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5600" windowHeight="4290" firstSheet="13" activeTab="16"/>
  </bookViews>
  <sheets>
    <sheet name="INPUT CE" sheetId="1" r:id="rId1"/>
    <sheet name="01_MMG" sheetId="2" r:id="rId2"/>
    <sheet name="02_Ospedaliera" sheetId="3" r:id="rId3"/>
    <sheet name="03_Specialistica" sheetId="4" r:id="rId4"/>
    <sheet name="04_Altri acquisti prest sanitar" sheetId="6" r:id="rId5"/>
    <sheet name="05_SocioSanitario" sheetId="5" r:id="rId6"/>
    <sheet name="06_Altri servizi sanitari" sheetId="7" r:id="rId7"/>
    <sheet name="07_ServNonSan" sheetId="8" r:id="rId8"/>
    <sheet name="08_AltriCosti" sheetId="9" r:id="rId9"/>
    <sheet name="09_Accantonamenti" sheetId="10" r:id="rId10"/>
    <sheet name="10_Personale" sheetId="11" r:id="rId11"/>
    <sheet name="11_Ricavi" sheetId="12" r:id="rId12"/>
    <sheet name="CeCov-Personale-al31.12" sheetId="13" r:id="rId13"/>
    <sheet name="DB" sheetId="14" r:id="rId14"/>
    <sheet name="Tetti" sheetId="15" r:id="rId15"/>
    <sheet name="Dati Flusso" sheetId="16" state="hidden" r:id="rId16"/>
    <sheet name="Farmaci Acquisti Diretti" sheetId="17" r:id="rId17"/>
    <sheet name="DPC farmaci" sheetId="18" r:id="rId18"/>
    <sheet name="DPC DM" sheetId="19" r:id="rId19"/>
    <sheet name="Procapite A-H" sheetId="20" r:id="rId20"/>
    <sheet name="Convenzionata" sheetId="21" r:id="rId21"/>
    <sheet name="Dispositivi medici" sheetId="22" r:id="rId22"/>
    <sheet name="Dispositivi IVD" sheetId="23" r:id="rId23"/>
    <sheet name="Procapite protesica" sheetId="24" r:id="rId24"/>
    <sheet name="Procapite integrativa" sheetId="25" r:id="rId25"/>
  </sheets>
  <externalReferences>
    <externalReference r:id="rId26"/>
  </externalReferences>
  <definedNames>
    <definedName name="_xlnm._FilterDatabase" localSheetId="0" hidden="1">'INPUT CE'!$A$4:$H$621</definedName>
    <definedName name="dd" localSheetId="3">#REF!</definedName>
    <definedName name="dd" localSheetId="12">#REF!</definedName>
    <definedName name="dd" localSheetId="18">#REF!</definedName>
    <definedName name="dd" localSheetId="17">#REF!</definedName>
    <definedName name="dd" localSheetId="14">#REF!</definedName>
    <definedName name="dd">#REF!</definedName>
    <definedName name="Ind_Ser" localSheetId="3">#REF!</definedName>
    <definedName name="Ind_Ser" localSheetId="12">#REF!</definedName>
    <definedName name="Ind_Ser" localSheetId="18">#REF!</definedName>
    <definedName name="Ind_Ser" localSheetId="17">#REF!</definedName>
    <definedName name="Ind_Ser">#REF!</definedName>
    <definedName name="NewTable0" localSheetId="14">#REF!</definedName>
    <definedName name="NewTable0">#REF!</definedName>
  </definedNames>
  <calcPr calcId="144525"/>
</workbook>
</file>

<file path=xl/calcChain.xml><?xml version="1.0" encoding="utf-8"?>
<calcChain xmlns="http://schemas.openxmlformats.org/spreadsheetml/2006/main">
  <c r="G27" i="3" l="1"/>
  <c r="F33" i="3"/>
  <c r="G33" i="3"/>
  <c r="G37" i="3"/>
  <c r="F38" i="3"/>
  <c r="G22" i="8"/>
  <c r="F22" i="8"/>
  <c r="G21" i="8"/>
  <c r="G20" i="8"/>
  <c r="G19" i="8"/>
  <c r="G18" i="8"/>
  <c r="G17" i="8"/>
  <c r="G9" i="8"/>
  <c r="G10" i="8"/>
  <c r="G11" i="8"/>
  <c r="G12" i="8"/>
  <c r="G13" i="8"/>
  <c r="G14" i="8"/>
  <c r="G15" i="8"/>
  <c r="G16" i="8"/>
  <c r="G8" i="8"/>
  <c r="G7" i="8"/>
  <c r="G6" i="8"/>
  <c r="F73" i="11" l="1"/>
  <c r="F76" i="11"/>
  <c r="J35" i="7" l="1"/>
  <c r="H36" i="7"/>
  <c r="I36" i="7"/>
  <c r="J36" i="7" s="1"/>
  <c r="J34" i="7"/>
  <c r="G34" i="7" l="1"/>
  <c r="F11" i="7" l="1"/>
  <c r="G34" i="4" l="1"/>
  <c r="G30" i="9" l="1"/>
  <c r="G28" i="9"/>
  <c r="G27" i="9"/>
  <c r="G26" i="9"/>
  <c r="G25" i="9"/>
  <c r="G24" i="9"/>
  <c r="G23" i="9"/>
  <c r="G20" i="9"/>
  <c r="G19" i="9"/>
  <c r="G18" i="9"/>
  <c r="G17" i="9"/>
  <c r="G16" i="9"/>
  <c r="G15" i="9"/>
  <c r="G12" i="9"/>
  <c r="G11" i="9"/>
  <c r="G10" i="9"/>
  <c r="G9" i="9"/>
  <c r="G8" i="9"/>
  <c r="G7" i="9"/>
  <c r="G64" i="11"/>
  <c r="F64" i="11"/>
  <c r="G63" i="11"/>
  <c r="F63" i="11"/>
  <c r="G62" i="11"/>
  <c r="F62" i="11"/>
  <c r="G61" i="11"/>
  <c r="F61" i="11"/>
  <c r="G60" i="11"/>
  <c r="F60" i="11"/>
  <c r="G59" i="11"/>
  <c r="F59" i="11"/>
  <c r="E34" i="4"/>
  <c r="F42" i="4"/>
  <c r="G26" i="7" l="1"/>
  <c r="G25" i="7"/>
  <c r="G24" i="7"/>
  <c r="G23" i="7"/>
  <c r="G22" i="7"/>
  <c r="G21" i="7"/>
  <c r="G20" i="7"/>
  <c r="G19" i="7"/>
  <c r="G18" i="7"/>
  <c r="G10" i="7"/>
  <c r="G5" i="7" l="1"/>
  <c r="G30" i="8" l="1"/>
  <c r="F30" i="8"/>
  <c r="G41" i="4" l="1"/>
  <c r="C8" i="23" l="1"/>
  <c r="I57" i="2" l="1"/>
  <c r="H57" i="2"/>
  <c r="I56" i="2"/>
  <c r="H56" i="2"/>
  <c r="I55" i="2"/>
  <c r="H55" i="2"/>
  <c r="I54" i="2"/>
  <c r="H54" i="2"/>
  <c r="I53" i="2"/>
  <c r="H53" i="2"/>
  <c r="I52" i="2"/>
  <c r="H52" i="2"/>
  <c r="I51" i="2"/>
  <c r="H51" i="2"/>
  <c r="I43" i="2"/>
  <c r="H43" i="2"/>
  <c r="I42" i="2"/>
  <c r="H42" i="2"/>
  <c r="I41" i="2"/>
  <c r="H41" i="2"/>
  <c r="I40" i="2"/>
  <c r="H40" i="2"/>
  <c r="I39" i="2"/>
  <c r="H39" i="2"/>
  <c r="I31" i="2"/>
  <c r="H31" i="2"/>
  <c r="I30" i="2"/>
  <c r="H30" i="2"/>
  <c r="I29" i="2"/>
  <c r="H29" i="2"/>
  <c r="I28" i="2"/>
  <c r="H28" i="2"/>
  <c r="I27" i="2"/>
  <c r="H27" i="2"/>
  <c r="I26" i="2"/>
  <c r="H26" i="2"/>
  <c r="I25" i="2"/>
  <c r="H25" i="2"/>
  <c r="BE615" i="13"/>
  <c r="BE610" i="13"/>
  <c r="BE600" i="13"/>
  <c r="BE597" i="13"/>
  <c r="BE588" i="13"/>
  <c r="BE586" i="13" s="1"/>
  <c r="BE583" i="13"/>
  <c r="BE568" i="13"/>
  <c r="BE566" i="13" s="1"/>
  <c r="BE558" i="13"/>
  <c r="BE555" i="13"/>
  <c r="BE545" i="13"/>
  <c r="BE542" i="13"/>
  <c r="BE538" i="13"/>
  <c r="BE532" i="13"/>
  <c r="BE528" i="13"/>
  <c r="BE516" i="13"/>
  <c r="BE510" i="13"/>
  <c r="BE507" i="13" s="1"/>
  <c r="BE498" i="13"/>
  <c r="BE490" i="13"/>
  <c r="BE481" i="13"/>
  <c r="BE477" i="13"/>
  <c r="BE475" i="13" s="1"/>
  <c r="BE467" i="13"/>
  <c r="BE466" i="13" s="1"/>
  <c r="BE463" i="13"/>
  <c r="BE460" i="13"/>
  <c r="BE450" i="13"/>
  <c r="BE444" i="13"/>
  <c r="BE441" i="13" s="1"/>
  <c r="BE437" i="13"/>
  <c r="BE433" i="13"/>
  <c r="BE428" i="13"/>
  <c r="BE424" i="13"/>
  <c r="BE419" i="13"/>
  <c r="BE415" i="13"/>
  <c r="BE410" i="13"/>
  <c r="BE406" i="13"/>
  <c r="BE402" i="13"/>
  <c r="BE394" i="13"/>
  <c r="BE391" i="13"/>
  <c r="BE381" i="13"/>
  <c r="BE378" i="13"/>
  <c r="BE374" i="13"/>
  <c r="BE367" i="13"/>
  <c r="BE361" i="13"/>
  <c r="BE358" i="13" s="1"/>
  <c r="BE355" i="13"/>
  <c r="BE345" i="13"/>
  <c r="BE332" i="13"/>
  <c r="BE330" i="13" s="1"/>
  <c r="BE326" i="13" s="1"/>
  <c r="BE322" i="13"/>
  <c r="BE315" i="13"/>
  <c r="BE304" i="13"/>
  <c r="BE296" i="13"/>
  <c r="BE289" i="13"/>
  <c r="BE281" i="13"/>
  <c r="BE278" i="13"/>
  <c r="BE272" i="13"/>
  <c r="BE266" i="13"/>
  <c r="BE259" i="13"/>
  <c r="BE253" i="13"/>
  <c r="BE247" i="13"/>
  <c r="BE243" i="13" s="1"/>
  <c r="BE238" i="13"/>
  <c r="BE233" i="13"/>
  <c r="BE227" i="13"/>
  <c r="BE216" i="13"/>
  <c r="BE208" i="13" s="1"/>
  <c r="BE204" i="13"/>
  <c r="BE197" i="13"/>
  <c r="BE196" i="13" s="1"/>
  <c r="BE186" i="13"/>
  <c r="BE178" i="13"/>
  <c r="BE168" i="13"/>
  <c r="BE167" i="13" s="1"/>
  <c r="BE163" i="13"/>
  <c r="BE159" i="13"/>
  <c r="BE155" i="13" s="1"/>
  <c r="BE148" i="13"/>
  <c r="BE140" i="13"/>
  <c r="BE136" i="13"/>
  <c r="BE130" i="13"/>
  <c r="BE129" i="13" s="1"/>
  <c r="BE125" i="13"/>
  <c r="BE123" i="13" s="1"/>
  <c r="BE118" i="13"/>
  <c r="BE115" i="13"/>
  <c r="BE105" i="13"/>
  <c r="BE98" i="13"/>
  <c r="BE92" i="13"/>
  <c r="BE77" i="13"/>
  <c r="BE73" i="13"/>
  <c r="BE58" i="13" s="1"/>
  <c r="BE51" i="13"/>
  <c r="BE48" i="13" s="1"/>
  <c r="BE45" i="13"/>
  <c r="BE39" i="13"/>
  <c r="BE33" i="13"/>
  <c r="BE31" i="13" s="1"/>
  <c r="BE28" i="13"/>
  <c r="BE23" i="13"/>
  <c r="BE17" i="13"/>
  <c r="BE14" i="13"/>
  <c r="BE11" i="13"/>
  <c r="BE364" i="13" l="1"/>
  <c r="BE480" i="13"/>
  <c r="BE459" i="13"/>
  <c r="I70" i="2"/>
  <c r="BE312" i="13"/>
  <c r="BE414" i="13"/>
  <c r="BE553" i="13"/>
  <c r="BE551" i="13" s="1"/>
  <c r="BE549" i="13" s="1"/>
  <c r="BE423" i="13"/>
  <c r="BE401" i="13"/>
  <c r="BE400" i="13" s="1"/>
  <c r="BE432" i="13"/>
  <c r="BE609" i="13"/>
  <c r="BE497" i="13"/>
  <c r="BE527" i="13"/>
  <c r="BE582" i="13"/>
  <c r="BE579" i="13" s="1"/>
  <c r="BE577" i="13" s="1"/>
  <c r="BE548" i="13" s="1"/>
  <c r="BE10" i="13"/>
  <c r="BE9" i="13" s="1"/>
  <c r="BE154" i="13"/>
  <c r="BE153" i="13" s="1"/>
  <c r="BE389" i="13"/>
  <c r="BE277" i="13"/>
  <c r="BE342" i="13"/>
  <c r="BE22" i="13"/>
  <c r="BE57" i="13"/>
  <c r="BE56" i="13" s="1"/>
  <c r="BE113" i="13"/>
  <c r="BE458" i="13"/>
  <c r="BE449" i="13" s="1"/>
  <c r="BE341" i="13" l="1"/>
  <c r="BE195" i="13"/>
  <c r="BE399" i="13"/>
  <c r="BE8" i="13"/>
  <c r="BE7" i="13" s="1"/>
  <c r="BE194" i="13" l="1"/>
  <c r="BE152" i="13" s="1"/>
  <c r="BE6" i="13" s="1"/>
  <c r="BE5" i="13" s="1"/>
  <c r="G27" i="7"/>
  <c r="G31" i="7" s="1"/>
  <c r="H427" i="1" l="1"/>
  <c r="H431" i="1"/>
  <c r="H618" i="1"/>
  <c r="H613" i="1"/>
  <c r="H603" i="1"/>
  <c r="H600" i="1"/>
  <c r="H591" i="1"/>
  <c r="H589" i="1" s="1"/>
  <c r="H586" i="1"/>
  <c r="H571" i="1"/>
  <c r="H569" i="1" s="1"/>
  <c r="H561" i="1"/>
  <c r="H558" i="1"/>
  <c r="H548" i="1"/>
  <c r="H545" i="1"/>
  <c r="H541" i="1"/>
  <c r="H535" i="1"/>
  <c r="H531" i="1"/>
  <c r="H519" i="1"/>
  <c r="H513" i="1"/>
  <c r="H510" i="1" s="1"/>
  <c r="H501" i="1"/>
  <c r="H493" i="1"/>
  <c r="H484" i="1"/>
  <c r="H480" i="1"/>
  <c r="H478" i="1" s="1"/>
  <c r="H470" i="1"/>
  <c r="H469" i="1" s="1"/>
  <c r="H466" i="1"/>
  <c r="H463" i="1"/>
  <c r="H453" i="1"/>
  <c r="H447" i="1"/>
  <c r="H444" i="1" s="1"/>
  <c r="H440" i="1"/>
  <c r="H436" i="1"/>
  <c r="H422" i="1"/>
  <c r="H418" i="1"/>
  <c r="H413" i="1"/>
  <c r="H409" i="1"/>
  <c r="H405" i="1"/>
  <c r="H397" i="1"/>
  <c r="H394" i="1"/>
  <c r="H384" i="1"/>
  <c r="H381" i="1"/>
  <c r="H377" i="1"/>
  <c r="H370" i="1"/>
  <c r="H364" i="1"/>
  <c r="H361" i="1" s="1"/>
  <c r="H358" i="1"/>
  <c r="H348" i="1"/>
  <c r="H335" i="1"/>
  <c r="H333" i="1" s="1"/>
  <c r="H329" i="1" s="1"/>
  <c r="H325" i="1"/>
  <c r="H318" i="1"/>
  <c r="H307" i="1"/>
  <c r="H299" i="1"/>
  <c r="H292" i="1"/>
  <c r="H284" i="1"/>
  <c r="H281" i="1"/>
  <c r="H275" i="1"/>
  <c r="H269" i="1"/>
  <c r="H262" i="1"/>
  <c r="H256" i="1"/>
  <c r="H250" i="1"/>
  <c r="H246" i="1" s="1"/>
  <c r="H241" i="1"/>
  <c r="H236" i="1"/>
  <c r="H230" i="1"/>
  <c r="H219" i="1"/>
  <c r="H211" i="1" s="1"/>
  <c r="H207" i="1"/>
  <c r="H200" i="1"/>
  <c r="H199" i="1" s="1"/>
  <c r="H189" i="1"/>
  <c r="H181" i="1"/>
  <c r="H171" i="1"/>
  <c r="H170" i="1" s="1"/>
  <c r="H166" i="1"/>
  <c r="H162" i="1"/>
  <c r="H158" i="1" s="1"/>
  <c r="H151" i="1"/>
  <c r="H143" i="1"/>
  <c r="H139" i="1"/>
  <c r="H133" i="1"/>
  <c r="H132" i="1" s="1"/>
  <c r="H128" i="1"/>
  <c r="H126" i="1" s="1"/>
  <c r="H121" i="1"/>
  <c r="H118" i="1"/>
  <c r="H108" i="1"/>
  <c r="H101" i="1"/>
  <c r="H95" i="1"/>
  <c r="H80" i="1" s="1"/>
  <c r="H76" i="1"/>
  <c r="H61" i="1" s="1"/>
  <c r="H54" i="1"/>
  <c r="H51" i="1" s="1"/>
  <c r="H48" i="1"/>
  <c r="H42" i="1"/>
  <c r="H36" i="1"/>
  <c r="H34" i="1" s="1"/>
  <c r="H31" i="1"/>
  <c r="H26" i="1"/>
  <c r="H20" i="1"/>
  <c r="H17" i="1"/>
  <c r="H14" i="1"/>
  <c r="H417" i="1" l="1"/>
  <c r="H392" i="1"/>
  <c r="H315" i="1"/>
  <c r="H426" i="1"/>
  <c r="H367" i="1"/>
  <c r="H462" i="1"/>
  <c r="H157" i="1"/>
  <c r="H156" i="1" s="1"/>
  <c r="H60" i="1"/>
  <c r="H59" i="1" s="1"/>
  <c r="H280" i="1"/>
  <c r="H13" i="1"/>
  <c r="H12" i="1" s="1"/>
  <c r="H435" i="1"/>
  <c r="H25" i="1"/>
  <c r="H483" i="1"/>
  <c r="H556" i="1"/>
  <c r="H554" i="1" s="1"/>
  <c r="H552" i="1" s="1"/>
  <c r="H116" i="1"/>
  <c r="H500" i="1"/>
  <c r="H345" i="1"/>
  <c r="H344" i="1" s="1"/>
  <c r="H404" i="1"/>
  <c r="H403" i="1" s="1"/>
  <c r="H530" i="1"/>
  <c r="H585" i="1"/>
  <c r="H582" i="1" s="1"/>
  <c r="H580" i="1" s="1"/>
  <c r="H612" i="1"/>
  <c r="H461" i="1"/>
  <c r="H452" i="1" s="1"/>
  <c r="H198" i="1" l="1"/>
  <c r="H197" i="1" s="1"/>
  <c r="H551" i="1"/>
  <c r="H11" i="1"/>
  <c r="H10" i="1" s="1"/>
  <c r="H402" i="1"/>
  <c r="H155" i="1" l="1"/>
  <c r="H9" i="1" s="1"/>
  <c r="H8" i="1" s="1"/>
  <c r="E54" i="8" l="1"/>
  <c r="E28" i="7"/>
  <c r="F7" i="25" l="1"/>
  <c r="E7" i="25"/>
  <c r="F7" i="24"/>
  <c r="E7" i="24"/>
  <c r="H33" i="23"/>
  <c r="G33" i="23"/>
  <c r="D10" i="23"/>
  <c r="D9" i="23"/>
  <c r="F9" i="23" s="1"/>
  <c r="G7" i="23"/>
  <c r="C7" i="23"/>
  <c r="C10" i="23" s="1"/>
  <c r="C5" i="23"/>
  <c r="I34" i="22"/>
  <c r="H34" i="22"/>
  <c r="D10" i="22"/>
  <c r="D9" i="22"/>
  <c r="E9" i="22" s="1"/>
  <c r="G7" i="22"/>
  <c r="C7" i="22"/>
  <c r="C10" i="22" s="1"/>
  <c r="C5" i="22"/>
  <c r="G13" i="21"/>
  <c r="F13" i="21"/>
  <c r="G6" i="21"/>
  <c r="D6" i="21"/>
  <c r="C6" i="21"/>
  <c r="C4" i="21"/>
  <c r="F7" i="20"/>
  <c r="E7" i="20"/>
  <c r="C9" i="19"/>
  <c r="D8" i="19"/>
  <c r="E8" i="19" s="1"/>
  <c r="G7" i="19"/>
  <c r="I7" i="19" s="1"/>
  <c r="D7" i="19"/>
  <c r="G7" i="18"/>
  <c r="I7" i="18" s="1"/>
  <c r="D7" i="18"/>
  <c r="E7" i="18" s="1"/>
  <c r="G72" i="17"/>
  <c r="F72" i="17"/>
  <c r="E72" i="17"/>
  <c r="D72" i="17"/>
  <c r="D13" i="17"/>
  <c r="D12" i="17"/>
  <c r="E12" i="17" s="1"/>
  <c r="D11" i="17"/>
  <c r="F11" i="17" s="1"/>
  <c r="D10" i="17"/>
  <c r="F10" i="17" s="1"/>
  <c r="D9" i="17"/>
  <c r="E9" i="17" s="1"/>
  <c r="G7" i="17"/>
  <c r="C7" i="17"/>
  <c r="C13" i="17" s="1"/>
  <c r="C5" i="17"/>
  <c r="M361" i="14"/>
  <c r="C361" i="14"/>
  <c r="B361" i="14"/>
  <c r="A361" i="14"/>
  <c r="M360" i="14"/>
  <c r="C360" i="14"/>
  <c r="B360" i="14"/>
  <c r="A360" i="14"/>
  <c r="M359" i="14"/>
  <c r="C359" i="14"/>
  <c r="B359" i="14"/>
  <c r="A359" i="14"/>
  <c r="M358" i="14"/>
  <c r="C358" i="14"/>
  <c r="B358" i="14"/>
  <c r="A358" i="14"/>
  <c r="M357" i="14"/>
  <c r="C357" i="14"/>
  <c r="B357" i="14"/>
  <c r="A357" i="14"/>
  <c r="O356" i="14"/>
  <c r="M356" i="14"/>
  <c r="C356" i="14"/>
  <c r="B356" i="14"/>
  <c r="A356" i="14"/>
  <c r="O355" i="14"/>
  <c r="M355" i="14"/>
  <c r="C355" i="14"/>
  <c r="B355" i="14"/>
  <c r="A355" i="14"/>
  <c r="O354" i="14"/>
  <c r="M354" i="14"/>
  <c r="C354" i="14"/>
  <c r="B354" i="14"/>
  <c r="A354" i="14"/>
  <c r="O353" i="14"/>
  <c r="M353" i="14"/>
  <c r="C353" i="14"/>
  <c r="B353" i="14"/>
  <c r="A353" i="14"/>
  <c r="O352" i="14"/>
  <c r="M352" i="14"/>
  <c r="C352" i="14"/>
  <c r="B352" i="14"/>
  <c r="A352" i="14"/>
  <c r="O351" i="14"/>
  <c r="M351" i="14"/>
  <c r="I351" i="14"/>
  <c r="C351" i="14"/>
  <c r="B351" i="14"/>
  <c r="A351" i="14"/>
  <c r="O350" i="14"/>
  <c r="M350" i="14"/>
  <c r="C350" i="14"/>
  <c r="B350" i="14"/>
  <c r="A350" i="14"/>
  <c r="O349" i="14"/>
  <c r="M349" i="14"/>
  <c r="C349" i="14"/>
  <c r="B349" i="14"/>
  <c r="A349" i="14"/>
  <c r="O348" i="14"/>
  <c r="M348" i="14"/>
  <c r="I348" i="14"/>
  <c r="C348" i="14"/>
  <c r="B348" i="14"/>
  <c r="A348" i="14"/>
  <c r="O347" i="14"/>
  <c r="M347" i="14"/>
  <c r="C347" i="14"/>
  <c r="B347" i="14"/>
  <c r="A347" i="14"/>
  <c r="O346" i="14"/>
  <c r="M346" i="14"/>
  <c r="C346" i="14"/>
  <c r="B346" i="14"/>
  <c r="A346" i="14"/>
  <c r="O345" i="14"/>
  <c r="M345" i="14"/>
  <c r="C345" i="14"/>
  <c r="B345" i="14"/>
  <c r="A345" i="14"/>
  <c r="M344" i="14"/>
  <c r="C344" i="14"/>
  <c r="B344" i="14"/>
  <c r="A344" i="14"/>
  <c r="O343" i="14"/>
  <c r="M343" i="14"/>
  <c r="C343" i="14"/>
  <c r="B343" i="14"/>
  <c r="A343" i="14"/>
  <c r="O342" i="14"/>
  <c r="M342" i="14"/>
  <c r="C342" i="14"/>
  <c r="B342" i="14"/>
  <c r="A342" i="14"/>
  <c r="O341" i="14"/>
  <c r="M341" i="14"/>
  <c r="J341" i="14"/>
  <c r="I341" i="14"/>
  <c r="C341" i="14"/>
  <c r="B341" i="14"/>
  <c r="A341" i="14"/>
  <c r="O340" i="14"/>
  <c r="M340" i="14"/>
  <c r="J340" i="14"/>
  <c r="I340" i="14"/>
  <c r="C340" i="14"/>
  <c r="B340" i="14"/>
  <c r="A340" i="14"/>
  <c r="O339" i="14"/>
  <c r="M339" i="14"/>
  <c r="J339" i="14"/>
  <c r="I339" i="14"/>
  <c r="C339" i="14"/>
  <c r="B339" i="14"/>
  <c r="A339" i="14"/>
  <c r="O338" i="14"/>
  <c r="M338" i="14"/>
  <c r="J338" i="14"/>
  <c r="I338" i="14"/>
  <c r="C338" i="14"/>
  <c r="B338" i="14"/>
  <c r="A338" i="14"/>
  <c r="O337" i="14"/>
  <c r="M337" i="14"/>
  <c r="J337" i="14"/>
  <c r="I337" i="14"/>
  <c r="C337" i="14"/>
  <c r="B337" i="14"/>
  <c r="A337" i="14"/>
  <c r="O336" i="14"/>
  <c r="M336" i="14"/>
  <c r="J336" i="14"/>
  <c r="I336" i="14"/>
  <c r="C336" i="14"/>
  <c r="B336" i="14"/>
  <c r="A336" i="14"/>
  <c r="O335" i="14"/>
  <c r="M335" i="14"/>
  <c r="C335" i="14"/>
  <c r="B335" i="14"/>
  <c r="A335" i="14"/>
  <c r="O334" i="14"/>
  <c r="M334" i="14"/>
  <c r="C334" i="14"/>
  <c r="B334" i="14"/>
  <c r="A334" i="14"/>
  <c r="O333" i="14"/>
  <c r="M333" i="14"/>
  <c r="C333" i="14"/>
  <c r="B333" i="14"/>
  <c r="A333" i="14"/>
  <c r="M332" i="14"/>
  <c r="C332" i="14"/>
  <c r="B332" i="14"/>
  <c r="A332" i="14"/>
  <c r="M331" i="14"/>
  <c r="C331" i="14"/>
  <c r="B331" i="14"/>
  <c r="A331" i="14"/>
  <c r="M330" i="14"/>
  <c r="C330" i="14"/>
  <c r="B330" i="14"/>
  <c r="A330" i="14"/>
  <c r="M329" i="14"/>
  <c r="C329" i="14"/>
  <c r="B329" i="14"/>
  <c r="A329" i="14"/>
  <c r="M328" i="14"/>
  <c r="C328" i="14"/>
  <c r="B328" i="14"/>
  <c r="A328" i="14"/>
  <c r="M327" i="14"/>
  <c r="C327" i="14"/>
  <c r="B327" i="14"/>
  <c r="A327" i="14"/>
  <c r="M326" i="14"/>
  <c r="C326" i="14"/>
  <c r="B326" i="14"/>
  <c r="A326" i="14"/>
  <c r="M325" i="14"/>
  <c r="C325" i="14"/>
  <c r="B325" i="14"/>
  <c r="A325" i="14"/>
  <c r="M324" i="14"/>
  <c r="C324" i="14"/>
  <c r="B324" i="14"/>
  <c r="A324" i="14"/>
  <c r="M323" i="14"/>
  <c r="C323" i="14"/>
  <c r="B323" i="14"/>
  <c r="A323" i="14"/>
  <c r="M322" i="14"/>
  <c r="C322" i="14"/>
  <c r="B322" i="14"/>
  <c r="A322" i="14"/>
  <c r="M321" i="14"/>
  <c r="C321" i="14"/>
  <c r="B321" i="14"/>
  <c r="A321" i="14"/>
  <c r="M320" i="14"/>
  <c r="C320" i="14"/>
  <c r="B320" i="14"/>
  <c r="A320" i="14"/>
  <c r="M319" i="14"/>
  <c r="C319" i="14"/>
  <c r="B319" i="14"/>
  <c r="A319" i="14"/>
  <c r="M318" i="14"/>
  <c r="C318" i="14"/>
  <c r="B318" i="14"/>
  <c r="A318" i="14"/>
  <c r="M317" i="14"/>
  <c r="C317" i="14"/>
  <c r="B317" i="14"/>
  <c r="A317" i="14"/>
  <c r="M316" i="14"/>
  <c r="C316" i="14"/>
  <c r="B316" i="14"/>
  <c r="A316" i="14"/>
  <c r="M315" i="14"/>
  <c r="C315" i="14"/>
  <c r="B315" i="14"/>
  <c r="A315" i="14"/>
  <c r="M314" i="14"/>
  <c r="C314" i="14"/>
  <c r="B314" i="14"/>
  <c r="A314" i="14"/>
  <c r="M313" i="14"/>
  <c r="C313" i="14"/>
  <c r="B313" i="14"/>
  <c r="A313" i="14"/>
  <c r="M312" i="14"/>
  <c r="C312" i="14"/>
  <c r="B312" i="14"/>
  <c r="A312" i="14"/>
  <c r="M311" i="14"/>
  <c r="C311" i="14"/>
  <c r="B311" i="14"/>
  <c r="A311" i="14"/>
  <c r="M310" i="14"/>
  <c r="C310" i="14"/>
  <c r="B310" i="14"/>
  <c r="A310" i="14"/>
  <c r="M309" i="14"/>
  <c r="C309" i="14"/>
  <c r="B309" i="14"/>
  <c r="A309" i="14"/>
  <c r="M308" i="14"/>
  <c r="C308" i="14"/>
  <c r="B308" i="14"/>
  <c r="A308" i="14"/>
  <c r="M307" i="14"/>
  <c r="C307" i="14"/>
  <c r="B307" i="14"/>
  <c r="A307" i="14"/>
  <c r="M306" i="14"/>
  <c r="C306" i="14"/>
  <c r="B306" i="14"/>
  <c r="A306" i="14"/>
  <c r="M305" i="14"/>
  <c r="C305" i="14"/>
  <c r="B305" i="14"/>
  <c r="A305" i="14"/>
  <c r="M304" i="14"/>
  <c r="C304" i="14"/>
  <c r="B304" i="14"/>
  <c r="A304" i="14"/>
  <c r="M303" i="14"/>
  <c r="C303" i="14"/>
  <c r="B303" i="14"/>
  <c r="A303" i="14"/>
  <c r="M302" i="14"/>
  <c r="C302" i="14"/>
  <c r="B302" i="14"/>
  <c r="A302" i="14"/>
  <c r="M301" i="14"/>
  <c r="C301" i="14"/>
  <c r="B301" i="14"/>
  <c r="A301" i="14"/>
  <c r="M300" i="14"/>
  <c r="C300" i="14"/>
  <c r="B300" i="14"/>
  <c r="A300" i="14"/>
  <c r="M299" i="14"/>
  <c r="C299" i="14"/>
  <c r="B299" i="14"/>
  <c r="A299" i="14"/>
  <c r="M298" i="14"/>
  <c r="C298" i="14"/>
  <c r="B298" i="14"/>
  <c r="A298" i="14"/>
  <c r="M297" i="14"/>
  <c r="C297" i="14"/>
  <c r="B297" i="14"/>
  <c r="A297" i="14"/>
  <c r="M296" i="14"/>
  <c r="C296" i="14"/>
  <c r="B296" i="14"/>
  <c r="A296" i="14"/>
  <c r="M295" i="14"/>
  <c r="C295" i="14"/>
  <c r="B295" i="14"/>
  <c r="A295" i="14"/>
  <c r="M294" i="14"/>
  <c r="C294" i="14"/>
  <c r="B294" i="14"/>
  <c r="A294" i="14"/>
  <c r="M293" i="14"/>
  <c r="C293" i="14"/>
  <c r="B293" i="14"/>
  <c r="A293" i="14"/>
  <c r="M292" i="14"/>
  <c r="C292" i="14"/>
  <c r="B292" i="14"/>
  <c r="A292" i="14"/>
  <c r="M291" i="14"/>
  <c r="C291" i="14"/>
  <c r="B291" i="14"/>
  <c r="A291" i="14"/>
  <c r="M290" i="14"/>
  <c r="F290" i="14"/>
  <c r="C290" i="14"/>
  <c r="B290" i="14"/>
  <c r="A290" i="14"/>
  <c r="M289" i="14"/>
  <c r="J289" i="14"/>
  <c r="C289" i="14"/>
  <c r="B289" i="14"/>
  <c r="A289" i="14"/>
  <c r="M288" i="14"/>
  <c r="J288" i="14"/>
  <c r="C288" i="14"/>
  <c r="B288" i="14"/>
  <c r="A288" i="14"/>
  <c r="M287" i="14"/>
  <c r="J287" i="14"/>
  <c r="C287" i="14"/>
  <c r="B287" i="14"/>
  <c r="A287" i="14"/>
  <c r="M286" i="14"/>
  <c r="J286" i="14"/>
  <c r="C286" i="14"/>
  <c r="B286" i="14"/>
  <c r="A286" i="14"/>
  <c r="M285" i="14"/>
  <c r="J285" i="14"/>
  <c r="C285" i="14"/>
  <c r="B285" i="14"/>
  <c r="A285" i="14"/>
  <c r="M284" i="14"/>
  <c r="J284" i="14"/>
  <c r="C284" i="14"/>
  <c r="B284" i="14"/>
  <c r="A284" i="14"/>
  <c r="M283" i="14"/>
  <c r="J283" i="14"/>
  <c r="C283" i="14"/>
  <c r="B283" i="14"/>
  <c r="A283" i="14"/>
  <c r="M282" i="14"/>
  <c r="J282" i="14"/>
  <c r="C282" i="14"/>
  <c r="B282" i="14"/>
  <c r="A282" i="14"/>
  <c r="M281" i="14"/>
  <c r="J281" i="14"/>
  <c r="C281" i="14"/>
  <c r="B281" i="14"/>
  <c r="A281" i="14"/>
  <c r="M280" i="14"/>
  <c r="J280" i="14"/>
  <c r="C280" i="14"/>
  <c r="B280" i="14"/>
  <c r="A280" i="14"/>
  <c r="M279" i="14"/>
  <c r="J279" i="14"/>
  <c r="C279" i="14"/>
  <c r="B279" i="14"/>
  <c r="A279" i="14"/>
  <c r="M278" i="14"/>
  <c r="J278" i="14"/>
  <c r="C278" i="14"/>
  <c r="B278" i="14"/>
  <c r="A278" i="14"/>
  <c r="M277" i="14"/>
  <c r="J277" i="14"/>
  <c r="C277" i="14"/>
  <c r="B277" i="14"/>
  <c r="A277" i="14"/>
  <c r="M276" i="14"/>
  <c r="J276" i="14"/>
  <c r="C276" i="14"/>
  <c r="B276" i="14"/>
  <c r="A276" i="14"/>
  <c r="M275" i="14"/>
  <c r="J275" i="14"/>
  <c r="C275" i="14"/>
  <c r="B275" i="14"/>
  <c r="A275" i="14"/>
  <c r="M274" i="14"/>
  <c r="J274" i="14"/>
  <c r="C274" i="14"/>
  <c r="B274" i="14"/>
  <c r="A274" i="14"/>
  <c r="M273" i="14"/>
  <c r="J273" i="14"/>
  <c r="C273" i="14"/>
  <c r="B273" i="14"/>
  <c r="A273" i="14"/>
  <c r="M272" i="14"/>
  <c r="J272" i="14"/>
  <c r="C272" i="14"/>
  <c r="B272" i="14"/>
  <c r="A272" i="14"/>
  <c r="M271" i="14"/>
  <c r="J271" i="14"/>
  <c r="C271" i="14"/>
  <c r="B271" i="14"/>
  <c r="A271" i="14"/>
  <c r="M270" i="14"/>
  <c r="J270" i="14"/>
  <c r="C270" i="14"/>
  <c r="B270" i="14"/>
  <c r="A270" i="14"/>
  <c r="M269" i="14"/>
  <c r="J269" i="14"/>
  <c r="C269" i="14"/>
  <c r="B269" i="14"/>
  <c r="A269" i="14"/>
  <c r="M268" i="14"/>
  <c r="J268" i="14"/>
  <c r="C268" i="14"/>
  <c r="B268" i="14"/>
  <c r="A268" i="14"/>
  <c r="M267" i="14"/>
  <c r="J267" i="14"/>
  <c r="C267" i="14"/>
  <c r="B267" i="14"/>
  <c r="A267" i="14"/>
  <c r="M266" i="14"/>
  <c r="J266" i="14"/>
  <c r="C266" i="14"/>
  <c r="B266" i="14"/>
  <c r="A266" i="14"/>
  <c r="M265" i="14"/>
  <c r="J265" i="14"/>
  <c r="C265" i="14"/>
  <c r="B265" i="14"/>
  <c r="A265" i="14"/>
  <c r="M264" i="14"/>
  <c r="C264" i="14"/>
  <c r="B264" i="14"/>
  <c r="A264" i="14"/>
  <c r="M263" i="14"/>
  <c r="J263" i="14"/>
  <c r="I263" i="14"/>
  <c r="H263" i="14"/>
  <c r="G263" i="14"/>
  <c r="F263" i="14"/>
  <c r="E263" i="14"/>
  <c r="C263" i="14"/>
  <c r="B263" i="14"/>
  <c r="A263" i="14"/>
  <c r="M262" i="14"/>
  <c r="J262" i="14"/>
  <c r="I262" i="14"/>
  <c r="H262" i="14"/>
  <c r="G262" i="14"/>
  <c r="F262" i="14"/>
  <c r="E262" i="14"/>
  <c r="C262" i="14"/>
  <c r="B262" i="14"/>
  <c r="A262" i="14"/>
  <c r="M261" i="14"/>
  <c r="C261" i="14"/>
  <c r="B261" i="14"/>
  <c r="A261" i="14"/>
  <c r="M260" i="14"/>
  <c r="I260" i="14"/>
  <c r="H260" i="14"/>
  <c r="G260" i="14"/>
  <c r="C260" i="14"/>
  <c r="B260" i="14"/>
  <c r="A260" i="14"/>
  <c r="M259" i="14"/>
  <c r="I259" i="14"/>
  <c r="H259" i="14"/>
  <c r="G259" i="14"/>
  <c r="C259" i="14"/>
  <c r="B259" i="14"/>
  <c r="A259" i="14"/>
  <c r="M258" i="14"/>
  <c r="I258" i="14"/>
  <c r="H258" i="14"/>
  <c r="G258" i="14"/>
  <c r="C258" i="14"/>
  <c r="B258" i="14"/>
  <c r="A258" i="14"/>
  <c r="M257" i="14"/>
  <c r="I257" i="14"/>
  <c r="H257" i="14"/>
  <c r="G257" i="14"/>
  <c r="C257" i="14"/>
  <c r="B257" i="14"/>
  <c r="A257" i="14"/>
  <c r="M256" i="14"/>
  <c r="I256" i="14"/>
  <c r="H256" i="14"/>
  <c r="G256" i="14"/>
  <c r="C256" i="14"/>
  <c r="B256" i="14"/>
  <c r="A256" i="14"/>
  <c r="M255" i="14"/>
  <c r="I255" i="14"/>
  <c r="H255" i="14"/>
  <c r="G255" i="14"/>
  <c r="C255" i="14"/>
  <c r="B255" i="14"/>
  <c r="A255" i="14"/>
  <c r="M254" i="14"/>
  <c r="I254" i="14"/>
  <c r="H254" i="14"/>
  <c r="G254" i="14"/>
  <c r="C254" i="14"/>
  <c r="B254" i="14"/>
  <c r="A254" i="14"/>
  <c r="M253" i="14"/>
  <c r="C253" i="14"/>
  <c r="B253" i="14"/>
  <c r="A253" i="14"/>
  <c r="M252" i="14"/>
  <c r="I252" i="14"/>
  <c r="H252" i="14"/>
  <c r="G252" i="14"/>
  <c r="C252" i="14"/>
  <c r="B252" i="14"/>
  <c r="A252" i="14"/>
  <c r="M251" i="14"/>
  <c r="I251" i="14"/>
  <c r="H251" i="14"/>
  <c r="G251" i="14"/>
  <c r="C251" i="14"/>
  <c r="B251" i="14"/>
  <c r="A251" i="14"/>
  <c r="M250" i="14"/>
  <c r="I250" i="14"/>
  <c r="H250" i="14"/>
  <c r="G250" i="14"/>
  <c r="C250" i="14"/>
  <c r="B250" i="14"/>
  <c r="A250" i="14"/>
  <c r="M249" i="14"/>
  <c r="I249" i="14"/>
  <c r="H249" i="14"/>
  <c r="G249" i="14"/>
  <c r="C249" i="14"/>
  <c r="B249" i="14"/>
  <c r="A249" i="14"/>
  <c r="M248" i="14"/>
  <c r="I248" i="14"/>
  <c r="H248" i="14"/>
  <c r="G248" i="14"/>
  <c r="C248" i="14"/>
  <c r="B248" i="14"/>
  <c r="A248" i="14"/>
  <c r="M247" i="14"/>
  <c r="I247" i="14"/>
  <c r="H247" i="14"/>
  <c r="G247" i="14"/>
  <c r="C247" i="14"/>
  <c r="B247" i="14"/>
  <c r="A247" i="14"/>
  <c r="M246" i="14"/>
  <c r="C246" i="14"/>
  <c r="B246" i="14"/>
  <c r="A246" i="14"/>
  <c r="M245" i="14"/>
  <c r="I245" i="14"/>
  <c r="H245" i="14"/>
  <c r="G245" i="14"/>
  <c r="C245" i="14"/>
  <c r="B245" i="14"/>
  <c r="A245" i="14"/>
  <c r="M244" i="14"/>
  <c r="J244" i="14"/>
  <c r="C244" i="14"/>
  <c r="B244" i="14"/>
  <c r="A244" i="14"/>
  <c r="M243" i="14"/>
  <c r="J243" i="14"/>
  <c r="C243" i="14"/>
  <c r="B243" i="14"/>
  <c r="A243" i="14"/>
  <c r="M242" i="14"/>
  <c r="J242" i="14"/>
  <c r="C242" i="14"/>
  <c r="B242" i="14"/>
  <c r="A242" i="14"/>
  <c r="M241" i="14"/>
  <c r="J241" i="14"/>
  <c r="C241" i="14"/>
  <c r="B241" i="14"/>
  <c r="A241" i="14"/>
  <c r="M240" i="14"/>
  <c r="J240" i="14"/>
  <c r="C240" i="14"/>
  <c r="B240" i="14"/>
  <c r="A240" i="14"/>
  <c r="M239" i="14"/>
  <c r="J239" i="14"/>
  <c r="C239" i="14"/>
  <c r="B239" i="14"/>
  <c r="A239" i="14"/>
  <c r="M238" i="14"/>
  <c r="J238" i="14"/>
  <c r="C238" i="14"/>
  <c r="B238" i="14"/>
  <c r="A238" i="14"/>
  <c r="M237" i="14"/>
  <c r="C237" i="14"/>
  <c r="B237" i="14"/>
  <c r="A237" i="14"/>
  <c r="M236" i="14"/>
  <c r="J236" i="14"/>
  <c r="C236" i="14"/>
  <c r="B236" i="14"/>
  <c r="A236" i="14"/>
  <c r="M235" i="14"/>
  <c r="J235" i="14"/>
  <c r="C235" i="14"/>
  <c r="B235" i="14"/>
  <c r="A235" i="14"/>
  <c r="M234" i="14"/>
  <c r="J234" i="14"/>
  <c r="C234" i="14"/>
  <c r="B234" i="14"/>
  <c r="A234" i="14"/>
  <c r="M233" i="14"/>
  <c r="J233" i="14"/>
  <c r="C233" i="14"/>
  <c r="B233" i="14"/>
  <c r="A233" i="14"/>
  <c r="M232" i="14"/>
  <c r="J232" i="14"/>
  <c r="C232" i="14"/>
  <c r="B232" i="14"/>
  <c r="A232" i="14"/>
  <c r="M231" i="14"/>
  <c r="J231" i="14"/>
  <c r="C231" i="14"/>
  <c r="B231" i="14"/>
  <c r="A231" i="14"/>
  <c r="M230" i="14"/>
  <c r="C230" i="14"/>
  <c r="B230" i="14"/>
  <c r="A230" i="14"/>
  <c r="M229" i="14"/>
  <c r="J229" i="14"/>
  <c r="C229" i="14"/>
  <c r="B229" i="14"/>
  <c r="A229" i="14"/>
  <c r="M228" i="14"/>
  <c r="J228" i="14"/>
  <c r="C228" i="14"/>
  <c r="B228" i="14"/>
  <c r="A228" i="14"/>
  <c r="M227" i="14"/>
  <c r="J227" i="14"/>
  <c r="C227" i="14"/>
  <c r="B227" i="14"/>
  <c r="A227" i="14"/>
  <c r="M226" i="14"/>
  <c r="J226" i="14"/>
  <c r="C226" i="14"/>
  <c r="B226" i="14"/>
  <c r="A226" i="14"/>
  <c r="M225" i="14"/>
  <c r="J225" i="14"/>
  <c r="C225" i="14"/>
  <c r="B225" i="14"/>
  <c r="A225" i="14"/>
  <c r="M224" i="14"/>
  <c r="J224" i="14"/>
  <c r="C224" i="14"/>
  <c r="B224" i="14"/>
  <c r="A224" i="14"/>
  <c r="M223" i="14"/>
  <c r="I223" i="14"/>
  <c r="H223" i="14"/>
  <c r="G223" i="14"/>
  <c r="F223" i="14"/>
  <c r="C223" i="14"/>
  <c r="B223" i="14"/>
  <c r="A223" i="14"/>
  <c r="M222" i="14"/>
  <c r="I222" i="14"/>
  <c r="H222" i="14"/>
  <c r="G222" i="14"/>
  <c r="F222" i="14"/>
  <c r="C222" i="14"/>
  <c r="B222" i="14"/>
  <c r="A222" i="14"/>
  <c r="M221" i="14"/>
  <c r="I221" i="14"/>
  <c r="H221" i="14"/>
  <c r="G221" i="14"/>
  <c r="F221" i="14"/>
  <c r="C221" i="14"/>
  <c r="B221" i="14"/>
  <c r="A221" i="14"/>
  <c r="M220" i="14"/>
  <c r="I220" i="14"/>
  <c r="H220" i="14"/>
  <c r="G220" i="14"/>
  <c r="F220" i="14"/>
  <c r="C220" i="14"/>
  <c r="B220" i="14"/>
  <c r="A220" i="14"/>
  <c r="M219" i="14"/>
  <c r="I219" i="14"/>
  <c r="H219" i="14"/>
  <c r="G219" i="14"/>
  <c r="F219" i="14"/>
  <c r="C219" i="14"/>
  <c r="B219" i="14"/>
  <c r="A219" i="14"/>
  <c r="M218" i="14"/>
  <c r="I218" i="14"/>
  <c r="H218" i="14"/>
  <c r="G218" i="14"/>
  <c r="F218" i="14"/>
  <c r="C218" i="14"/>
  <c r="B218" i="14"/>
  <c r="A218" i="14"/>
  <c r="M217" i="14"/>
  <c r="I217" i="14"/>
  <c r="H217" i="14"/>
  <c r="G217" i="14"/>
  <c r="F217" i="14"/>
  <c r="C217" i="14"/>
  <c r="B217" i="14"/>
  <c r="A217" i="14"/>
  <c r="M216" i="14"/>
  <c r="I216" i="14"/>
  <c r="H216" i="14"/>
  <c r="G216" i="14"/>
  <c r="F216" i="14"/>
  <c r="C216" i="14"/>
  <c r="B216" i="14"/>
  <c r="A216" i="14"/>
  <c r="M215" i="14"/>
  <c r="I215" i="14"/>
  <c r="H215" i="14"/>
  <c r="G215" i="14"/>
  <c r="F215" i="14"/>
  <c r="C215" i="14"/>
  <c r="B215" i="14"/>
  <c r="A215" i="14"/>
  <c r="M214" i="14"/>
  <c r="I214" i="14"/>
  <c r="H214" i="14"/>
  <c r="G214" i="14"/>
  <c r="F214" i="14"/>
  <c r="C214" i="14"/>
  <c r="B214" i="14"/>
  <c r="A214" i="14"/>
  <c r="M213" i="14"/>
  <c r="I213" i="14"/>
  <c r="H213" i="14"/>
  <c r="G213" i="14"/>
  <c r="F213" i="14"/>
  <c r="C213" i="14"/>
  <c r="B213" i="14"/>
  <c r="A213" i="14"/>
  <c r="M212" i="14"/>
  <c r="I212" i="14"/>
  <c r="H212" i="14"/>
  <c r="G212" i="14"/>
  <c r="F212" i="14"/>
  <c r="C212" i="14"/>
  <c r="B212" i="14"/>
  <c r="A212" i="14"/>
  <c r="M211" i="14"/>
  <c r="I211" i="14"/>
  <c r="H211" i="14"/>
  <c r="G211" i="14"/>
  <c r="F211" i="14"/>
  <c r="C211" i="14"/>
  <c r="B211" i="14"/>
  <c r="A211" i="14"/>
  <c r="M210" i="14"/>
  <c r="I210" i="14"/>
  <c r="H210" i="14"/>
  <c r="G210" i="14"/>
  <c r="F210" i="14"/>
  <c r="C210" i="14"/>
  <c r="B210" i="14"/>
  <c r="A210" i="14"/>
  <c r="M209" i="14"/>
  <c r="I209" i="14"/>
  <c r="H209" i="14"/>
  <c r="G209" i="14"/>
  <c r="F209" i="14"/>
  <c r="C209" i="14"/>
  <c r="B209" i="14"/>
  <c r="A209" i="14"/>
  <c r="M208" i="14"/>
  <c r="I208" i="14"/>
  <c r="H208" i="14"/>
  <c r="G208" i="14"/>
  <c r="F208" i="14"/>
  <c r="C208" i="14"/>
  <c r="B208" i="14"/>
  <c r="A208" i="14"/>
  <c r="M207" i="14"/>
  <c r="I207" i="14"/>
  <c r="H207" i="14"/>
  <c r="G207" i="14"/>
  <c r="F207" i="14"/>
  <c r="C207" i="14"/>
  <c r="B207" i="14"/>
  <c r="A207" i="14"/>
  <c r="M206" i="14"/>
  <c r="F206" i="14"/>
  <c r="C206" i="14"/>
  <c r="B206" i="14"/>
  <c r="A206" i="14"/>
  <c r="M205" i="14"/>
  <c r="J205" i="14"/>
  <c r="I205" i="14"/>
  <c r="H205" i="14"/>
  <c r="G205" i="14"/>
  <c r="F205" i="14"/>
  <c r="E205" i="14"/>
  <c r="C205" i="14"/>
  <c r="B205" i="14"/>
  <c r="A205" i="14"/>
  <c r="M204" i="14"/>
  <c r="J204" i="14"/>
  <c r="I204" i="14"/>
  <c r="H204" i="14"/>
  <c r="G204" i="14"/>
  <c r="F204" i="14"/>
  <c r="E204" i="14"/>
  <c r="C204" i="14"/>
  <c r="B204" i="14"/>
  <c r="A204" i="14"/>
  <c r="M203" i="14"/>
  <c r="J203" i="14"/>
  <c r="I203" i="14"/>
  <c r="H203" i="14"/>
  <c r="G203" i="14"/>
  <c r="F203" i="14"/>
  <c r="E203" i="14"/>
  <c r="C203" i="14"/>
  <c r="B203" i="14"/>
  <c r="A203" i="14"/>
  <c r="M202" i="14"/>
  <c r="J202" i="14"/>
  <c r="I202" i="14"/>
  <c r="H202" i="14"/>
  <c r="G202" i="14"/>
  <c r="F202" i="14"/>
  <c r="E202" i="14"/>
  <c r="C202" i="14"/>
  <c r="B202" i="14"/>
  <c r="A202" i="14"/>
  <c r="M201" i="14"/>
  <c r="J201" i="14"/>
  <c r="I201" i="14"/>
  <c r="H201" i="14"/>
  <c r="G201" i="14"/>
  <c r="F201" i="14"/>
  <c r="E201" i="14"/>
  <c r="C201" i="14"/>
  <c r="B201" i="14"/>
  <c r="A201" i="14"/>
  <c r="M200" i="14"/>
  <c r="J200" i="14"/>
  <c r="I200" i="14"/>
  <c r="H200" i="14"/>
  <c r="G200" i="14"/>
  <c r="F200" i="14"/>
  <c r="E200" i="14"/>
  <c r="C200" i="14"/>
  <c r="B200" i="14"/>
  <c r="A200" i="14"/>
  <c r="M199" i="14"/>
  <c r="J199" i="14"/>
  <c r="I199" i="14"/>
  <c r="H199" i="14"/>
  <c r="G199" i="14"/>
  <c r="F199" i="14"/>
  <c r="E199" i="14"/>
  <c r="C199" i="14"/>
  <c r="B199" i="14"/>
  <c r="A199" i="14"/>
  <c r="M198" i="14"/>
  <c r="J198" i="14"/>
  <c r="I198" i="14"/>
  <c r="H198" i="14"/>
  <c r="G198" i="14"/>
  <c r="F198" i="14"/>
  <c r="E198" i="14"/>
  <c r="C198" i="14"/>
  <c r="B198" i="14"/>
  <c r="A198" i="14"/>
  <c r="M197" i="14"/>
  <c r="J197" i="14"/>
  <c r="I197" i="14"/>
  <c r="H197" i="14"/>
  <c r="G197" i="14"/>
  <c r="F197" i="14"/>
  <c r="E197" i="14"/>
  <c r="C197" i="14"/>
  <c r="B197" i="14"/>
  <c r="A197" i="14"/>
  <c r="M196" i="14"/>
  <c r="J196" i="14"/>
  <c r="I196" i="14"/>
  <c r="H196" i="14"/>
  <c r="G196" i="14"/>
  <c r="F196" i="14"/>
  <c r="E196" i="14"/>
  <c r="C196" i="14"/>
  <c r="B196" i="14"/>
  <c r="A196" i="14"/>
  <c r="M195" i="14"/>
  <c r="J195" i="14"/>
  <c r="I195" i="14"/>
  <c r="H195" i="14"/>
  <c r="G195" i="14"/>
  <c r="F195" i="14"/>
  <c r="E195" i="14"/>
  <c r="C195" i="14"/>
  <c r="B195" i="14"/>
  <c r="A195" i="14"/>
  <c r="M194" i="14"/>
  <c r="J194" i="14"/>
  <c r="I194" i="14"/>
  <c r="H194" i="14"/>
  <c r="G194" i="14"/>
  <c r="F194" i="14"/>
  <c r="E194" i="14"/>
  <c r="C194" i="14"/>
  <c r="B194" i="14"/>
  <c r="A194" i="14"/>
  <c r="M193" i="14"/>
  <c r="J193" i="14"/>
  <c r="I193" i="14"/>
  <c r="H193" i="14"/>
  <c r="G193" i="14"/>
  <c r="F193" i="14"/>
  <c r="E193" i="14"/>
  <c r="C193" i="14"/>
  <c r="B193" i="14"/>
  <c r="A193" i="14"/>
  <c r="M192" i="14"/>
  <c r="J192" i="14"/>
  <c r="I192" i="14"/>
  <c r="H192" i="14"/>
  <c r="G192" i="14"/>
  <c r="F192" i="14"/>
  <c r="E192" i="14"/>
  <c r="C192" i="14"/>
  <c r="B192" i="14"/>
  <c r="A192" i="14"/>
  <c r="M191" i="14"/>
  <c r="J191" i="14"/>
  <c r="I191" i="14"/>
  <c r="H191" i="14"/>
  <c r="G191" i="14"/>
  <c r="F191" i="14"/>
  <c r="E191" i="14"/>
  <c r="C191" i="14"/>
  <c r="B191" i="14"/>
  <c r="A191" i="14"/>
  <c r="M190" i="14"/>
  <c r="J190" i="14"/>
  <c r="I190" i="14"/>
  <c r="H190" i="14"/>
  <c r="G190" i="14"/>
  <c r="F190" i="14"/>
  <c r="E190" i="14"/>
  <c r="C190" i="14"/>
  <c r="B190" i="14"/>
  <c r="A190" i="14"/>
  <c r="M189" i="14"/>
  <c r="J189" i="14"/>
  <c r="I189" i="14"/>
  <c r="H189" i="14"/>
  <c r="G189" i="14"/>
  <c r="F189" i="14"/>
  <c r="E189" i="14"/>
  <c r="C189" i="14"/>
  <c r="B189" i="14"/>
  <c r="A189" i="14"/>
  <c r="M188" i="14"/>
  <c r="J188" i="14"/>
  <c r="I188" i="14"/>
  <c r="H188" i="14"/>
  <c r="G188" i="14"/>
  <c r="F188" i="14"/>
  <c r="E188" i="14"/>
  <c r="C188" i="14"/>
  <c r="B188" i="14"/>
  <c r="A188" i="14"/>
  <c r="M187" i="14"/>
  <c r="J187" i="14"/>
  <c r="I187" i="14"/>
  <c r="H187" i="14"/>
  <c r="G187" i="14"/>
  <c r="F187" i="14"/>
  <c r="E187" i="14"/>
  <c r="C187" i="14"/>
  <c r="B187" i="14"/>
  <c r="A187" i="14"/>
  <c r="M186" i="14"/>
  <c r="J186" i="14"/>
  <c r="I186" i="14"/>
  <c r="H186" i="14"/>
  <c r="G186" i="14"/>
  <c r="F186" i="14"/>
  <c r="E186" i="14"/>
  <c r="C186" i="14"/>
  <c r="B186" i="14"/>
  <c r="A186" i="14"/>
  <c r="M185" i="14"/>
  <c r="J185" i="14"/>
  <c r="I185" i="14"/>
  <c r="H185" i="14"/>
  <c r="G185" i="14"/>
  <c r="F185" i="14"/>
  <c r="E185" i="14"/>
  <c r="C185" i="14"/>
  <c r="B185" i="14"/>
  <c r="A185" i="14"/>
  <c r="M184" i="14"/>
  <c r="J184" i="14"/>
  <c r="I184" i="14"/>
  <c r="H184" i="14"/>
  <c r="G184" i="14"/>
  <c r="F184" i="14"/>
  <c r="E184" i="14"/>
  <c r="C184" i="14"/>
  <c r="B184" i="14"/>
  <c r="A184" i="14"/>
  <c r="M183" i="14"/>
  <c r="J183" i="14"/>
  <c r="I183" i="14"/>
  <c r="H183" i="14"/>
  <c r="G183" i="14"/>
  <c r="F183" i="14"/>
  <c r="E183" i="14"/>
  <c r="C183" i="14"/>
  <c r="B183" i="14"/>
  <c r="A183" i="14"/>
  <c r="M182" i="14"/>
  <c r="J182" i="14"/>
  <c r="I182" i="14"/>
  <c r="H182" i="14"/>
  <c r="G182" i="14"/>
  <c r="F182" i="14"/>
  <c r="E182" i="14"/>
  <c r="C182" i="14"/>
  <c r="B182" i="14"/>
  <c r="A182" i="14"/>
  <c r="M181" i="14"/>
  <c r="J181" i="14"/>
  <c r="I181" i="14"/>
  <c r="H181" i="14"/>
  <c r="G181" i="14"/>
  <c r="F181" i="14"/>
  <c r="E181" i="14"/>
  <c r="C181" i="14"/>
  <c r="B181" i="14"/>
  <c r="A181" i="14"/>
  <c r="M180" i="14"/>
  <c r="J180" i="14"/>
  <c r="I180" i="14"/>
  <c r="H180" i="14"/>
  <c r="G180" i="14"/>
  <c r="F180" i="14"/>
  <c r="E180" i="14"/>
  <c r="C180" i="14"/>
  <c r="B180" i="14"/>
  <c r="A180" i="14"/>
  <c r="M179" i="14"/>
  <c r="J179" i="14"/>
  <c r="I179" i="14"/>
  <c r="H179" i="14"/>
  <c r="G179" i="14"/>
  <c r="F179" i="14"/>
  <c r="E179" i="14"/>
  <c r="C179" i="14"/>
  <c r="B179" i="14"/>
  <c r="A179" i="14"/>
  <c r="M178" i="14"/>
  <c r="J178" i="14"/>
  <c r="I178" i="14"/>
  <c r="H178" i="14"/>
  <c r="G178" i="14"/>
  <c r="F178" i="14"/>
  <c r="E178" i="14"/>
  <c r="C178" i="14"/>
  <c r="B178" i="14"/>
  <c r="A178" i="14"/>
  <c r="M177" i="14"/>
  <c r="J177" i="14"/>
  <c r="I177" i="14"/>
  <c r="H177" i="14"/>
  <c r="G177" i="14"/>
  <c r="F177" i="14"/>
  <c r="E177" i="14"/>
  <c r="C177" i="14"/>
  <c r="B177" i="14"/>
  <c r="A177" i="14"/>
  <c r="M176" i="14"/>
  <c r="J176" i="14"/>
  <c r="I176" i="14"/>
  <c r="H176" i="14"/>
  <c r="G176" i="14"/>
  <c r="F176" i="14"/>
  <c r="E176" i="14"/>
  <c r="C176" i="14"/>
  <c r="B176" i="14"/>
  <c r="A176" i="14"/>
  <c r="M175" i="14"/>
  <c r="J175" i="14"/>
  <c r="I175" i="14"/>
  <c r="H175" i="14"/>
  <c r="G175" i="14"/>
  <c r="F175" i="14"/>
  <c r="E175" i="14"/>
  <c r="C175" i="14"/>
  <c r="B175" i="14"/>
  <c r="A175" i="14"/>
  <c r="M174" i="14"/>
  <c r="J174" i="14"/>
  <c r="I174" i="14"/>
  <c r="H174" i="14"/>
  <c r="G174" i="14"/>
  <c r="F174" i="14"/>
  <c r="E174" i="14"/>
  <c r="C174" i="14"/>
  <c r="B174" i="14"/>
  <c r="A174" i="14"/>
  <c r="M173" i="14"/>
  <c r="J173" i="14"/>
  <c r="I173" i="14"/>
  <c r="H173" i="14"/>
  <c r="G173" i="14"/>
  <c r="F173" i="14"/>
  <c r="E173" i="14"/>
  <c r="C173" i="14"/>
  <c r="B173" i="14"/>
  <c r="A173" i="14"/>
  <c r="M172" i="14"/>
  <c r="J172" i="14"/>
  <c r="I172" i="14"/>
  <c r="H172" i="14"/>
  <c r="G172" i="14"/>
  <c r="F172" i="14"/>
  <c r="E172" i="14"/>
  <c r="C172" i="14"/>
  <c r="B172" i="14"/>
  <c r="A172" i="14"/>
  <c r="M171" i="14"/>
  <c r="J171" i="14"/>
  <c r="I171" i="14"/>
  <c r="H171" i="14"/>
  <c r="G171" i="14"/>
  <c r="F171" i="14"/>
  <c r="E171" i="14"/>
  <c r="C171" i="14"/>
  <c r="B171" i="14"/>
  <c r="A171" i="14"/>
  <c r="M170" i="14"/>
  <c r="J170" i="14"/>
  <c r="I170" i="14"/>
  <c r="H170" i="14"/>
  <c r="G170" i="14"/>
  <c r="F170" i="14"/>
  <c r="E170" i="14"/>
  <c r="C170" i="14"/>
  <c r="B170" i="14"/>
  <c r="A170" i="14"/>
  <c r="M169" i="14"/>
  <c r="J169" i="14"/>
  <c r="I169" i="14"/>
  <c r="H169" i="14"/>
  <c r="G169" i="14"/>
  <c r="F169" i="14"/>
  <c r="E169" i="14"/>
  <c r="C169" i="14"/>
  <c r="B169" i="14"/>
  <c r="A169" i="14"/>
  <c r="M168" i="14"/>
  <c r="J168" i="14"/>
  <c r="I168" i="14"/>
  <c r="H168" i="14"/>
  <c r="G168" i="14"/>
  <c r="F168" i="14"/>
  <c r="E168" i="14"/>
  <c r="C168" i="14"/>
  <c r="B168" i="14"/>
  <c r="A168" i="14"/>
  <c r="M167" i="14"/>
  <c r="J167" i="14"/>
  <c r="I167" i="14"/>
  <c r="H167" i="14"/>
  <c r="G167" i="14"/>
  <c r="F167" i="14"/>
  <c r="E167" i="14"/>
  <c r="C167" i="14"/>
  <c r="B167" i="14"/>
  <c r="A167" i="14"/>
  <c r="M166" i="14"/>
  <c r="J166" i="14"/>
  <c r="I166" i="14"/>
  <c r="H166" i="14"/>
  <c r="G166" i="14"/>
  <c r="F166" i="14"/>
  <c r="E166" i="14"/>
  <c r="C166" i="14"/>
  <c r="B166" i="14"/>
  <c r="A166" i="14"/>
  <c r="M165" i="14"/>
  <c r="J165" i="14"/>
  <c r="F165" i="14"/>
  <c r="C165" i="14"/>
  <c r="B165" i="14"/>
  <c r="A165" i="14"/>
  <c r="M164" i="14"/>
  <c r="J164" i="14"/>
  <c r="F164" i="14"/>
  <c r="C164" i="14"/>
  <c r="B164" i="14"/>
  <c r="A164" i="14"/>
  <c r="M163" i="14"/>
  <c r="J163" i="14"/>
  <c r="F163" i="14"/>
  <c r="C163" i="14"/>
  <c r="B163" i="14"/>
  <c r="A163" i="14"/>
  <c r="M162" i="14"/>
  <c r="J162" i="14"/>
  <c r="F162" i="14"/>
  <c r="C162" i="14"/>
  <c r="B162" i="14"/>
  <c r="A162" i="14"/>
  <c r="M161" i="14"/>
  <c r="J161" i="14"/>
  <c r="F161" i="14"/>
  <c r="C161" i="14"/>
  <c r="B161" i="14"/>
  <c r="A161" i="14"/>
  <c r="M160" i="14"/>
  <c r="J160" i="14"/>
  <c r="F160" i="14"/>
  <c r="C160" i="14"/>
  <c r="B160" i="14"/>
  <c r="A160" i="14"/>
  <c r="M159" i="14"/>
  <c r="J159" i="14"/>
  <c r="F159" i="14"/>
  <c r="C159" i="14"/>
  <c r="B159" i="14"/>
  <c r="A159" i="14"/>
  <c r="M158" i="14"/>
  <c r="J158" i="14"/>
  <c r="F158" i="14"/>
  <c r="C158" i="14"/>
  <c r="B158" i="14"/>
  <c r="A158" i="14"/>
  <c r="M157" i="14"/>
  <c r="J157" i="14"/>
  <c r="F157" i="14"/>
  <c r="C157" i="14"/>
  <c r="B157" i="14"/>
  <c r="A157" i="14"/>
  <c r="M156" i="14"/>
  <c r="J156" i="14"/>
  <c r="F156" i="14"/>
  <c r="C156" i="14"/>
  <c r="B156" i="14"/>
  <c r="A156" i="14"/>
  <c r="M155" i="14"/>
  <c r="J155" i="14"/>
  <c r="F155" i="14"/>
  <c r="C155" i="14"/>
  <c r="B155" i="14"/>
  <c r="A155" i="14"/>
  <c r="M154" i="14"/>
  <c r="J154" i="14"/>
  <c r="F154" i="14"/>
  <c r="C154" i="14"/>
  <c r="B154" i="14"/>
  <c r="A154" i="14"/>
  <c r="M153" i="14"/>
  <c r="J153" i="14"/>
  <c r="F153" i="14"/>
  <c r="C153" i="14"/>
  <c r="B153" i="14"/>
  <c r="A153" i="14"/>
  <c r="M152" i="14"/>
  <c r="J152" i="14"/>
  <c r="F152" i="14"/>
  <c r="C152" i="14"/>
  <c r="B152" i="14"/>
  <c r="A152" i="14"/>
  <c r="M151" i="14"/>
  <c r="J151" i="14"/>
  <c r="F151" i="14"/>
  <c r="C151" i="14"/>
  <c r="B151" i="14"/>
  <c r="A151" i="14"/>
  <c r="M150" i="14"/>
  <c r="J150" i="14"/>
  <c r="F150" i="14"/>
  <c r="C150" i="14"/>
  <c r="B150" i="14"/>
  <c r="A150" i="14"/>
  <c r="M149" i="14"/>
  <c r="J149" i="14"/>
  <c r="F149" i="14"/>
  <c r="C149" i="14"/>
  <c r="B149" i="14"/>
  <c r="A149" i="14"/>
  <c r="M148" i="14"/>
  <c r="F148" i="14"/>
  <c r="C148" i="14"/>
  <c r="B148" i="14"/>
  <c r="A148" i="14"/>
  <c r="M147" i="14"/>
  <c r="J147" i="14"/>
  <c r="H147" i="14"/>
  <c r="G147" i="14"/>
  <c r="F147" i="14"/>
  <c r="E147" i="14"/>
  <c r="D147" i="14"/>
  <c r="C147" i="14"/>
  <c r="B147" i="14"/>
  <c r="A147" i="14"/>
  <c r="M146" i="14"/>
  <c r="J146" i="14"/>
  <c r="I146" i="14"/>
  <c r="H146" i="14"/>
  <c r="G146" i="14"/>
  <c r="F146" i="14"/>
  <c r="E146" i="14"/>
  <c r="D146" i="14"/>
  <c r="C146" i="14"/>
  <c r="B146" i="14"/>
  <c r="A146" i="14"/>
  <c r="M145" i="14"/>
  <c r="J145" i="14"/>
  <c r="I145" i="14"/>
  <c r="H145" i="14"/>
  <c r="G145" i="14"/>
  <c r="F145" i="14"/>
  <c r="E145" i="14"/>
  <c r="D145" i="14"/>
  <c r="C145" i="14"/>
  <c r="B145" i="14"/>
  <c r="A145" i="14"/>
  <c r="M144" i="14"/>
  <c r="J144" i="14"/>
  <c r="I144" i="14"/>
  <c r="H144" i="14"/>
  <c r="G144" i="14"/>
  <c r="F144" i="14"/>
  <c r="E144" i="14"/>
  <c r="D144" i="14"/>
  <c r="C144" i="14"/>
  <c r="B144" i="14"/>
  <c r="A144" i="14"/>
  <c r="M143" i="14"/>
  <c r="J143" i="14"/>
  <c r="I143" i="14"/>
  <c r="H143" i="14"/>
  <c r="G143" i="14"/>
  <c r="F143" i="14"/>
  <c r="E143" i="14"/>
  <c r="D143" i="14"/>
  <c r="C143" i="14"/>
  <c r="B143" i="14"/>
  <c r="A143" i="14"/>
  <c r="M142" i="14"/>
  <c r="J142" i="14"/>
  <c r="F142" i="14"/>
  <c r="C142" i="14"/>
  <c r="B142" i="14"/>
  <c r="A142" i="14"/>
  <c r="M141" i="14"/>
  <c r="J141" i="14"/>
  <c r="F141" i="14"/>
  <c r="C141" i="14"/>
  <c r="B141" i="14"/>
  <c r="A141" i="14"/>
  <c r="M140" i="14"/>
  <c r="J140" i="14"/>
  <c r="F140" i="14"/>
  <c r="C140" i="14"/>
  <c r="B140" i="14"/>
  <c r="A140" i="14"/>
  <c r="M139" i="14"/>
  <c r="J139" i="14"/>
  <c r="F139" i="14"/>
  <c r="C139" i="14"/>
  <c r="B139" i="14"/>
  <c r="A139" i="14"/>
  <c r="M138" i="14"/>
  <c r="J138" i="14"/>
  <c r="F138" i="14"/>
  <c r="C138" i="14"/>
  <c r="B138" i="14"/>
  <c r="A138" i="14"/>
  <c r="M137" i="14"/>
  <c r="F137" i="14"/>
  <c r="C137" i="14"/>
  <c r="B137" i="14"/>
  <c r="A137" i="14"/>
  <c r="M136" i="14"/>
  <c r="F136" i="14"/>
  <c r="C136" i="14"/>
  <c r="B136" i="14"/>
  <c r="A136" i="14"/>
  <c r="M135" i="14"/>
  <c r="F135" i="14"/>
  <c r="C135" i="14"/>
  <c r="B135" i="14"/>
  <c r="A135" i="14"/>
  <c r="M134" i="14"/>
  <c r="F134" i="14"/>
  <c r="C134" i="14"/>
  <c r="B134" i="14"/>
  <c r="A134" i="14"/>
  <c r="M133" i="14"/>
  <c r="J133" i="14"/>
  <c r="I133" i="14"/>
  <c r="H133" i="14"/>
  <c r="G133" i="14"/>
  <c r="F133" i="14"/>
  <c r="E133" i="14"/>
  <c r="D133" i="14"/>
  <c r="C133" i="14"/>
  <c r="B133" i="14"/>
  <c r="A133" i="14"/>
  <c r="M132" i="14"/>
  <c r="J132" i="14"/>
  <c r="I132" i="14"/>
  <c r="H132" i="14"/>
  <c r="G132" i="14"/>
  <c r="F132" i="14"/>
  <c r="E132" i="14"/>
  <c r="D132" i="14"/>
  <c r="C132" i="14"/>
  <c r="B132" i="14"/>
  <c r="A132" i="14"/>
  <c r="M131" i="14"/>
  <c r="J131" i="14"/>
  <c r="F131" i="14"/>
  <c r="C131" i="14"/>
  <c r="B131" i="14"/>
  <c r="A131" i="14"/>
  <c r="M130" i="14"/>
  <c r="J130" i="14"/>
  <c r="F130" i="14"/>
  <c r="C130" i="14"/>
  <c r="B130" i="14"/>
  <c r="A130" i="14"/>
  <c r="M129" i="14"/>
  <c r="J129" i="14"/>
  <c r="F129" i="14"/>
  <c r="C129" i="14"/>
  <c r="B129" i="14"/>
  <c r="A129" i="14"/>
  <c r="M128" i="14"/>
  <c r="J128" i="14"/>
  <c r="F128" i="14"/>
  <c r="C128" i="14"/>
  <c r="B128" i="14"/>
  <c r="A128" i="14"/>
  <c r="M127" i="14"/>
  <c r="J127" i="14"/>
  <c r="F127" i="14"/>
  <c r="C127" i="14"/>
  <c r="B127" i="14"/>
  <c r="A127" i="14"/>
  <c r="M126" i="14"/>
  <c r="F126" i="14"/>
  <c r="C126" i="14"/>
  <c r="B126" i="14"/>
  <c r="A126" i="14"/>
  <c r="M125" i="14"/>
  <c r="J125" i="14"/>
  <c r="I125" i="14"/>
  <c r="H125" i="14"/>
  <c r="G125" i="14"/>
  <c r="F125" i="14"/>
  <c r="E125" i="14"/>
  <c r="C125" i="14"/>
  <c r="B125" i="14"/>
  <c r="A125" i="14"/>
  <c r="M124" i="14"/>
  <c r="J124" i="14"/>
  <c r="I124" i="14"/>
  <c r="H124" i="14"/>
  <c r="G124" i="14"/>
  <c r="F124" i="14"/>
  <c r="E124" i="14"/>
  <c r="C124" i="14"/>
  <c r="B124" i="14"/>
  <c r="A124" i="14"/>
  <c r="M123" i="14"/>
  <c r="J123" i="14"/>
  <c r="I123" i="14"/>
  <c r="H123" i="14"/>
  <c r="G123" i="14"/>
  <c r="F123" i="14"/>
  <c r="E123" i="14"/>
  <c r="C123" i="14"/>
  <c r="B123" i="14"/>
  <c r="A123" i="14"/>
  <c r="M122" i="14"/>
  <c r="J122" i="14"/>
  <c r="I122" i="14"/>
  <c r="H122" i="14"/>
  <c r="G122" i="14"/>
  <c r="F122" i="14"/>
  <c r="E122" i="14"/>
  <c r="C122" i="14"/>
  <c r="B122" i="14"/>
  <c r="A122" i="14"/>
  <c r="M121" i="14"/>
  <c r="J121" i="14"/>
  <c r="I121" i="14"/>
  <c r="H121" i="14"/>
  <c r="G121" i="14"/>
  <c r="F121" i="14"/>
  <c r="E121" i="14"/>
  <c r="C121" i="14"/>
  <c r="B121" i="14"/>
  <c r="A121" i="14"/>
  <c r="M120" i="14"/>
  <c r="J120" i="14"/>
  <c r="I120" i="14"/>
  <c r="H120" i="14"/>
  <c r="G120" i="14"/>
  <c r="F120" i="14"/>
  <c r="E120" i="14"/>
  <c r="C120" i="14"/>
  <c r="B120" i="14"/>
  <c r="A120" i="14"/>
  <c r="M119" i="14"/>
  <c r="J119" i="14"/>
  <c r="I119" i="14"/>
  <c r="H119" i="14"/>
  <c r="G119" i="14"/>
  <c r="F119" i="14"/>
  <c r="E119" i="14"/>
  <c r="C119" i="14"/>
  <c r="B119" i="14"/>
  <c r="A119" i="14"/>
  <c r="M118" i="14"/>
  <c r="J118" i="14"/>
  <c r="I118" i="14"/>
  <c r="H118" i="14"/>
  <c r="G118" i="14"/>
  <c r="F118" i="14"/>
  <c r="E118" i="14"/>
  <c r="C118" i="14"/>
  <c r="B118" i="14"/>
  <c r="A118" i="14"/>
  <c r="M117" i="14"/>
  <c r="J117" i="14"/>
  <c r="I117" i="14"/>
  <c r="H117" i="14"/>
  <c r="G117" i="14"/>
  <c r="F117" i="14"/>
  <c r="E117" i="14"/>
  <c r="C117" i="14"/>
  <c r="B117" i="14"/>
  <c r="A117" i="14"/>
  <c r="M116" i="14"/>
  <c r="J116" i="14"/>
  <c r="I116" i="14"/>
  <c r="H116" i="14"/>
  <c r="G116" i="14"/>
  <c r="F116" i="14"/>
  <c r="E116" i="14"/>
  <c r="C116" i="14"/>
  <c r="B116" i="14"/>
  <c r="A116" i="14"/>
  <c r="M115" i="14"/>
  <c r="J115" i="14"/>
  <c r="F115" i="14"/>
  <c r="C115" i="14"/>
  <c r="B115" i="14"/>
  <c r="A115" i="14"/>
  <c r="M114" i="14"/>
  <c r="J114" i="14"/>
  <c r="F114" i="14"/>
  <c r="C114" i="14"/>
  <c r="B114" i="14"/>
  <c r="A114" i="14"/>
  <c r="M113" i="14"/>
  <c r="J113" i="14"/>
  <c r="F113" i="14"/>
  <c r="C113" i="14"/>
  <c r="B113" i="14"/>
  <c r="A113" i="14"/>
  <c r="M112" i="14"/>
  <c r="J112" i="14"/>
  <c r="F112" i="14"/>
  <c r="C112" i="14"/>
  <c r="B112" i="14"/>
  <c r="A112" i="14"/>
  <c r="M111" i="14"/>
  <c r="J111" i="14"/>
  <c r="F111" i="14"/>
  <c r="C111" i="14"/>
  <c r="B111" i="14"/>
  <c r="A111" i="14"/>
  <c r="M110" i="14"/>
  <c r="F110" i="14"/>
  <c r="C110" i="14"/>
  <c r="B110" i="14"/>
  <c r="A110" i="14"/>
  <c r="M109" i="14"/>
  <c r="J109" i="14"/>
  <c r="I109" i="14"/>
  <c r="H109" i="14"/>
  <c r="G109" i="14"/>
  <c r="F109" i="14"/>
  <c r="E109" i="14"/>
  <c r="C109" i="14"/>
  <c r="B109" i="14"/>
  <c r="A109" i="14"/>
  <c r="M108" i="14"/>
  <c r="J108" i="14"/>
  <c r="I108" i="14"/>
  <c r="H108" i="14"/>
  <c r="G108" i="14"/>
  <c r="F108" i="14"/>
  <c r="E108" i="14"/>
  <c r="C108" i="14"/>
  <c r="B108" i="14"/>
  <c r="A108" i="14"/>
  <c r="M107" i="14"/>
  <c r="J107" i="14"/>
  <c r="I107" i="14"/>
  <c r="H107" i="14"/>
  <c r="G107" i="14"/>
  <c r="F107" i="14"/>
  <c r="E107" i="14"/>
  <c r="C107" i="14"/>
  <c r="B107" i="14"/>
  <c r="A107" i="14"/>
  <c r="M106" i="14"/>
  <c r="J106" i="14"/>
  <c r="I106" i="14"/>
  <c r="H106" i="14"/>
  <c r="G106" i="14"/>
  <c r="F106" i="14"/>
  <c r="E106" i="14"/>
  <c r="C106" i="14"/>
  <c r="B106" i="14"/>
  <c r="A106" i="14"/>
  <c r="M105" i="14"/>
  <c r="J105" i="14"/>
  <c r="I105" i="14"/>
  <c r="H105" i="14"/>
  <c r="G105" i="14"/>
  <c r="F105" i="14"/>
  <c r="E105" i="14"/>
  <c r="C105" i="14"/>
  <c r="B105" i="14"/>
  <c r="A105" i="14"/>
  <c r="M104" i="14"/>
  <c r="J104" i="14"/>
  <c r="I104" i="14"/>
  <c r="H104" i="14"/>
  <c r="G104" i="14"/>
  <c r="F104" i="14"/>
  <c r="E104" i="14"/>
  <c r="C104" i="14"/>
  <c r="B104" i="14"/>
  <c r="A104" i="14"/>
  <c r="M103" i="14"/>
  <c r="J103" i="14"/>
  <c r="I103" i="14"/>
  <c r="H103" i="14"/>
  <c r="G103" i="14"/>
  <c r="F103" i="14"/>
  <c r="E103" i="14"/>
  <c r="C103" i="14"/>
  <c r="B103" i="14"/>
  <c r="A103" i="14"/>
  <c r="M102" i="14"/>
  <c r="J102" i="14"/>
  <c r="I102" i="14"/>
  <c r="H102" i="14"/>
  <c r="G102" i="14"/>
  <c r="F102" i="14"/>
  <c r="E102" i="14"/>
  <c r="C102" i="14"/>
  <c r="B102" i="14"/>
  <c r="A102" i="14"/>
  <c r="M101" i="14"/>
  <c r="J101" i="14"/>
  <c r="I101" i="14"/>
  <c r="H101" i="14"/>
  <c r="G101" i="14"/>
  <c r="F101" i="14"/>
  <c r="E101" i="14"/>
  <c r="C101" i="14"/>
  <c r="B101" i="14"/>
  <c r="A101" i="14"/>
  <c r="M100" i="14"/>
  <c r="J100" i="14"/>
  <c r="I100" i="14"/>
  <c r="H100" i="14"/>
  <c r="G100" i="14"/>
  <c r="F100" i="14"/>
  <c r="E100" i="14"/>
  <c r="C100" i="14"/>
  <c r="B100" i="14"/>
  <c r="A100" i="14"/>
  <c r="M99" i="14"/>
  <c r="J99" i="14"/>
  <c r="F99" i="14"/>
  <c r="C99" i="14"/>
  <c r="B99" i="14"/>
  <c r="A99" i="14"/>
  <c r="M98" i="14"/>
  <c r="J98" i="14"/>
  <c r="F98" i="14"/>
  <c r="C98" i="14"/>
  <c r="B98" i="14"/>
  <c r="A98" i="14"/>
  <c r="M97" i="14"/>
  <c r="J97" i="14"/>
  <c r="F97" i="14"/>
  <c r="C97" i="14"/>
  <c r="B97" i="14"/>
  <c r="A97" i="14"/>
  <c r="M96" i="14"/>
  <c r="J96" i="14"/>
  <c r="F96" i="14"/>
  <c r="C96" i="14"/>
  <c r="B96" i="14"/>
  <c r="A96" i="14"/>
  <c r="M95" i="14"/>
  <c r="J95" i="14"/>
  <c r="F95" i="14"/>
  <c r="C95" i="14"/>
  <c r="B95" i="14"/>
  <c r="A95" i="14"/>
  <c r="M94" i="14"/>
  <c r="F94" i="14"/>
  <c r="C94" i="14"/>
  <c r="B94" i="14"/>
  <c r="A94" i="14"/>
  <c r="M93" i="14"/>
  <c r="F93" i="14"/>
  <c r="C93" i="14"/>
  <c r="B93" i="14"/>
  <c r="A93" i="14"/>
  <c r="M92" i="14"/>
  <c r="F92" i="14"/>
  <c r="C92" i="14"/>
  <c r="B92" i="14"/>
  <c r="A92" i="14"/>
  <c r="M91" i="14"/>
  <c r="F91" i="14"/>
  <c r="C91" i="14"/>
  <c r="B91" i="14"/>
  <c r="A91" i="14"/>
  <c r="M90" i="14"/>
  <c r="F90" i="14"/>
  <c r="C90" i="14"/>
  <c r="B90" i="14"/>
  <c r="A90" i="14"/>
  <c r="M89" i="14"/>
  <c r="F89" i="14"/>
  <c r="C89" i="14"/>
  <c r="B89" i="14"/>
  <c r="A89" i="14"/>
  <c r="M88" i="14"/>
  <c r="F88" i="14"/>
  <c r="C88" i="14"/>
  <c r="B88" i="14"/>
  <c r="A88" i="14"/>
  <c r="M87" i="14"/>
  <c r="F87" i="14"/>
  <c r="C87" i="14"/>
  <c r="B87" i="14"/>
  <c r="A87" i="14"/>
  <c r="M86" i="14"/>
  <c r="F86" i="14"/>
  <c r="C86" i="14"/>
  <c r="B86" i="14"/>
  <c r="A86" i="14"/>
  <c r="M85" i="14"/>
  <c r="F85" i="14"/>
  <c r="C85" i="14"/>
  <c r="B85" i="14"/>
  <c r="A85" i="14"/>
  <c r="M84" i="14"/>
  <c r="F84" i="14"/>
  <c r="C84" i="14"/>
  <c r="B84" i="14"/>
  <c r="A84" i="14"/>
  <c r="M83" i="14"/>
  <c r="L83" i="14"/>
  <c r="K83" i="14"/>
  <c r="J83" i="14"/>
  <c r="I83" i="14"/>
  <c r="H83" i="14"/>
  <c r="G83" i="14"/>
  <c r="F83" i="14"/>
  <c r="E83" i="14"/>
  <c r="C83" i="14"/>
  <c r="B83" i="14"/>
  <c r="A83" i="14"/>
  <c r="M82" i="14"/>
  <c r="L82" i="14"/>
  <c r="K82" i="14"/>
  <c r="G82" i="14"/>
  <c r="F82" i="14"/>
  <c r="E82" i="14"/>
  <c r="D82" i="14"/>
  <c r="C82" i="14"/>
  <c r="B82" i="14"/>
  <c r="A82" i="14"/>
  <c r="M81" i="14"/>
  <c r="J81" i="14"/>
  <c r="I81" i="14"/>
  <c r="H81" i="14"/>
  <c r="G81" i="14"/>
  <c r="F81" i="14"/>
  <c r="E81" i="14"/>
  <c r="C81" i="14"/>
  <c r="B81" i="14"/>
  <c r="A81" i="14"/>
  <c r="M80" i="14"/>
  <c r="J80" i="14"/>
  <c r="I80" i="14"/>
  <c r="H80" i="14"/>
  <c r="G80" i="14"/>
  <c r="F80" i="14"/>
  <c r="E80" i="14"/>
  <c r="C80" i="14"/>
  <c r="B80" i="14"/>
  <c r="A80" i="14"/>
  <c r="M79" i="14"/>
  <c r="J79" i="14"/>
  <c r="I79" i="14"/>
  <c r="H79" i="14"/>
  <c r="G79" i="14"/>
  <c r="F79" i="14"/>
  <c r="E79" i="14"/>
  <c r="C79" i="14"/>
  <c r="B79" i="14"/>
  <c r="A79" i="14"/>
  <c r="M78" i="14"/>
  <c r="J78" i="14"/>
  <c r="I78" i="14"/>
  <c r="H78" i="14"/>
  <c r="G78" i="14"/>
  <c r="F78" i="14"/>
  <c r="E78" i="14"/>
  <c r="C78" i="14"/>
  <c r="B78" i="14"/>
  <c r="A78" i="14"/>
  <c r="M77" i="14"/>
  <c r="J77" i="14"/>
  <c r="I77" i="14"/>
  <c r="H77" i="14"/>
  <c r="G77" i="14"/>
  <c r="F77" i="14"/>
  <c r="E77" i="14"/>
  <c r="C77" i="14"/>
  <c r="B77" i="14"/>
  <c r="A77" i="14"/>
  <c r="M76" i="14"/>
  <c r="J76" i="14"/>
  <c r="I76" i="14"/>
  <c r="H76" i="14"/>
  <c r="G76" i="14"/>
  <c r="F76" i="14"/>
  <c r="E76" i="14"/>
  <c r="C76" i="14"/>
  <c r="B76" i="14"/>
  <c r="A76" i="14"/>
  <c r="M75" i="14"/>
  <c r="J75" i="14"/>
  <c r="I75" i="14"/>
  <c r="H75" i="14"/>
  <c r="G75" i="14"/>
  <c r="F75" i="14"/>
  <c r="E75" i="14"/>
  <c r="C75" i="14"/>
  <c r="B75" i="14"/>
  <c r="A75" i="14"/>
  <c r="M74" i="14"/>
  <c r="F74" i="14"/>
  <c r="E74" i="14"/>
  <c r="D74" i="14"/>
  <c r="C74" i="14"/>
  <c r="B74" i="14"/>
  <c r="A74" i="14"/>
  <c r="M73" i="14"/>
  <c r="J73" i="14"/>
  <c r="I73" i="14"/>
  <c r="H73" i="14"/>
  <c r="G73" i="14"/>
  <c r="F73" i="14"/>
  <c r="E73" i="14"/>
  <c r="C73" i="14"/>
  <c r="B73" i="14"/>
  <c r="A73" i="14"/>
  <c r="M72" i="14"/>
  <c r="J72" i="14"/>
  <c r="I72" i="14"/>
  <c r="H72" i="14"/>
  <c r="G72" i="14"/>
  <c r="F72" i="14"/>
  <c r="E72" i="14"/>
  <c r="C72" i="14"/>
  <c r="B72" i="14"/>
  <c r="A72" i="14"/>
  <c r="M71" i="14"/>
  <c r="J71" i="14"/>
  <c r="I71" i="14"/>
  <c r="H71" i="14"/>
  <c r="G71" i="14"/>
  <c r="F71" i="14"/>
  <c r="E71" i="14"/>
  <c r="C71" i="14"/>
  <c r="B71" i="14"/>
  <c r="A71" i="14"/>
  <c r="M70" i="14"/>
  <c r="J70" i="14"/>
  <c r="I70" i="14"/>
  <c r="H70" i="14"/>
  <c r="G70" i="14"/>
  <c r="F70" i="14"/>
  <c r="E70" i="14"/>
  <c r="C70" i="14"/>
  <c r="B70" i="14"/>
  <c r="A70" i="14"/>
  <c r="M69" i="14"/>
  <c r="J69" i="14"/>
  <c r="I69" i="14"/>
  <c r="H69" i="14"/>
  <c r="G69" i="14"/>
  <c r="F69" i="14"/>
  <c r="E69" i="14"/>
  <c r="C69" i="14"/>
  <c r="B69" i="14"/>
  <c r="A69" i="14"/>
  <c r="M68" i="14"/>
  <c r="J68" i="14"/>
  <c r="I68" i="14"/>
  <c r="H68" i="14"/>
  <c r="G68" i="14"/>
  <c r="F68" i="14"/>
  <c r="E68" i="14"/>
  <c r="C68" i="14"/>
  <c r="B68" i="14"/>
  <c r="A68" i="14"/>
  <c r="M67" i="14"/>
  <c r="J67" i="14"/>
  <c r="I67" i="14"/>
  <c r="H67" i="14"/>
  <c r="G67" i="14"/>
  <c r="F67" i="14"/>
  <c r="E67" i="14"/>
  <c r="C67" i="14"/>
  <c r="B67" i="14"/>
  <c r="A67" i="14"/>
  <c r="M66" i="14"/>
  <c r="J66" i="14"/>
  <c r="I66" i="14"/>
  <c r="H66" i="14"/>
  <c r="G66" i="14"/>
  <c r="F66" i="14"/>
  <c r="E66" i="14"/>
  <c r="C66" i="14"/>
  <c r="B66" i="14"/>
  <c r="A66" i="14"/>
  <c r="M65" i="14"/>
  <c r="J65" i="14"/>
  <c r="I65" i="14"/>
  <c r="H65" i="14"/>
  <c r="G65" i="14"/>
  <c r="F65" i="14"/>
  <c r="E65" i="14"/>
  <c r="C65" i="14"/>
  <c r="B65" i="14"/>
  <c r="A65" i="14"/>
  <c r="M64" i="14"/>
  <c r="F64" i="14"/>
  <c r="E64" i="14"/>
  <c r="D64" i="14"/>
  <c r="C64" i="14"/>
  <c r="B64" i="14"/>
  <c r="A64" i="14"/>
  <c r="M63" i="14"/>
  <c r="F63" i="14"/>
  <c r="C63" i="14"/>
  <c r="B63" i="14"/>
  <c r="A63" i="14"/>
  <c r="M62" i="14"/>
  <c r="F62" i="14"/>
  <c r="C62" i="14"/>
  <c r="B62" i="14"/>
  <c r="A62" i="14"/>
  <c r="M61" i="14"/>
  <c r="C61" i="14"/>
  <c r="B61" i="14"/>
  <c r="A61" i="14"/>
  <c r="M60" i="14"/>
  <c r="C60" i="14"/>
  <c r="B60" i="14"/>
  <c r="A60" i="14"/>
  <c r="M59" i="14"/>
  <c r="C59" i="14"/>
  <c r="B59" i="14"/>
  <c r="A59" i="14"/>
  <c r="M58" i="14"/>
  <c r="C58" i="14"/>
  <c r="B58" i="14"/>
  <c r="A58" i="14"/>
  <c r="M57" i="14"/>
  <c r="C57" i="14"/>
  <c r="B57" i="14"/>
  <c r="A57" i="14"/>
  <c r="M56" i="14"/>
  <c r="C56" i="14"/>
  <c r="B56" i="14"/>
  <c r="A56" i="14"/>
  <c r="M55" i="14"/>
  <c r="C55" i="14"/>
  <c r="B55" i="14"/>
  <c r="A55" i="14"/>
  <c r="M54" i="14"/>
  <c r="C54" i="14"/>
  <c r="B54" i="14"/>
  <c r="A54" i="14"/>
  <c r="M53" i="14"/>
  <c r="F53" i="14"/>
  <c r="C53" i="14"/>
  <c r="B53" i="14"/>
  <c r="A53" i="14"/>
  <c r="M52" i="14"/>
  <c r="F52" i="14"/>
  <c r="C52" i="14"/>
  <c r="B52" i="14"/>
  <c r="A52" i="14"/>
  <c r="M51" i="14"/>
  <c r="F51" i="14"/>
  <c r="C51" i="14"/>
  <c r="B51" i="14"/>
  <c r="A51" i="14"/>
  <c r="M50" i="14"/>
  <c r="F50" i="14"/>
  <c r="C50" i="14"/>
  <c r="B50" i="14"/>
  <c r="A50" i="14"/>
  <c r="M49" i="14"/>
  <c r="J49" i="14"/>
  <c r="I49" i="14"/>
  <c r="H49" i="14"/>
  <c r="G49" i="14"/>
  <c r="F49" i="14"/>
  <c r="E49" i="14"/>
  <c r="C49" i="14"/>
  <c r="B49" i="14"/>
  <c r="A49" i="14"/>
  <c r="M48" i="14"/>
  <c r="J48" i="14"/>
  <c r="I48" i="14"/>
  <c r="H48" i="14"/>
  <c r="G48" i="14"/>
  <c r="F48" i="14"/>
  <c r="E48" i="14"/>
  <c r="C48" i="14"/>
  <c r="B48" i="14"/>
  <c r="A48" i="14"/>
  <c r="M47" i="14"/>
  <c r="J47" i="14"/>
  <c r="I47" i="14"/>
  <c r="H47" i="14"/>
  <c r="G47" i="14"/>
  <c r="F47" i="14"/>
  <c r="E47" i="14"/>
  <c r="C47" i="14"/>
  <c r="B47" i="14"/>
  <c r="A47" i="14"/>
  <c r="M46" i="14"/>
  <c r="J46" i="14"/>
  <c r="I46" i="14"/>
  <c r="H46" i="14"/>
  <c r="G46" i="14"/>
  <c r="F46" i="14"/>
  <c r="E46" i="14"/>
  <c r="C46" i="14"/>
  <c r="B46" i="14"/>
  <c r="A46" i="14"/>
  <c r="M45" i="14"/>
  <c r="J45" i="14"/>
  <c r="I45" i="14"/>
  <c r="H45" i="14"/>
  <c r="G45" i="14"/>
  <c r="F45" i="14"/>
  <c r="E45" i="14"/>
  <c r="C45" i="14"/>
  <c r="B45" i="14"/>
  <c r="A45" i="14"/>
  <c r="M44" i="14"/>
  <c r="J44" i="14"/>
  <c r="I44" i="14"/>
  <c r="H44" i="14"/>
  <c r="G44" i="14"/>
  <c r="F44" i="14"/>
  <c r="E44" i="14"/>
  <c r="C44" i="14"/>
  <c r="B44" i="14"/>
  <c r="A44" i="14"/>
  <c r="M43" i="14"/>
  <c r="J43" i="14"/>
  <c r="I43" i="14"/>
  <c r="H43" i="14"/>
  <c r="G43" i="14"/>
  <c r="F43" i="14"/>
  <c r="E43" i="14"/>
  <c r="C43" i="14"/>
  <c r="B43" i="14"/>
  <c r="A43" i="14"/>
  <c r="M42" i="14"/>
  <c r="J42" i="14"/>
  <c r="I42" i="14"/>
  <c r="H42" i="14"/>
  <c r="G42" i="14"/>
  <c r="F42" i="14"/>
  <c r="E42" i="14"/>
  <c r="C42" i="14"/>
  <c r="B42" i="14"/>
  <c r="A42" i="14"/>
  <c r="M41" i="14"/>
  <c r="J41" i="14"/>
  <c r="I41" i="14"/>
  <c r="H41" i="14"/>
  <c r="G41" i="14"/>
  <c r="F41" i="14"/>
  <c r="E41" i="14"/>
  <c r="C41" i="14"/>
  <c r="B41" i="14"/>
  <c r="A41" i="14"/>
  <c r="M40" i="14"/>
  <c r="J40" i="14"/>
  <c r="I40" i="14"/>
  <c r="H40" i="14"/>
  <c r="G40" i="14"/>
  <c r="F40" i="14"/>
  <c r="E40" i="14"/>
  <c r="C40" i="14"/>
  <c r="B40" i="14"/>
  <c r="A40" i="14"/>
  <c r="M39" i="14"/>
  <c r="J39" i="14"/>
  <c r="I39" i="14"/>
  <c r="H39" i="14"/>
  <c r="G39" i="14"/>
  <c r="F39" i="14"/>
  <c r="E39" i="14"/>
  <c r="C39" i="14"/>
  <c r="B39" i="14"/>
  <c r="A39" i="14"/>
  <c r="M38" i="14"/>
  <c r="J38" i="14"/>
  <c r="I38" i="14"/>
  <c r="H38" i="14"/>
  <c r="G38" i="14"/>
  <c r="F38" i="14"/>
  <c r="E38" i="14"/>
  <c r="C38" i="14"/>
  <c r="B38" i="14"/>
  <c r="A38" i="14"/>
  <c r="M37" i="14"/>
  <c r="F37" i="14"/>
  <c r="C37" i="14"/>
  <c r="B37" i="14"/>
  <c r="A37" i="14"/>
  <c r="M36" i="14"/>
  <c r="F36" i="14"/>
  <c r="D36" i="14"/>
  <c r="C36" i="14"/>
  <c r="B36" i="14"/>
  <c r="A36" i="14"/>
  <c r="M35" i="14"/>
  <c r="F35" i="14"/>
  <c r="D35" i="14"/>
  <c r="C35" i="14"/>
  <c r="B35" i="14"/>
  <c r="A35" i="14"/>
  <c r="M34" i="14"/>
  <c r="F34" i="14"/>
  <c r="D34" i="14"/>
  <c r="C34" i="14"/>
  <c r="B34" i="14"/>
  <c r="A34" i="14"/>
  <c r="M33" i="14"/>
  <c r="F33" i="14"/>
  <c r="D33" i="14"/>
  <c r="C33" i="14"/>
  <c r="B33" i="14"/>
  <c r="A33" i="14"/>
  <c r="M32" i="14"/>
  <c r="F32" i="14"/>
  <c r="C32" i="14"/>
  <c r="B32" i="14"/>
  <c r="A32" i="14"/>
  <c r="M31" i="14"/>
  <c r="F31" i="14"/>
  <c r="C31" i="14"/>
  <c r="B31" i="14"/>
  <c r="A31" i="14"/>
  <c r="M30" i="14"/>
  <c r="J30" i="14"/>
  <c r="I30" i="14"/>
  <c r="H30" i="14"/>
  <c r="G30" i="14"/>
  <c r="E30" i="14"/>
  <c r="C30" i="14"/>
  <c r="B30" i="14"/>
  <c r="A30" i="14"/>
  <c r="M29" i="14"/>
  <c r="J29" i="14"/>
  <c r="I29" i="14"/>
  <c r="H29" i="14"/>
  <c r="G29" i="14"/>
  <c r="E29" i="14"/>
  <c r="C29" i="14"/>
  <c r="B29" i="14"/>
  <c r="A29" i="14"/>
  <c r="M28" i="14"/>
  <c r="J28" i="14"/>
  <c r="I28" i="14"/>
  <c r="H28" i="14"/>
  <c r="G28" i="14"/>
  <c r="E28" i="14"/>
  <c r="C28" i="14"/>
  <c r="B28" i="14"/>
  <c r="A28" i="14"/>
  <c r="M27" i="14"/>
  <c r="J27" i="14"/>
  <c r="I27" i="14"/>
  <c r="H27" i="14"/>
  <c r="G27" i="14"/>
  <c r="E27" i="14"/>
  <c r="C27" i="14"/>
  <c r="B27" i="14"/>
  <c r="A27" i="14"/>
  <c r="M26" i="14"/>
  <c r="J26" i="14"/>
  <c r="I26" i="14"/>
  <c r="H26" i="14"/>
  <c r="G26" i="14"/>
  <c r="E26" i="14"/>
  <c r="C26" i="14"/>
  <c r="B26" i="14"/>
  <c r="A26" i="14"/>
  <c r="M25" i="14"/>
  <c r="J25" i="14"/>
  <c r="I25" i="14"/>
  <c r="H25" i="14"/>
  <c r="G25" i="14"/>
  <c r="E25" i="14"/>
  <c r="C25" i="14"/>
  <c r="B25" i="14"/>
  <c r="A25" i="14"/>
  <c r="M24" i="14"/>
  <c r="J24" i="14"/>
  <c r="I24" i="14"/>
  <c r="H24" i="14"/>
  <c r="G24" i="14"/>
  <c r="E24" i="14"/>
  <c r="C24" i="14"/>
  <c r="B24" i="14"/>
  <c r="A24" i="14"/>
  <c r="M23" i="14"/>
  <c r="J23" i="14"/>
  <c r="I23" i="14"/>
  <c r="H23" i="14"/>
  <c r="G23" i="14"/>
  <c r="E23" i="14"/>
  <c r="C23" i="14"/>
  <c r="B23" i="14"/>
  <c r="A23" i="14"/>
  <c r="M22" i="14"/>
  <c r="J22" i="14"/>
  <c r="I22" i="14"/>
  <c r="H22" i="14"/>
  <c r="G22" i="14"/>
  <c r="E22" i="14"/>
  <c r="C22" i="14"/>
  <c r="B22" i="14"/>
  <c r="A22" i="14"/>
  <c r="M21" i="14"/>
  <c r="J21" i="14"/>
  <c r="I21" i="14"/>
  <c r="H21" i="14"/>
  <c r="G21" i="14"/>
  <c r="E21" i="14"/>
  <c r="C21" i="14"/>
  <c r="B21" i="14"/>
  <c r="A21" i="14"/>
  <c r="M20" i="14"/>
  <c r="J20" i="14"/>
  <c r="H20" i="14"/>
  <c r="G20" i="14"/>
  <c r="E20" i="14"/>
  <c r="C20" i="14"/>
  <c r="B20" i="14"/>
  <c r="A20" i="14"/>
  <c r="M19" i="14"/>
  <c r="J19" i="14"/>
  <c r="I19" i="14"/>
  <c r="H19" i="14"/>
  <c r="G19" i="14"/>
  <c r="E19" i="14"/>
  <c r="C19" i="14"/>
  <c r="B19" i="14"/>
  <c r="A19" i="14"/>
  <c r="M18" i="14"/>
  <c r="J18" i="14"/>
  <c r="I18" i="14"/>
  <c r="H18" i="14"/>
  <c r="G18" i="14"/>
  <c r="E18" i="14"/>
  <c r="C18" i="14"/>
  <c r="B18" i="14"/>
  <c r="A18" i="14"/>
  <c r="M17" i="14"/>
  <c r="J17" i="14"/>
  <c r="I17" i="14"/>
  <c r="H17" i="14"/>
  <c r="G17" i="14"/>
  <c r="E17" i="14"/>
  <c r="C17" i="14"/>
  <c r="B17" i="14"/>
  <c r="A17" i="14"/>
  <c r="M16" i="14"/>
  <c r="J16" i="14"/>
  <c r="I16" i="14"/>
  <c r="H16" i="14"/>
  <c r="G16" i="14"/>
  <c r="E16" i="14"/>
  <c r="C16" i="14"/>
  <c r="B16" i="14"/>
  <c r="A16" i="14"/>
  <c r="M15" i="14"/>
  <c r="J15" i="14"/>
  <c r="I15" i="14"/>
  <c r="H15" i="14"/>
  <c r="G15" i="14"/>
  <c r="E15" i="14"/>
  <c r="C15" i="14"/>
  <c r="B15" i="14"/>
  <c r="A15" i="14"/>
  <c r="M14" i="14"/>
  <c r="J14" i="14"/>
  <c r="H14" i="14"/>
  <c r="G14" i="14"/>
  <c r="E14" i="14"/>
  <c r="C14" i="14"/>
  <c r="B14" i="14"/>
  <c r="A14" i="14"/>
  <c r="M13" i="14"/>
  <c r="J13" i="14"/>
  <c r="I13" i="14"/>
  <c r="H13" i="14"/>
  <c r="G13" i="14"/>
  <c r="E13" i="14"/>
  <c r="C13" i="14"/>
  <c r="B13" i="14"/>
  <c r="A13" i="14"/>
  <c r="M12" i="14"/>
  <c r="J12" i="14"/>
  <c r="I12" i="14"/>
  <c r="H12" i="14"/>
  <c r="G12" i="14"/>
  <c r="E12" i="14"/>
  <c r="C12" i="14"/>
  <c r="B12" i="14"/>
  <c r="A12" i="14"/>
  <c r="M11" i="14"/>
  <c r="J11" i="14"/>
  <c r="I11" i="14"/>
  <c r="H11" i="14"/>
  <c r="G11" i="14"/>
  <c r="E11" i="14"/>
  <c r="C11" i="14"/>
  <c r="B11" i="14"/>
  <c r="A11" i="14"/>
  <c r="M10" i="14"/>
  <c r="J10" i="14"/>
  <c r="I10" i="14"/>
  <c r="H10" i="14"/>
  <c r="G10" i="14"/>
  <c r="E10" i="14"/>
  <c r="C10" i="14"/>
  <c r="B10" i="14"/>
  <c r="A10" i="14"/>
  <c r="M9" i="14"/>
  <c r="J9" i="14"/>
  <c r="I9" i="14"/>
  <c r="H9" i="14"/>
  <c r="G9" i="14"/>
  <c r="E9" i="14"/>
  <c r="C9" i="14"/>
  <c r="B9" i="14"/>
  <c r="A9" i="14"/>
  <c r="M8" i="14"/>
  <c r="J8" i="14"/>
  <c r="I8" i="14"/>
  <c r="H8" i="14"/>
  <c r="G8" i="14"/>
  <c r="E8" i="14"/>
  <c r="C8" i="14"/>
  <c r="B8" i="14"/>
  <c r="A8" i="14"/>
  <c r="M7" i="14"/>
  <c r="J7" i="14"/>
  <c r="I7" i="14"/>
  <c r="H7" i="14"/>
  <c r="G7" i="14"/>
  <c r="E7" i="14"/>
  <c r="C7" i="14"/>
  <c r="B7" i="14"/>
  <c r="A7" i="14"/>
  <c r="M6" i="14"/>
  <c r="E6" i="14"/>
  <c r="D6" i="14"/>
  <c r="C6" i="14"/>
  <c r="B6" i="14"/>
  <c r="A6" i="14"/>
  <c r="M5" i="14"/>
  <c r="E5" i="14"/>
  <c r="D5" i="14"/>
  <c r="C5" i="14"/>
  <c r="B5" i="14"/>
  <c r="A5" i="14"/>
  <c r="M4" i="14"/>
  <c r="E4" i="14"/>
  <c r="D4" i="14"/>
  <c r="C4" i="14"/>
  <c r="B4" i="14"/>
  <c r="A4" i="14"/>
  <c r="M3" i="14"/>
  <c r="E3" i="14"/>
  <c r="D3" i="14"/>
  <c r="C3" i="14"/>
  <c r="B3" i="14"/>
  <c r="A3" i="14"/>
  <c r="M2" i="14"/>
  <c r="F2" i="14"/>
  <c r="E2" i="14"/>
  <c r="D2" i="14"/>
  <c r="C2" i="14"/>
  <c r="B2" i="14"/>
  <c r="A2" i="14"/>
  <c r="BH618" i="13"/>
  <c r="BD618" i="13"/>
  <c r="AZ618" i="13"/>
  <c r="AV618" i="13"/>
  <c r="AJ618" i="13"/>
  <c r="AE618" i="13"/>
  <c r="Z618" i="13"/>
  <c r="U618" i="13"/>
  <c r="N618" i="13"/>
  <c r="H618" i="13"/>
  <c r="C618" i="13"/>
  <c r="BH617" i="13"/>
  <c r="BD617" i="13"/>
  <c r="AZ617" i="13"/>
  <c r="AV617" i="13"/>
  <c r="AJ617" i="13"/>
  <c r="AE617" i="13"/>
  <c r="Z617" i="13"/>
  <c r="U617" i="13"/>
  <c r="N617" i="13"/>
  <c r="H617" i="13"/>
  <c r="C617" i="13"/>
  <c r="BH616" i="13"/>
  <c r="BD616" i="13"/>
  <c r="AZ616" i="13"/>
  <c r="AV616" i="13"/>
  <c r="AJ616" i="13"/>
  <c r="AE616" i="13"/>
  <c r="Z616" i="13"/>
  <c r="U616" i="13"/>
  <c r="N616" i="13"/>
  <c r="H616" i="13"/>
  <c r="C616" i="13"/>
  <c r="BM615" i="13"/>
  <c r="BL615" i="13"/>
  <c r="BK615" i="13"/>
  <c r="BJ615" i="13"/>
  <c r="BI615" i="13"/>
  <c r="BF615" i="13"/>
  <c r="BD615" i="13" s="1"/>
  <c r="BB615" i="13"/>
  <c r="BA615" i="13"/>
  <c r="AX615" i="13"/>
  <c r="AW615" i="13"/>
  <c r="AT615" i="13"/>
  <c r="AR615" i="13"/>
  <c r="AP615" i="13"/>
  <c r="AN615" i="13"/>
  <c r="AL615" i="13"/>
  <c r="AK615" i="13"/>
  <c r="AH615" i="13"/>
  <c r="AG615" i="13"/>
  <c r="AF615" i="13"/>
  <c r="AC615" i="13"/>
  <c r="AB615" i="13"/>
  <c r="AA615" i="13"/>
  <c r="X615" i="13"/>
  <c r="W615" i="13"/>
  <c r="V615" i="13"/>
  <c r="S615" i="13"/>
  <c r="R615" i="13"/>
  <c r="Q615" i="13"/>
  <c r="P615" i="13"/>
  <c r="O615" i="13"/>
  <c r="L615" i="13"/>
  <c r="K615" i="13"/>
  <c r="J615" i="13"/>
  <c r="I615" i="13"/>
  <c r="F615" i="13"/>
  <c r="E615" i="13"/>
  <c r="D615" i="13"/>
  <c r="BH614" i="13"/>
  <c r="BD614" i="13"/>
  <c r="AZ614" i="13"/>
  <c r="AV614" i="13"/>
  <c r="AJ614" i="13"/>
  <c r="AE614" i="13"/>
  <c r="Z614" i="13"/>
  <c r="U614" i="13"/>
  <c r="N614" i="13"/>
  <c r="H614" i="13"/>
  <c r="C614" i="13"/>
  <c r="BH613" i="13"/>
  <c r="BD613" i="13"/>
  <c r="AZ613" i="13"/>
  <c r="AV613" i="13"/>
  <c r="AJ613" i="13"/>
  <c r="AE613" i="13"/>
  <c r="Z613" i="13"/>
  <c r="U613" i="13"/>
  <c r="N613" i="13"/>
  <c r="H613" i="13"/>
  <c r="C613" i="13"/>
  <c r="BH612" i="13"/>
  <c r="BD612" i="13"/>
  <c r="AZ612" i="13"/>
  <c r="AV612" i="13"/>
  <c r="AJ612" i="13"/>
  <c r="AE612" i="13"/>
  <c r="Z612" i="13"/>
  <c r="U612" i="13"/>
  <c r="N612" i="13"/>
  <c r="H612" i="13"/>
  <c r="C612" i="13"/>
  <c r="BH611" i="13"/>
  <c r="BD611" i="13"/>
  <c r="AZ611" i="13"/>
  <c r="AV611" i="13"/>
  <c r="AJ611" i="13"/>
  <c r="AE611" i="13"/>
  <c r="Z611" i="13"/>
  <c r="U611" i="13"/>
  <c r="N611" i="13"/>
  <c r="H611" i="13"/>
  <c r="C611" i="13"/>
  <c r="BM610" i="13"/>
  <c r="BL610" i="13"/>
  <c r="BK610" i="13"/>
  <c r="BJ610" i="13"/>
  <c r="BI610" i="13"/>
  <c r="BF610" i="13"/>
  <c r="BD610" i="13" s="1"/>
  <c r="BB610" i="13"/>
  <c r="BA610" i="13"/>
  <c r="AX610" i="13"/>
  <c r="AW610" i="13"/>
  <c r="AT610" i="13"/>
  <c r="AR610" i="13"/>
  <c r="AP610" i="13"/>
  <c r="AN610" i="13"/>
  <c r="AL610" i="13"/>
  <c r="AK610" i="13"/>
  <c r="AH610" i="13"/>
  <c r="AG610" i="13"/>
  <c r="AF610" i="13"/>
  <c r="AC610" i="13"/>
  <c r="AB610" i="13"/>
  <c r="AA610" i="13"/>
  <c r="X610" i="13"/>
  <c r="W610" i="13"/>
  <c r="V610" i="13"/>
  <c r="S610" i="13"/>
  <c r="R610" i="13"/>
  <c r="Q610" i="13"/>
  <c r="P610" i="13"/>
  <c r="O610" i="13"/>
  <c r="L610" i="13"/>
  <c r="K610" i="13"/>
  <c r="J610" i="13"/>
  <c r="I610" i="13"/>
  <c r="F610" i="13"/>
  <c r="E610" i="13"/>
  <c r="D610" i="13"/>
  <c r="BH608" i="13"/>
  <c r="BD608" i="13"/>
  <c r="AZ608" i="13"/>
  <c r="AV608" i="13"/>
  <c r="AJ608" i="13"/>
  <c r="AE608" i="13"/>
  <c r="Z608" i="13"/>
  <c r="U608" i="13"/>
  <c r="N608" i="13"/>
  <c r="H608" i="13"/>
  <c r="C608" i="13"/>
  <c r="BH607" i="13"/>
  <c r="BD607" i="13"/>
  <c r="AZ607" i="13"/>
  <c r="AV607" i="13"/>
  <c r="AJ607" i="13"/>
  <c r="AE607" i="13"/>
  <c r="Z607" i="13"/>
  <c r="U607" i="13"/>
  <c r="N607" i="13"/>
  <c r="H607" i="13"/>
  <c r="C607" i="13"/>
  <c r="BH606" i="13"/>
  <c r="BD606" i="13"/>
  <c r="AZ606" i="13"/>
  <c r="AV606" i="13"/>
  <c r="AJ606" i="13"/>
  <c r="AE606" i="13"/>
  <c r="Z606" i="13"/>
  <c r="U606" i="13"/>
  <c r="N606" i="13"/>
  <c r="H606" i="13"/>
  <c r="C606" i="13"/>
  <c r="BH605" i="13"/>
  <c r="BD605" i="13"/>
  <c r="AZ605" i="13"/>
  <c r="AV605" i="13"/>
  <c r="AJ605" i="13"/>
  <c r="AE605" i="13"/>
  <c r="Z605" i="13"/>
  <c r="U605" i="13"/>
  <c r="N605" i="13"/>
  <c r="H605" i="13"/>
  <c r="C605" i="13"/>
  <c r="BH604" i="13"/>
  <c r="BD604" i="13"/>
  <c r="AZ604" i="13"/>
  <c r="AV604" i="13"/>
  <c r="AJ604" i="13"/>
  <c r="AE604" i="13"/>
  <c r="Z604" i="13"/>
  <c r="U604" i="13"/>
  <c r="N604" i="13"/>
  <c r="H604" i="13"/>
  <c r="C604" i="13"/>
  <c r="BH603" i="13"/>
  <c r="BD603" i="13"/>
  <c r="AZ603" i="13"/>
  <c r="AV603" i="13"/>
  <c r="AJ603" i="13"/>
  <c r="AE603" i="13"/>
  <c r="Z603" i="13"/>
  <c r="U603" i="13"/>
  <c r="N603" i="13"/>
  <c r="H603" i="13"/>
  <c r="C603" i="13"/>
  <c r="BH602" i="13"/>
  <c r="BD602" i="13"/>
  <c r="AZ602" i="13"/>
  <c r="AV602" i="13"/>
  <c r="AJ602" i="13"/>
  <c r="AE602" i="13"/>
  <c r="Z602" i="13"/>
  <c r="U602" i="13"/>
  <c r="N602" i="13"/>
  <c r="H602" i="13"/>
  <c r="C602" i="13"/>
  <c r="BH601" i="13"/>
  <c r="BD601" i="13"/>
  <c r="AZ601" i="13"/>
  <c r="AV601" i="13"/>
  <c r="AJ601" i="13"/>
  <c r="AE601" i="13"/>
  <c r="Z601" i="13"/>
  <c r="U601" i="13"/>
  <c r="N601" i="13"/>
  <c r="H601" i="13"/>
  <c r="C601" i="13"/>
  <c r="BM600" i="13"/>
  <c r="BL600" i="13"/>
  <c r="BK600" i="13"/>
  <c r="BJ600" i="13"/>
  <c r="BI600" i="13"/>
  <c r="BF600" i="13"/>
  <c r="BD600" i="13" s="1"/>
  <c r="BB600" i="13"/>
  <c r="BA600" i="13"/>
  <c r="AX600" i="13"/>
  <c r="AW600" i="13"/>
  <c r="AV600" i="13" s="1"/>
  <c r="AT600" i="13"/>
  <c r="AR600" i="13"/>
  <c r="AP600" i="13"/>
  <c r="AN600" i="13"/>
  <c r="AL600" i="13"/>
  <c r="AK600" i="13"/>
  <c r="AH600" i="13"/>
  <c r="AG600" i="13"/>
  <c r="AF600" i="13"/>
  <c r="AC600" i="13"/>
  <c r="AB600" i="13"/>
  <c r="AA600" i="13"/>
  <c r="X600" i="13"/>
  <c r="W600" i="13"/>
  <c r="V600" i="13"/>
  <c r="S600" i="13"/>
  <c r="R600" i="13"/>
  <c r="Q600" i="13"/>
  <c r="P600" i="13"/>
  <c r="O600" i="13"/>
  <c r="L600" i="13"/>
  <c r="K600" i="13"/>
  <c r="J600" i="13"/>
  <c r="I600" i="13"/>
  <c r="F600" i="13"/>
  <c r="E600" i="13"/>
  <c r="D600" i="13"/>
  <c r="BH599" i="13"/>
  <c r="BD599" i="13"/>
  <c r="AZ599" i="13"/>
  <c r="AV599" i="13"/>
  <c r="AJ599" i="13"/>
  <c r="AE599" i="13"/>
  <c r="Z599" i="13"/>
  <c r="U599" i="13"/>
  <c r="N599" i="13"/>
  <c r="H599" i="13"/>
  <c r="C599" i="13"/>
  <c r="BH598" i="13"/>
  <c r="BD598" i="13"/>
  <c r="AZ598" i="13"/>
  <c r="AV598" i="13"/>
  <c r="AJ598" i="13"/>
  <c r="AE598" i="13"/>
  <c r="Z598" i="13"/>
  <c r="U598" i="13"/>
  <c r="N598" i="13"/>
  <c r="H598" i="13"/>
  <c r="C598" i="13"/>
  <c r="BM597" i="13"/>
  <c r="BL597" i="13"/>
  <c r="BK597" i="13"/>
  <c r="BJ597" i="13"/>
  <c r="BI597" i="13"/>
  <c r="BF597" i="13"/>
  <c r="BD597" i="13" s="1"/>
  <c r="BB597" i="13"/>
  <c r="BA597" i="13"/>
  <c r="AX597" i="13"/>
  <c r="AW597" i="13"/>
  <c r="AT597" i="13"/>
  <c r="AR597" i="13"/>
  <c r="AP597" i="13"/>
  <c r="AN597" i="13"/>
  <c r="AL597" i="13"/>
  <c r="AK597" i="13"/>
  <c r="AH597" i="13"/>
  <c r="AG597" i="13"/>
  <c r="AF597" i="13"/>
  <c r="AC597" i="13"/>
  <c r="AB597" i="13"/>
  <c r="AA597" i="13"/>
  <c r="X597" i="13"/>
  <c r="W597" i="13"/>
  <c r="V597" i="13"/>
  <c r="S597" i="13"/>
  <c r="R597" i="13"/>
  <c r="Q597" i="13"/>
  <c r="P597" i="13"/>
  <c r="O597" i="13"/>
  <c r="L597" i="13"/>
  <c r="K597" i="13"/>
  <c r="J597" i="13"/>
  <c r="I597" i="13"/>
  <c r="F597" i="13"/>
  <c r="E597" i="13"/>
  <c r="D597" i="13"/>
  <c r="BH596" i="13"/>
  <c r="BD596" i="13"/>
  <c r="AZ596" i="13"/>
  <c r="AV596" i="13"/>
  <c r="AJ596" i="13"/>
  <c r="AE596" i="13"/>
  <c r="Z596" i="13"/>
  <c r="U596" i="13"/>
  <c r="N596" i="13"/>
  <c r="H596" i="13"/>
  <c r="C596" i="13"/>
  <c r="BH595" i="13"/>
  <c r="BD595" i="13"/>
  <c r="AZ595" i="13"/>
  <c r="AV595" i="13"/>
  <c r="AJ595" i="13"/>
  <c r="AE595" i="13"/>
  <c r="Z595" i="13"/>
  <c r="U595" i="13"/>
  <c r="N595" i="13"/>
  <c r="H595" i="13"/>
  <c r="C595" i="13"/>
  <c r="BH594" i="13"/>
  <c r="BD594" i="13"/>
  <c r="AZ594" i="13"/>
  <c r="AV594" i="13"/>
  <c r="AJ594" i="13"/>
  <c r="AE594" i="13"/>
  <c r="Z594" i="13"/>
  <c r="U594" i="13"/>
  <c r="N594" i="13"/>
  <c r="H594" i="13"/>
  <c r="C594" i="13"/>
  <c r="BH593" i="13"/>
  <c r="BD593" i="13"/>
  <c r="AZ593" i="13"/>
  <c r="AV593" i="13"/>
  <c r="AJ593" i="13"/>
  <c r="AE593" i="13"/>
  <c r="Z593" i="13"/>
  <c r="U593" i="13"/>
  <c r="N593" i="13"/>
  <c r="H593" i="13"/>
  <c r="C593" i="13"/>
  <c r="BH592" i="13"/>
  <c r="BD592" i="13"/>
  <c r="AZ592" i="13"/>
  <c r="AV592" i="13"/>
  <c r="AJ592" i="13"/>
  <c r="AE592" i="13"/>
  <c r="Z592" i="13"/>
  <c r="U592" i="13"/>
  <c r="N592" i="13"/>
  <c r="H592" i="13"/>
  <c r="C592" i="13"/>
  <c r="BH591" i="13"/>
  <c r="BD591" i="13"/>
  <c r="AZ591" i="13"/>
  <c r="AV591" i="13"/>
  <c r="AJ591" i="13"/>
  <c r="AE591" i="13"/>
  <c r="Z591" i="13"/>
  <c r="U591" i="13"/>
  <c r="N591" i="13"/>
  <c r="H591" i="13"/>
  <c r="C591" i="13"/>
  <c r="BH590" i="13"/>
  <c r="BD590" i="13"/>
  <c r="AZ590" i="13"/>
  <c r="AV590" i="13"/>
  <c r="AJ590" i="13"/>
  <c r="AE590" i="13"/>
  <c r="Z590" i="13"/>
  <c r="U590" i="13"/>
  <c r="N590" i="13"/>
  <c r="H590" i="13"/>
  <c r="C590" i="13"/>
  <c r="BH589" i="13"/>
  <c r="BD589" i="13"/>
  <c r="AZ589" i="13"/>
  <c r="AV589" i="13"/>
  <c r="AJ589" i="13"/>
  <c r="AE589" i="13"/>
  <c r="Z589" i="13"/>
  <c r="U589" i="13"/>
  <c r="N589" i="13"/>
  <c r="H589" i="13"/>
  <c r="C589" i="13"/>
  <c r="BM588" i="13"/>
  <c r="BM586" i="13" s="1"/>
  <c r="BL588" i="13"/>
  <c r="BL586" i="13" s="1"/>
  <c r="BK588" i="13"/>
  <c r="BK586" i="13" s="1"/>
  <c r="BJ588" i="13"/>
  <c r="BJ586" i="13" s="1"/>
  <c r="BI588" i="13"/>
  <c r="BI586" i="13" s="1"/>
  <c r="BF588" i="13"/>
  <c r="BD588" i="13" s="1"/>
  <c r="BB588" i="13"/>
  <c r="BB586" i="13" s="1"/>
  <c r="BA588" i="13"/>
  <c r="AX588" i="13"/>
  <c r="AX586" i="13" s="1"/>
  <c r="AW588" i="13"/>
  <c r="AW586" i="13" s="1"/>
  <c r="AT588" i="13"/>
  <c r="AT586" i="13" s="1"/>
  <c r="AR588" i="13"/>
  <c r="AR586" i="13" s="1"/>
  <c r="AP588" i="13"/>
  <c r="AP586" i="13" s="1"/>
  <c r="AN588" i="13"/>
  <c r="AL588" i="13"/>
  <c r="AL586" i="13" s="1"/>
  <c r="AK588" i="13"/>
  <c r="AH588" i="13"/>
  <c r="AH586" i="13" s="1"/>
  <c r="AG588" i="13"/>
  <c r="AG586" i="13" s="1"/>
  <c r="AF588" i="13"/>
  <c r="AC588" i="13"/>
  <c r="AC586" i="13" s="1"/>
  <c r="AB588" i="13"/>
  <c r="AB586" i="13" s="1"/>
  <c r="AA588" i="13"/>
  <c r="X588" i="13"/>
  <c r="X586" i="13" s="1"/>
  <c r="W588" i="13"/>
  <c r="W586" i="13" s="1"/>
  <c r="V588" i="13"/>
  <c r="S588" i="13"/>
  <c r="S586" i="13" s="1"/>
  <c r="R588" i="13"/>
  <c r="R586" i="13" s="1"/>
  <c r="Q588" i="13"/>
  <c r="Q586" i="13" s="1"/>
  <c r="P588" i="13"/>
  <c r="P586" i="13" s="1"/>
  <c r="O588" i="13"/>
  <c r="O586" i="13" s="1"/>
  <c r="L588" i="13"/>
  <c r="L586" i="13" s="1"/>
  <c r="K588" i="13"/>
  <c r="K586" i="13" s="1"/>
  <c r="J588" i="13"/>
  <c r="J586" i="13" s="1"/>
  <c r="I588" i="13"/>
  <c r="I586" i="13" s="1"/>
  <c r="F588" i="13"/>
  <c r="F586" i="13" s="1"/>
  <c r="E588" i="13"/>
  <c r="E586" i="13" s="1"/>
  <c r="D588" i="13"/>
  <c r="D586" i="13" s="1"/>
  <c r="BH587" i="13"/>
  <c r="BD587" i="13"/>
  <c r="AZ587" i="13"/>
  <c r="AV587" i="13"/>
  <c r="AJ587" i="13"/>
  <c r="AE587" i="13"/>
  <c r="Z587" i="13"/>
  <c r="U587" i="13"/>
  <c r="N587" i="13"/>
  <c r="H587" i="13"/>
  <c r="C587" i="13"/>
  <c r="AN586" i="13"/>
  <c r="AF586" i="13"/>
  <c r="BH585" i="13"/>
  <c r="BD585" i="13"/>
  <c r="AZ585" i="13"/>
  <c r="AV585" i="13"/>
  <c r="AJ585" i="13"/>
  <c r="AE585" i="13"/>
  <c r="Z585" i="13"/>
  <c r="U585" i="13"/>
  <c r="N585" i="13"/>
  <c r="H585" i="13"/>
  <c r="C585" i="13"/>
  <c r="BH584" i="13"/>
  <c r="BD584" i="13"/>
  <c r="AZ584" i="13"/>
  <c r="AV584" i="13"/>
  <c r="AJ584" i="13"/>
  <c r="AE584" i="13"/>
  <c r="Z584" i="13"/>
  <c r="U584" i="13"/>
  <c r="N584" i="13"/>
  <c r="H584" i="13"/>
  <c r="C584" i="13"/>
  <c r="BM583" i="13"/>
  <c r="BL583" i="13"/>
  <c r="BK583" i="13"/>
  <c r="BK582" i="13" s="1"/>
  <c r="BJ583" i="13"/>
  <c r="BI583" i="13"/>
  <c r="BF583" i="13"/>
  <c r="BD583" i="13" s="1"/>
  <c r="BB583" i="13"/>
  <c r="BA583" i="13"/>
  <c r="AX583" i="13"/>
  <c r="AW583" i="13"/>
  <c r="AT583" i="13"/>
  <c r="AR583" i="13"/>
  <c r="AP583" i="13"/>
  <c r="AN583" i="13"/>
  <c r="AL583" i="13"/>
  <c r="AK583" i="13"/>
  <c r="AH583" i="13"/>
  <c r="AG583" i="13"/>
  <c r="AF583" i="13"/>
  <c r="AF582" i="13" s="1"/>
  <c r="AC583" i="13"/>
  <c r="AB583" i="13"/>
  <c r="AA583" i="13"/>
  <c r="X583" i="13"/>
  <c r="W583" i="13"/>
  <c r="V583" i="13"/>
  <c r="S583" i="13"/>
  <c r="R583" i="13"/>
  <c r="Q583" i="13"/>
  <c r="P583" i="13"/>
  <c r="O583" i="13"/>
  <c r="L583" i="13"/>
  <c r="K583" i="13"/>
  <c r="J583" i="13"/>
  <c r="I583" i="13"/>
  <c r="F583" i="13"/>
  <c r="E583" i="13"/>
  <c r="D583" i="13"/>
  <c r="BH581" i="13"/>
  <c r="BD581" i="13"/>
  <c r="AZ581" i="13"/>
  <c r="AV581" i="13"/>
  <c r="AJ581" i="13"/>
  <c r="AE581" i="13"/>
  <c r="Z581" i="13"/>
  <c r="U581" i="13"/>
  <c r="N581" i="13"/>
  <c r="H581" i="13"/>
  <c r="C581" i="13"/>
  <c r="BH580" i="13"/>
  <c r="BD580" i="13"/>
  <c r="AZ580" i="13"/>
  <c r="AV580" i="13"/>
  <c r="AJ580" i="13"/>
  <c r="AE580" i="13"/>
  <c r="Z580" i="13"/>
  <c r="U580" i="13"/>
  <c r="N580" i="13"/>
  <c r="H580" i="13"/>
  <c r="C580" i="13"/>
  <c r="BH578" i="13"/>
  <c r="BD578" i="13"/>
  <c r="AZ578" i="13"/>
  <c r="AV578" i="13"/>
  <c r="AJ578" i="13"/>
  <c r="AE578" i="13"/>
  <c r="Z578" i="13"/>
  <c r="U578" i="13"/>
  <c r="N578" i="13"/>
  <c r="H578" i="13"/>
  <c r="C578" i="13"/>
  <c r="BH576" i="13"/>
  <c r="BD576" i="13"/>
  <c r="AZ576" i="13"/>
  <c r="AV576" i="13"/>
  <c r="AJ576" i="13"/>
  <c r="AE576" i="13"/>
  <c r="Z576" i="13"/>
  <c r="U576" i="13"/>
  <c r="N576" i="13"/>
  <c r="H576" i="13"/>
  <c r="C576" i="13"/>
  <c r="BH575" i="13"/>
  <c r="BD575" i="13"/>
  <c r="AZ575" i="13"/>
  <c r="AV575" i="13"/>
  <c r="AJ575" i="13"/>
  <c r="AE575" i="13"/>
  <c r="Z575" i="13"/>
  <c r="U575" i="13"/>
  <c r="N575" i="13"/>
  <c r="H575" i="13"/>
  <c r="C575" i="13"/>
  <c r="BH574" i="13"/>
  <c r="BD574" i="13"/>
  <c r="AZ574" i="13"/>
  <c r="AV574" i="13"/>
  <c r="AJ574" i="13"/>
  <c r="AE574" i="13"/>
  <c r="Z574" i="13"/>
  <c r="U574" i="13"/>
  <c r="N574" i="13"/>
  <c r="H574" i="13"/>
  <c r="C574" i="13"/>
  <c r="BH573" i="13"/>
  <c r="BD573" i="13"/>
  <c r="AZ573" i="13"/>
  <c r="AV573" i="13"/>
  <c r="AJ573" i="13"/>
  <c r="AE573" i="13"/>
  <c r="Z573" i="13"/>
  <c r="U573" i="13"/>
  <c r="N573" i="13"/>
  <c r="H573" i="13"/>
  <c r="C573" i="13"/>
  <c r="BH572" i="13"/>
  <c r="BD572" i="13"/>
  <c r="AZ572" i="13"/>
  <c r="AV572" i="13"/>
  <c r="AJ572" i="13"/>
  <c r="AE572" i="13"/>
  <c r="Z572" i="13"/>
  <c r="U572" i="13"/>
  <c r="N572" i="13"/>
  <c r="H572" i="13"/>
  <c r="C572" i="13"/>
  <c r="BH571" i="13"/>
  <c r="BD571" i="13"/>
  <c r="AZ571" i="13"/>
  <c r="AV571" i="13"/>
  <c r="AJ571" i="13"/>
  <c r="AE571" i="13"/>
  <c r="Z571" i="13"/>
  <c r="U571" i="13"/>
  <c r="N571" i="13"/>
  <c r="H571" i="13"/>
  <c r="C571" i="13"/>
  <c r="BH570" i="13"/>
  <c r="BD570" i="13"/>
  <c r="AZ570" i="13"/>
  <c r="AV570" i="13"/>
  <c r="AJ570" i="13"/>
  <c r="AE570" i="13"/>
  <c r="Z570" i="13"/>
  <c r="U570" i="13"/>
  <c r="N570" i="13"/>
  <c r="H570" i="13"/>
  <c r="C570" i="13"/>
  <c r="BH569" i="13"/>
  <c r="BD569" i="13"/>
  <c r="AZ569" i="13"/>
  <c r="AV569" i="13"/>
  <c r="AJ569" i="13"/>
  <c r="AE569" i="13"/>
  <c r="Z569" i="13"/>
  <c r="U569" i="13"/>
  <c r="N569" i="13"/>
  <c r="H569" i="13"/>
  <c r="C569" i="13"/>
  <c r="BM568" i="13"/>
  <c r="BM566" i="13" s="1"/>
  <c r="BL568" i="13"/>
  <c r="BK568" i="13"/>
  <c r="BK566" i="13" s="1"/>
  <c r="BJ568" i="13"/>
  <c r="BJ566" i="13" s="1"/>
  <c r="BI568" i="13"/>
  <c r="BF568" i="13"/>
  <c r="BD568" i="13" s="1"/>
  <c r="BB568" i="13"/>
  <c r="BB566" i="13" s="1"/>
  <c r="BA568" i="13"/>
  <c r="AX568" i="13"/>
  <c r="AX566" i="13" s="1"/>
  <c r="AW568" i="13"/>
  <c r="AT568" i="13"/>
  <c r="AT566" i="13" s="1"/>
  <c r="AR568" i="13"/>
  <c r="AR566" i="13" s="1"/>
  <c r="AP568" i="13"/>
  <c r="AP566" i="13" s="1"/>
  <c r="AN568" i="13"/>
  <c r="AN566" i="13" s="1"/>
  <c r="AL568" i="13"/>
  <c r="AL566" i="13" s="1"/>
  <c r="AK568" i="13"/>
  <c r="AK566" i="13" s="1"/>
  <c r="AJ566" i="13" s="1"/>
  <c r="AH568" i="13"/>
  <c r="AH566" i="13" s="1"/>
  <c r="AG568" i="13"/>
  <c r="AG566" i="13" s="1"/>
  <c r="AF568" i="13"/>
  <c r="AF566" i="13" s="1"/>
  <c r="AC568" i="13"/>
  <c r="AC566" i="13" s="1"/>
  <c r="AB568" i="13"/>
  <c r="AB566" i="13" s="1"/>
  <c r="AA568" i="13"/>
  <c r="X568" i="13"/>
  <c r="X566" i="13" s="1"/>
  <c r="W568" i="13"/>
  <c r="W566" i="13" s="1"/>
  <c r="V568" i="13"/>
  <c r="V566" i="13" s="1"/>
  <c r="S568" i="13"/>
  <c r="S566" i="13" s="1"/>
  <c r="R568" i="13"/>
  <c r="R566" i="13" s="1"/>
  <c r="Q568" i="13"/>
  <c r="Q566" i="13" s="1"/>
  <c r="P568" i="13"/>
  <c r="P566" i="13" s="1"/>
  <c r="O568" i="13"/>
  <c r="O566" i="13" s="1"/>
  <c r="L568" i="13"/>
  <c r="L566" i="13" s="1"/>
  <c r="K568" i="13"/>
  <c r="K566" i="13" s="1"/>
  <c r="J568" i="13"/>
  <c r="J566" i="13" s="1"/>
  <c r="I568" i="13"/>
  <c r="I566" i="13" s="1"/>
  <c r="F568" i="13"/>
  <c r="F566" i="13" s="1"/>
  <c r="E568" i="13"/>
  <c r="D568" i="13"/>
  <c r="D566" i="13" s="1"/>
  <c r="BH567" i="13"/>
  <c r="BD567" i="13"/>
  <c r="AZ567" i="13"/>
  <c r="AV567" i="13"/>
  <c r="AJ567" i="13"/>
  <c r="AE567" i="13"/>
  <c r="Z567" i="13"/>
  <c r="U567" i="13"/>
  <c r="N567" i="13"/>
  <c r="H567" i="13"/>
  <c r="C567" i="13"/>
  <c r="BL566" i="13"/>
  <c r="BH565" i="13"/>
  <c r="BD565" i="13"/>
  <c r="AZ565" i="13"/>
  <c r="AV565" i="13"/>
  <c r="AJ565" i="13"/>
  <c r="AE565" i="13"/>
  <c r="Z565" i="13"/>
  <c r="U565" i="13"/>
  <c r="N565" i="13"/>
  <c r="H565" i="13"/>
  <c r="C565" i="13"/>
  <c r="BH564" i="13"/>
  <c r="BD564" i="13"/>
  <c r="AZ564" i="13"/>
  <c r="AV564" i="13"/>
  <c r="AJ564" i="13"/>
  <c r="AE564" i="13"/>
  <c r="Z564" i="13"/>
  <c r="U564" i="13"/>
  <c r="N564" i="13"/>
  <c r="H564" i="13"/>
  <c r="C564" i="13"/>
  <c r="BH563" i="13"/>
  <c r="BD563" i="13"/>
  <c r="AZ563" i="13"/>
  <c r="AV563" i="13"/>
  <c r="AJ563" i="13"/>
  <c r="AE563" i="13"/>
  <c r="Z563" i="13"/>
  <c r="U563" i="13"/>
  <c r="N563" i="13"/>
  <c r="H563" i="13"/>
  <c r="C563" i="13"/>
  <c r="BH562" i="13"/>
  <c r="BD562" i="13"/>
  <c r="AZ562" i="13"/>
  <c r="AV562" i="13"/>
  <c r="AJ562" i="13"/>
  <c r="AE562" i="13"/>
  <c r="Z562" i="13"/>
  <c r="U562" i="13"/>
  <c r="N562" i="13"/>
  <c r="H562" i="13"/>
  <c r="C562" i="13"/>
  <c r="BH561" i="13"/>
  <c r="BD561" i="13"/>
  <c r="AZ561" i="13"/>
  <c r="AV561" i="13"/>
  <c r="AJ561" i="13"/>
  <c r="AE561" i="13"/>
  <c r="Z561" i="13"/>
  <c r="U561" i="13"/>
  <c r="N561" i="13"/>
  <c r="H561" i="13"/>
  <c r="C561" i="13"/>
  <c r="BH560" i="13"/>
  <c r="BD560" i="13"/>
  <c r="AZ560" i="13"/>
  <c r="AV560" i="13"/>
  <c r="AJ560" i="13"/>
  <c r="AE560" i="13"/>
  <c r="Z560" i="13"/>
  <c r="U560" i="13"/>
  <c r="N560" i="13"/>
  <c r="H560" i="13"/>
  <c r="C560" i="13"/>
  <c r="BH559" i="13"/>
  <c r="BD559" i="13"/>
  <c r="AZ559" i="13"/>
  <c r="AV559" i="13"/>
  <c r="AJ559" i="13"/>
  <c r="AE559" i="13"/>
  <c r="Z559" i="13"/>
  <c r="U559" i="13"/>
  <c r="N559" i="13"/>
  <c r="H559" i="13"/>
  <c r="C559" i="13"/>
  <c r="BM558" i="13"/>
  <c r="BL558" i="13"/>
  <c r="BK558" i="13"/>
  <c r="BJ558" i="13"/>
  <c r="BI558" i="13"/>
  <c r="BF558" i="13"/>
  <c r="BD558" i="13" s="1"/>
  <c r="BB558" i="13"/>
  <c r="BA558" i="13"/>
  <c r="AX558" i="13"/>
  <c r="AW558" i="13"/>
  <c r="AT558" i="13"/>
  <c r="AR558" i="13"/>
  <c r="AP558" i="13"/>
  <c r="AN558" i="13"/>
  <c r="AL558" i="13"/>
  <c r="AK558" i="13"/>
  <c r="AH558" i="13"/>
  <c r="AG558" i="13"/>
  <c r="AF558" i="13"/>
  <c r="AC558" i="13"/>
  <c r="AB558" i="13"/>
  <c r="AA558" i="13"/>
  <c r="X558" i="13"/>
  <c r="W558" i="13"/>
  <c r="V558" i="13"/>
  <c r="S558" i="13"/>
  <c r="R558" i="13"/>
  <c r="Q558" i="13"/>
  <c r="P558" i="13"/>
  <c r="O558" i="13"/>
  <c r="L558" i="13"/>
  <c r="K558" i="13"/>
  <c r="J558" i="13"/>
  <c r="I558" i="13"/>
  <c r="F558" i="13"/>
  <c r="E558" i="13"/>
  <c r="D558" i="13"/>
  <c r="BH557" i="13"/>
  <c r="BD557" i="13"/>
  <c r="AZ557" i="13"/>
  <c r="AV557" i="13"/>
  <c r="AJ557" i="13"/>
  <c r="AE557" i="13"/>
  <c r="Z557" i="13"/>
  <c r="U557" i="13"/>
  <c r="N557" i="13"/>
  <c r="H557" i="13"/>
  <c r="C557" i="13"/>
  <c r="BH556" i="13"/>
  <c r="BD556" i="13"/>
  <c r="AZ556" i="13"/>
  <c r="AV556" i="13"/>
  <c r="AJ556" i="13"/>
  <c r="AE556" i="13"/>
  <c r="Z556" i="13"/>
  <c r="U556" i="13"/>
  <c r="N556" i="13"/>
  <c r="H556" i="13"/>
  <c r="C556" i="13"/>
  <c r="BM555" i="13"/>
  <c r="BL555" i="13"/>
  <c r="BK555" i="13"/>
  <c r="BJ555" i="13"/>
  <c r="BI555" i="13"/>
  <c r="BF555" i="13"/>
  <c r="BD555" i="13" s="1"/>
  <c r="BB555" i="13"/>
  <c r="BA555" i="13"/>
  <c r="AX555" i="13"/>
  <c r="AW555" i="13"/>
  <c r="AT555" i="13"/>
  <c r="AR555" i="13"/>
  <c r="AP555" i="13"/>
  <c r="AN555" i="13"/>
  <c r="AL555" i="13"/>
  <c r="AK555" i="13"/>
  <c r="AH555" i="13"/>
  <c r="AG555" i="13"/>
  <c r="AG553" i="13" s="1"/>
  <c r="AF555" i="13"/>
  <c r="AC555" i="13"/>
  <c r="AB555" i="13"/>
  <c r="AA555" i="13"/>
  <c r="X555" i="13"/>
  <c r="W555" i="13"/>
  <c r="V555" i="13"/>
  <c r="S555" i="13"/>
  <c r="S553" i="13" s="1"/>
  <c r="R555" i="13"/>
  <c r="Q555" i="13"/>
  <c r="P555" i="13"/>
  <c r="O555" i="13"/>
  <c r="L555" i="13"/>
  <c r="K555" i="13"/>
  <c r="J555" i="13"/>
  <c r="I555" i="13"/>
  <c r="F555" i="13"/>
  <c r="E555" i="13"/>
  <c r="D555" i="13"/>
  <c r="BH554" i="13"/>
  <c r="BD554" i="13"/>
  <c r="AZ554" i="13"/>
  <c r="AV554" i="13"/>
  <c r="AJ554" i="13"/>
  <c r="AE554" i="13"/>
  <c r="Z554" i="13"/>
  <c r="U554" i="13"/>
  <c r="N554" i="13"/>
  <c r="H554" i="13"/>
  <c r="C554" i="13"/>
  <c r="BH552" i="13"/>
  <c r="BD552" i="13"/>
  <c r="AZ552" i="13"/>
  <c r="AV552" i="13"/>
  <c r="AJ552" i="13"/>
  <c r="AE552" i="13"/>
  <c r="Z552" i="13"/>
  <c r="U552" i="13"/>
  <c r="N552" i="13"/>
  <c r="H552" i="13"/>
  <c r="C552" i="13"/>
  <c r="BH550" i="13"/>
  <c r="BD550" i="13"/>
  <c r="AZ550" i="13"/>
  <c r="AV550" i="13"/>
  <c r="AJ550" i="13"/>
  <c r="AE550" i="13"/>
  <c r="Z550" i="13"/>
  <c r="U550" i="13"/>
  <c r="N550" i="13"/>
  <c r="H550" i="13"/>
  <c r="C550" i="13"/>
  <c r="BH547" i="13"/>
  <c r="BD547" i="13"/>
  <c r="AZ547" i="13"/>
  <c r="AV547" i="13"/>
  <c r="AJ547" i="13"/>
  <c r="AE547" i="13"/>
  <c r="Z547" i="13"/>
  <c r="U547" i="13"/>
  <c r="N547" i="13"/>
  <c r="H547" i="13"/>
  <c r="C547" i="13"/>
  <c r="BH546" i="13"/>
  <c r="BD546" i="13"/>
  <c r="AZ546" i="13"/>
  <c r="AV546" i="13"/>
  <c r="AJ546" i="13"/>
  <c r="AE546" i="13"/>
  <c r="Z546" i="13"/>
  <c r="U546" i="13"/>
  <c r="N546" i="13"/>
  <c r="H546" i="13"/>
  <c r="C546" i="13"/>
  <c r="BM545" i="13"/>
  <c r="BL545" i="13"/>
  <c r="BK545" i="13"/>
  <c r="BJ545" i="13"/>
  <c r="BI545" i="13"/>
  <c r="BF545" i="13"/>
  <c r="BD545" i="13" s="1"/>
  <c r="BB545" i="13"/>
  <c r="BA545" i="13"/>
  <c r="AX545" i="13"/>
  <c r="AW545" i="13"/>
  <c r="AT545" i="13"/>
  <c r="AR545" i="13"/>
  <c r="AP545" i="13"/>
  <c r="AN545" i="13"/>
  <c r="AL545" i="13"/>
  <c r="AK545" i="13"/>
  <c r="AH545" i="13"/>
  <c r="AG545" i="13"/>
  <c r="AF545" i="13"/>
  <c r="AC545" i="13"/>
  <c r="AB545" i="13"/>
  <c r="AA545" i="13"/>
  <c r="X545" i="13"/>
  <c r="W545" i="13"/>
  <c r="V545" i="13"/>
  <c r="S545" i="13"/>
  <c r="R545" i="13"/>
  <c r="Q545" i="13"/>
  <c r="P545" i="13"/>
  <c r="O545" i="13"/>
  <c r="L545" i="13"/>
  <c r="K545" i="13"/>
  <c r="J545" i="13"/>
  <c r="I545" i="13"/>
  <c r="F545" i="13"/>
  <c r="E545" i="13"/>
  <c r="D545" i="13"/>
  <c r="BH544" i="13"/>
  <c r="BD544" i="13"/>
  <c r="AZ544" i="13"/>
  <c r="AV544" i="13"/>
  <c r="AJ544" i="13"/>
  <c r="AE544" i="13"/>
  <c r="Z544" i="13"/>
  <c r="U544" i="13"/>
  <c r="N544" i="13"/>
  <c r="H544" i="13"/>
  <c r="C544" i="13"/>
  <c r="BH543" i="13"/>
  <c r="BD543" i="13"/>
  <c r="AZ543" i="13"/>
  <c r="AV543" i="13"/>
  <c r="AJ543" i="13"/>
  <c r="AE543" i="13"/>
  <c r="Z543" i="13"/>
  <c r="U543" i="13"/>
  <c r="N543" i="13"/>
  <c r="H543" i="13"/>
  <c r="C543" i="13"/>
  <c r="BM542" i="13"/>
  <c r="BL542" i="13"/>
  <c r="BK542" i="13"/>
  <c r="BJ542" i="13"/>
  <c r="BI542" i="13"/>
  <c r="BF542" i="13"/>
  <c r="BB542" i="13"/>
  <c r="BA542" i="13"/>
  <c r="AX542" i="13"/>
  <c r="AW542" i="13"/>
  <c r="AT542" i="13"/>
  <c r="AR542" i="13"/>
  <c r="AP542" i="13"/>
  <c r="AN542" i="13"/>
  <c r="AL542" i="13"/>
  <c r="AK542" i="13"/>
  <c r="AH542" i="13"/>
  <c r="AG542" i="13"/>
  <c r="AF542" i="13"/>
  <c r="AC542" i="13"/>
  <c r="AB542" i="13"/>
  <c r="AA542" i="13"/>
  <c r="X542" i="13"/>
  <c r="W542" i="13"/>
  <c r="V542" i="13"/>
  <c r="S542" i="13"/>
  <c r="R542" i="13"/>
  <c r="Q542" i="13"/>
  <c r="P542" i="13"/>
  <c r="O542" i="13"/>
  <c r="L542" i="13"/>
  <c r="K542" i="13"/>
  <c r="J542" i="13"/>
  <c r="I542" i="13"/>
  <c r="F542" i="13"/>
  <c r="E542" i="13"/>
  <c r="D542" i="13"/>
  <c r="BH541" i="13"/>
  <c r="BD541" i="13"/>
  <c r="AZ541" i="13"/>
  <c r="AV541" i="13"/>
  <c r="AJ541" i="13"/>
  <c r="AE541" i="13"/>
  <c r="Z541" i="13"/>
  <c r="U541" i="13"/>
  <c r="N541" i="13"/>
  <c r="H541" i="13"/>
  <c r="C541" i="13"/>
  <c r="BH540" i="13"/>
  <c r="BD540" i="13"/>
  <c r="AZ540" i="13"/>
  <c r="AV540" i="13"/>
  <c r="AJ540" i="13"/>
  <c r="AE540" i="13"/>
  <c r="Z540" i="13"/>
  <c r="U540" i="13"/>
  <c r="N540" i="13"/>
  <c r="H540" i="13"/>
  <c r="C540" i="13"/>
  <c r="BH539" i="13"/>
  <c r="BD539" i="13"/>
  <c r="AZ539" i="13"/>
  <c r="AV539" i="13"/>
  <c r="AJ539" i="13"/>
  <c r="AE539" i="13"/>
  <c r="Z539" i="13"/>
  <c r="U539" i="13"/>
  <c r="N539" i="13"/>
  <c r="H539" i="13"/>
  <c r="C539" i="13"/>
  <c r="BM538" i="13"/>
  <c r="BL538" i="13"/>
  <c r="BK538" i="13"/>
  <c r="BJ538" i="13"/>
  <c r="BI538" i="13"/>
  <c r="BF538" i="13"/>
  <c r="BD538" i="13" s="1"/>
  <c r="BB538" i="13"/>
  <c r="BA538" i="13"/>
  <c r="AX538" i="13"/>
  <c r="AW538" i="13"/>
  <c r="AV538" i="13" s="1"/>
  <c r="AT538" i="13"/>
  <c r="AR538" i="13"/>
  <c r="AP538" i="13"/>
  <c r="AN538" i="13"/>
  <c r="AL538" i="13"/>
  <c r="AK538" i="13"/>
  <c r="AH538" i="13"/>
  <c r="AG538" i="13"/>
  <c r="AF538" i="13"/>
  <c r="AC538" i="13"/>
  <c r="AB538" i="13"/>
  <c r="AA538" i="13"/>
  <c r="X538" i="13"/>
  <c r="W538" i="13"/>
  <c r="V538" i="13"/>
  <c r="S538" i="13"/>
  <c r="R538" i="13"/>
  <c r="Q538" i="13"/>
  <c r="P538" i="13"/>
  <c r="O538" i="13"/>
  <c r="L538" i="13"/>
  <c r="K538" i="13"/>
  <c r="J538" i="13"/>
  <c r="I538" i="13"/>
  <c r="F538" i="13"/>
  <c r="E538" i="13"/>
  <c r="D538" i="13"/>
  <c r="BH537" i="13"/>
  <c r="BD537" i="13"/>
  <c r="AZ537" i="13"/>
  <c r="AV537" i="13"/>
  <c r="AJ537" i="13"/>
  <c r="AE537" i="13"/>
  <c r="Z537" i="13"/>
  <c r="U537" i="13"/>
  <c r="N537" i="13"/>
  <c r="H537" i="13"/>
  <c r="C537" i="13"/>
  <c r="BH536" i="13"/>
  <c r="BD536" i="13"/>
  <c r="AZ536" i="13"/>
  <c r="AV536" i="13"/>
  <c r="AJ536" i="13"/>
  <c r="AE536" i="13"/>
  <c r="Z536" i="13"/>
  <c r="U536" i="13"/>
  <c r="N536" i="13"/>
  <c r="H536" i="13"/>
  <c r="C536" i="13"/>
  <c r="BH535" i="13"/>
  <c r="BD535" i="13"/>
  <c r="AZ535" i="13"/>
  <c r="AV535" i="13"/>
  <c r="AJ535" i="13"/>
  <c r="AE535" i="13"/>
  <c r="Z535" i="13"/>
  <c r="U535" i="13"/>
  <c r="N535" i="13"/>
  <c r="H535" i="13"/>
  <c r="C535" i="13"/>
  <c r="BH534" i="13"/>
  <c r="BD534" i="13"/>
  <c r="AZ534" i="13"/>
  <c r="AV534" i="13"/>
  <c r="AJ534" i="13"/>
  <c r="AE534" i="13"/>
  <c r="Z534" i="13"/>
  <c r="U534" i="13"/>
  <c r="N534" i="13"/>
  <c r="H534" i="13"/>
  <c r="C534" i="13"/>
  <c r="BH533" i="13"/>
  <c r="BD533" i="13"/>
  <c r="AZ533" i="13"/>
  <c r="AV533" i="13"/>
  <c r="AJ533" i="13"/>
  <c r="AE533" i="13"/>
  <c r="Z533" i="13"/>
  <c r="U533" i="13"/>
  <c r="N533" i="13"/>
  <c r="H533" i="13"/>
  <c r="C533" i="13"/>
  <c r="BM532" i="13"/>
  <c r="BL532" i="13"/>
  <c r="BK532" i="13"/>
  <c r="BJ532" i="13"/>
  <c r="BI532" i="13"/>
  <c r="BF532" i="13"/>
  <c r="BD532" i="13" s="1"/>
  <c r="BB532" i="13"/>
  <c r="BA532" i="13"/>
  <c r="AX532" i="13"/>
  <c r="AW532" i="13"/>
  <c r="AT532" i="13"/>
  <c r="AR532" i="13"/>
  <c r="AP532" i="13"/>
  <c r="AN532" i="13"/>
  <c r="AL532" i="13"/>
  <c r="AK532" i="13"/>
  <c r="AH532" i="13"/>
  <c r="AG532" i="13"/>
  <c r="AF532" i="13"/>
  <c r="AC532" i="13"/>
  <c r="AB532" i="13"/>
  <c r="AA532" i="13"/>
  <c r="X532" i="13"/>
  <c r="W532" i="13"/>
  <c r="V532" i="13"/>
  <c r="S532" i="13"/>
  <c r="R532" i="13"/>
  <c r="Q532" i="13"/>
  <c r="P532" i="13"/>
  <c r="O532" i="13"/>
  <c r="L532" i="13"/>
  <c r="K532" i="13"/>
  <c r="J532" i="13"/>
  <c r="I532" i="13"/>
  <c r="F532" i="13"/>
  <c r="E532" i="13"/>
  <c r="D532" i="13"/>
  <c r="BH531" i="13"/>
  <c r="BD531" i="13"/>
  <c r="AZ531" i="13"/>
  <c r="AV531" i="13"/>
  <c r="AJ531" i="13"/>
  <c r="AE531" i="13"/>
  <c r="Z531" i="13"/>
  <c r="U531" i="13"/>
  <c r="N531" i="13"/>
  <c r="H531" i="13"/>
  <c r="C531" i="13"/>
  <c r="BH530" i="13"/>
  <c r="BD530" i="13"/>
  <c r="AZ530" i="13"/>
  <c r="AV530" i="13"/>
  <c r="AJ530" i="13"/>
  <c r="AE530" i="13"/>
  <c r="Z530" i="13"/>
  <c r="U530" i="13"/>
  <c r="N530" i="13"/>
  <c r="H530" i="13"/>
  <c r="C530" i="13"/>
  <c r="BH529" i="13"/>
  <c r="BD529" i="13"/>
  <c r="AZ529" i="13"/>
  <c r="AV529" i="13"/>
  <c r="AJ529" i="13"/>
  <c r="AE529" i="13"/>
  <c r="Z529" i="13"/>
  <c r="U529" i="13"/>
  <c r="N529" i="13"/>
  <c r="H529" i="13"/>
  <c r="C529" i="13"/>
  <c r="BM528" i="13"/>
  <c r="BL528" i="13"/>
  <c r="BK528" i="13"/>
  <c r="BJ528" i="13"/>
  <c r="BI528" i="13"/>
  <c r="BF528" i="13"/>
  <c r="BD528" i="13" s="1"/>
  <c r="BB528" i="13"/>
  <c r="BA528" i="13"/>
  <c r="AX528" i="13"/>
  <c r="AW528" i="13"/>
  <c r="AT528" i="13"/>
  <c r="AR528" i="13"/>
  <c r="AP528" i="13"/>
  <c r="AN528" i="13"/>
  <c r="AL528" i="13"/>
  <c r="AK528" i="13"/>
  <c r="AH528" i="13"/>
  <c r="AG528" i="13"/>
  <c r="AF528" i="13"/>
  <c r="AC528" i="13"/>
  <c r="AB528" i="13"/>
  <c r="AA528" i="13"/>
  <c r="X528" i="13"/>
  <c r="W528" i="13"/>
  <c r="V528" i="13"/>
  <c r="S528" i="13"/>
  <c r="R528" i="13"/>
  <c r="Q528" i="13"/>
  <c r="P528" i="13"/>
  <c r="O528" i="13"/>
  <c r="L528" i="13"/>
  <c r="K528" i="13"/>
  <c r="J528" i="13"/>
  <c r="I528" i="13"/>
  <c r="F528" i="13"/>
  <c r="E528" i="13"/>
  <c r="D528" i="13"/>
  <c r="BH526" i="13"/>
  <c r="BD526" i="13"/>
  <c r="AZ526" i="13"/>
  <c r="AV526" i="13"/>
  <c r="AJ526" i="13"/>
  <c r="AE526" i="13"/>
  <c r="Z526" i="13"/>
  <c r="U526" i="13"/>
  <c r="N526" i="13"/>
  <c r="H526" i="13"/>
  <c r="C526" i="13"/>
  <c r="BH525" i="13"/>
  <c r="BD525" i="13"/>
  <c r="AZ525" i="13"/>
  <c r="AV525" i="13"/>
  <c r="AJ525" i="13"/>
  <c r="AE525" i="13"/>
  <c r="Z525" i="13"/>
  <c r="U525" i="13"/>
  <c r="N525" i="13"/>
  <c r="H525" i="13"/>
  <c r="C525" i="13"/>
  <c r="BH524" i="13"/>
  <c r="BD524" i="13"/>
  <c r="AZ524" i="13"/>
  <c r="AV524" i="13"/>
  <c r="AJ524" i="13"/>
  <c r="AE524" i="13"/>
  <c r="Z524" i="13"/>
  <c r="U524" i="13"/>
  <c r="N524" i="13"/>
  <c r="H524" i="13"/>
  <c r="C524" i="13"/>
  <c r="BH523" i="13"/>
  <c r="BD523" i="13"/>
  <c r="AZ523" i="13"/>
  <c r="AV523" i="13"/>
  <c r="AJ523" i="13"/>
  <c r="AE523" i="13"/>
  <c r="Z523" i="13"/>
  <c r="U523" i="13"/>
  <c r="N523" i="13"/>
  <c r="H523" i="13"/>
  <c r="C523" i="13"/>
  <c r="BH522" i="13"/>
  <c r="BD522" i="13"/>
  <c r="AZ522" i="13"/>
  <c r="AV522" i="13"/>
  <c r="AJ522" i="13"/>
  <c r="AE522" i="13"/>
  <c r="Z522" i="13"/>
  <c r="U522" i="13"/>
  <c r="N522" i="13"/>
  <c r="H522" i="13"/>
  <c r="C522" i="13"/>
  <c r="BH521" i="13"/>
  <c r="BD521" i="13"/>
  <c r="AZ521" i="13"/>
  <c r="AV521" i="13"/>
  <c r="AJ521" i="13"/>
  <c r="AE521" i="13"/>
  <c r="Z521" i="13"/>
  <c r="U521" i="13"/>
  <c r="N521" i="13"/>
  <c r="H521" i="13"/>
  <c r="C521" i="13"/>
  <c r="BH520" i="13"/>
  <c r="BD520" i="13"/>
  <c r="AZ520" i="13"/>
  <c r="AV520" i="13"/>
  <c r="AJ520" i="13"/>
  <c r="AE520" i="13"/>
  <c r="Z520" i="13"/>
  <c r="U520" i="13"/>
  <c r="N520" i="13"/>
  <c r="H520" i="13"/>
  <c r="C520" i="13"/>
  <c r="BH519" i="13"/>
  <c r="BD519" i="13"/>
  <c r="AZ519" i="13"/>
  <c r="AV519" i="13"/>
  <c r="AJ519" i="13"/>
  <c r="AE519" i="13"/>
  <c r="Z519" i="13"/>
  <c r="U519" i="13"/>
  <c r="N519" i="13"/>
  <c r="H519" i="13"/>
  <c r="C519" i="13"/>
  <c r="BH518" i="13"/>
  <c r="BD518" i="13"/>
  <c r="AZ518" i="13"/>
  <c r="AV518" i="13"/>
  <c r="AJ518" i="13"/>
  <c r="AE518" i="13"/>
  <c r="Z518" i="13"/>
  <c r="U518" i="13"/>
  <c r="N518" i="13"/>
  <c r="H518" i="13"/>
  <c r="C518" i="13"/>
  <c r="BH517" i="13"/>
  <c r="BD517" i="13"/>
  <c r="AZ517" i="13"/>
  <c r="AV517" i="13"/>
  <c r="AJ517" i="13"/>
  <c r="AE517" i="13"/>
  <c r="Z517" i="13"/>
  <c r="U517" i="13"/>
  <c r="N517" i="13"/>
  <c r="H517" i="13"/>
  <c r="C517" i="13"/>
  <c r="BM516" i="13"/>
  <c r="BL516" i="13"/>
  <c r="BK516" i="13"/>
  <c r="BJ516" i="13"/>
  <c r="BI516" i="13"/>
  <c r="BF516" i="13"/>
  <c r="BD516" i="13" s="1"/>
  <c r="BB516" i="13"/>
  <c r="BA516" i="13"/>
  <c r="AX516" i="13"/>
  <c r="AW516" i="13"/>
  <c r="AT516" i="13"/>
  <c r="AR516" i="13"/>
  <c r="AP516" i="13"/>
  <c r="AN516" i="13"/>
  <c r="AL516" i="13"/>
  <c r="AK516" i="13"/>
  <c r="AH516" i="13"/>
  <c r="AG516" i="13"/>
  <c r="AF516" i="13"/>
  <c r="AC516" i="13"/>
  <c r="AB516" i="13"/>
  <c r="AA516" i="13"/>
  <c r="X516" i="13"/>
  <c r="W516" i="13"/>
  <c r="V516" i="13"/>
  <c r="S516" i="13"/>
  <c r="R516" i="13"/>
  <c r="Q516" i="13"/>
  <c r="P516" i="13"/>
  <c r="O516" i="13"/>
  <c r="L516" i="13"/>
  <c r="K516" i="13"/>
  <c r="J516" i="13"/>
  <c r="I516" i="13"/>
  <c r="F516" i="13"/>
  <c r="E516" i="13"/>
  <c r="D516" i="13"/>
  <c r="BH515" i="13"/>
  <c r="BD515" i="13"/>
  <c r="AZ515" i="13"/>
  <c r="AV515" i="13"/>
  <c r="AJ515" i="13"/>
  <c r="AE515" i="13"/>
  <c r="Z515" i="13"/>
  <c r="U515" i="13"/>
  <c r="N515" i="13"/>
  <c r="H515" i="13"/>
  <c r="C515" i="13"/>
  <c r="BH514" i="13"/>
  <c r="BD514" i="13"/>
  <c r="AZ514" i="13"/>
  <c r="AV514" i="13"/>
  <c r="AJ514" i="13"/>
  <c r="AE514" i="13"/>
  <c r="Z514" i="13"/>
  <c r="U514" i="13"/>
  <c r="N514" i="13"/>
  <c r="H514" i="13"/>
  <c r="C514" i="13"/>
  <c r="BH513" i="13"/>
  <c r="BD513" i="13"/>
  <c r="AZ513" i="13"/>
  <c r="AV513" i="13"/>
  <c r="AJ513" i="13"/>
  <c r="AE513" i="13"/>
  <c r="Z513" i="13"/>
  <c r="U513" i="13"/>
  <c r="N513" i="13"/>
  <c r="H513" i="13"/>
  <c r="C513" i="13"/>
  <c r="BH512" i="13"/>
  <c r="BD512" i="13"/>
  <c r="AZ512" i="13"/>
  <c r="AV512" i="13"/>
  <c r="AJ512" i="13"/>
  <c r="AE512" i="13"/>
  <c r="Z512" i="13"/>
  <c r="U512" i="13"/>
  <c r="N512" i="13"/>
  <c r="H512" i="13"/>
  <c r="C512" i="13"/>
  <c r="BH511" i="13"/>
  <c r="BD511" i="13"/>
  <c r="AZ511" i="13"/>
  <c r="AV511" i="13"/>
  <c r="AJ511" i="13"/>
  <c r="AE511" i="13"/>
  <c r="Z511" i="13"/>
  <c r="U511" i="13"/>
  <c r="N511" i="13"/>
  <c r="H511" i="13"/>
  <c r="C511" i="13"/>
  <c r="BM510" i="13"/>
  <c r="BM507" i="13" s="1"/>
  <c r="BL510" i="13"/>
  <c r="BL507" i="13" s="1"/>
  <c r="BK510" i="13"/>
  <c r="BK507" i="13" s="1"/>
  <c r="BJ510" i="13"/>
  <c r="BJ507" i="13" s="1"/>
  <c r="BI510" i="13"/>
  <c r="BF510" i="13"/>
  <c r="BD510" i="13" s="1"/>
  <c r="BB510" i="13"/>
  <c r="BA510" i="13"/>
  <c r="BA507" i="13" s="1"/>
  <c r="AX510" i="13"/>
  <c r="AW510" i="13"/>
  <c r="AW507" i="13" s="1"/>
  <c r="AT510" i="13"/>
  <c r="AT507" i="13" s="1"/>
  <c r="AR510" i="13"/>
  <c r="AR507" i="13" s="1"/>
  <c r="AP510" i="13"/>
  <c r="AP507" i="13" s="1"/>
  <c r="AN510" i="13"/>
  <c r="AN507" i="13" s="1"/>
  <c r="AL510" i="13"/>
  <c r="AL507" i="13" s="1"/>
  <c r="AK510" i="13"/>
  <c r="AH510" i="13"/>
  <c r="AH507" i="13" s="1"/>
  <c r="AG510" i="13"/>
  <c r="AG507" i="13" s="1"/>
  <c r="AF510" i="13"/>
  <c r="AC510" i="13"/>
  <c r="AC507" i="13" s="1"/>
  <c r="AB510" i="13"/>
  <c r="AB507" i="13" s="1"/>
  <c r="AA510" i="13"/>
  <c r="X510" i="13"/>
  <c r="X507" i="13" s="1"/>
  <c r="W510" i="13"/>
  <c r="W507" i="13" s="1"/>
  <c r="V510" i="13"/>
  <c r="S510" i="13"/>
  <c r="S507" i="13" s="1"/>
  <c r="R510" i="13"/>
  <c r="R507" i="13" s="1"/>
  <c r="Q510" i="13"/>
  <c r="Q507" i="13" s="1"/>
  <c r="P510" i="13"/>
  <c r="P507" i="13" s="1"/>
  <c r="O510" i="13"/>
  <c r="O507" i="13" s="1"/>
  <c r="L510" i="13"/>
  <c r="L507" i="13" s="1"/>
  <c r="K510" i="13"/>
  <c r="K507" i="13" s="1"/>
  <c r="J510" i="13"/>
  <c r="J507" i="13" s="1"/>
  <c r="I510" i="13"/>
  <c r="F510" i="13"/>
  <c r="F507" i="13" s="1"/>
  <c r="E510" i="13"/>
  <c r="E507" i="13" s="1"/>
  <c r="D510" i="13"/>
  <c r="D507" i="13" s="1"/>
  <c r="BH509" i="13"/>
  <c r="BD509" i="13"/>
  <c r="AZ509" i="13"/>
  <c r="AV509" i="13"/>
  <c r="AJ509" i="13"/>
  <c r="AE509" i="13"/>
  <c r="Z509" i="13"/>
  <c r="U509" i="13"/>
  <c r="N509" i="13"/>
  <c r="H509" i="13"/>
  <c r="C509" i="13"/>
  <c r="BH508" i="13"/>
  <c r="BD508" i="13"/>
  <c r="AZ508" i="13"/>
  <c r="AV508" i="13"/>
  <c r="AJ508" i="13"/>
  <c r="AE508" i="13"/>
  <c r="Z508" i="13"/>
  <c r="U508" i="13"/>
  <c r="N508" i="13"/>
  <c r="H508" i="13"/>
  <c r="C508" i="13"/>
  <c r="BH506" i="13"/>
  <c r="BD506" i="13"/>
  <c r="AZ506" i="13"/>
  <c r="AV506" i="13"/>
  <c r="AJ506" i="13"/>
  <c r="AE506" i="13"/>
  <c r="Z506" i="13"/>
  <c r="U506" i="13"/>
  <c r="N506" i="13"/>
  <c r="H506" i="13"/>
  <c r="C506" i="13"/>
  <c r="BH505" i="13"/>
  <c r="BD505" i="13"/>
  <c r="AZ505" i="13"/>
  <c r="AV505" i="13"/>
  <c r="AJ505" i="13"/>
  <c r="AE505" i="13"/>
  <c r="Z505" i="13"/>
  <c r="U505" i="13"/>
  <c r="N505" i="13"/>
  <c r="H505" i="13"/>
  <c r="C505" i="13"/>
  <c r="BH504" i="13"/>
  <c r="BD504" i="13"/>
  <c r="AZ504" i="13"/>
  <c r="AV504" i="13"/>
  <c r="AJ504" i="13"/>
  <c r="AE504" i="13"/>
  <c r="Z504" i="13"/>
  <c r="U504" i="13"/>
  <c r="N504" i="13"/>
  <c r="H504" i="13"/>
  <c r="C504" i="13"/>
  <c r="BH503" i="13"/>
  <c r="BD503" i="13"/>
  <c r="AZ503" i="13"/>
  <c r="AV503" i="13"/>
  <c r="AJ503" i="13"/>
  <c r="AE503" i="13"/>
  <c r="Z503" i="13"/>
  <c r="U503" i="13"/>
  <c r="N503" i="13"/>
  <c r="H503" i="13"/>
  <c r="C503" i="13"/>
  <c r="BH502" i="13"/>
  <c r="BD502" i="13"/>
  <c r="AZ502" i="13"/>
  <c r="AV502" i="13"/>
  <c r="AJ502" i="13"/>
  <c r="AE502" i="13"/>
  <c r="Z502" i="13"/>
  <c r="U502" i="13"/>
  <c r="N502" i="13"/>
  <c r="H502" i="13"/>
  <c r="C502" i="13"/>
  <c r="BH501" i="13"/>
  <c r="BD501" i="13"/>
  <c r="AZ501" i="13"/>
  <c r="AV501" i="13"/>
  <c r="AJ501" i="13"/>
  <c r="AE501" i="13"/>
  <c r="Z501" i="13"/>
  <c r="U501" i="13"/>
  <c r="N501" i="13"/>
  <c r="H501" i="13"/>
  <c r="C501" i="13"/>
  <c r="BH500" i="13"/>
  <c r="BD500" i="13"/>
  <c r="AZ500" i="13"/>
  <c r="AV500" i="13"/>
  <c r="AJ500" i="13"/>
  <c r="AE500" i="13"/>
  <c r="Z500" i="13"/>
  <c r="U500" i="13"/>
  <c r="N500" i="13"/>
  <c r="H500" i="13"/>
  <c r="C500" i="13"/>
  <c r="BH499" i="13"/>
  <c r="BD499" i="13"/>
  <c r="AZ499" i="13"/>
  <c r="AV499" i="13"/>
  <c r="AJ499" i="13"/>
  <c r="AE499" i="13"/>
  <c r="Z499" i="13"/>
  <c r="U499" i="13"/>
  <c r="N499" i="13"/>
  <c r="H499" i="13"/>
  <c r="C499" i="13"/>
  <c r="BM498" i="13"/>
  <c r="BL498" i="13"/>
  <c r="BK498" i="13"/>
  <c r="BJ498" i="13"/>
  <c r="BI498" i="13"/>
  <c r="BF498" i="13"/>
  <c r="BB498" i="13"/>
  <c r="BA498" i="13"/>
  <c r="AX498" i="13"/>
  <c r="AW498" i="13"/>
  <c r="AT498" i="13"/>
  <c r="AR498" i="13"/>
  <c r="AP498" i="13"/>
  <c r="AN498" i="13"/>
  <c r="AL498" i="13"/>
  <c r="AK498" i="13"/>
  <c r="AH498" i="13"/>
  <c r="AG498" i="13"/>
  <c r="AF498" i="13"/>
  <c r="AC498" i="13"/>
  <c r="AB498" i="13"/>
  <c r="AA498" i="13"/>
  <c r="X498" i="13"/>
  <c r="W498" i="13"/>
  <c r="V498" i="13"/>
  <c r="S498" i="13"/>
  <c r="R498" i="13"/>
  <c r="Q498" i="13"/>
  <c r="P498" i="13"/>
  <c r="O498" i="13"/>
  <c r="L498" i="13"/>
  <c r="L497" i="13" s="1"/>
  <c r="K498" i="13"/>
  <c r="J498" i="13"/>
  <c r="J497" i="13" s="1"/>
  <c r="I498" i="13"/>
  <c r="H498" i="13" s="1"/>
  <c r="F498" i="13"/>
  <c r="E498" i="13"/>
  <c r="D498" i="13"/>
  <c r="BH496" i="13"/>
  <c r="BD496" i="13"/>
  <c r="AZ496" i="13"/>
  <c r="AV496" i="13"/>
  <c r="AJ496" i="13"/>
  <c r="AE496" i="13"/>
  <c r="Z496" i="13"/>
  <c r="U496" i="13"/>
  <c r="N496" i="13"/>
  <c r="H496" i="13"/>
  <c r="C496" i="13"/>
  <c r="BH495" i="13"/>
  <c r="BD495" i="13"/>
  <c r="AZ495" i="13"/>
  <c r="AV495" i="13"/>
  <c r="AJ495" i="13"/>
  <c r="AE495" i="13"/>
  <c r="Z495" i="13"/>
  <c r="U495" i="13"/>
  <c r="N495" i="13"/>
  <c r="H495" i="13"/>
  <c r="C495" i="13"/>
  <c r="BH494" i="13"/>
  <c r="BD494" i="13"/>
  <c r="AZ494" i="13"/>
  <c r="AV494" i="13"/>
  <c r="AJ494" i="13"/>
  <c r="AE494" i="13"/>
  <c r="Z494" i="13"/>
  <c r="U494" i="13"/>
  <c r="N494" i="13"/>
  <c r="H494" i="13"/>
  <c r="C494" i="13"/>
  <c r="BH493" i="13"/>
  <c r="BD493" i="13"/>
  <c r="AZ493" i="13"/>
  <c r="AV493" i="13"/>
  <c r="AJ493" i="13"/>
  <c r="AE493" i="13"/>
  <c r="Z493" i="13"/>
  <c r="U493" i="13"/>
  <c r="N493" i="13"/>
  <c r="H493" i="13"/>
  <c r="C493" i="13"/>
  <c r="BH492" i="13"/>
  <c r="BD492" i="13"/>
  <c r="AZ492" i="13"/>
  <c r="AV492" i="13"/>
  <c r="AJ492" i="13"/>
  <c r="AE492" i="13"/>
  <c r="Z492" i="13"/>
  <c r="U492" i="13"/>
  <c r="N492" i="13"/>
  <c r="H492" i="13"/>
  <c r="C492" i="13"/>
  <c r="BH491" i="13"/>
  <c r="BD491" i="13"/>
  <c r="AZ491" i="13"/>
  <c r="AV491" i="13"/>
  <c r="AJ491" i="13"/>
  <c r="AE491" i="13"/>
  <c r="Z491" i="13"/>
  <c r="U491" i="13"/>
  <c r="N491" i="13"/>
  <c r="H491" i="13"/>
  <c r="C491" i="13"/>
  <c r="BM490" i="13"/>
  <c r="BL490" i="13"/>
  <c r="BK490" i="13"/>
  <c r="BJ490" i="13"/>
  <c r="BI490" i="13"/>
  <c r="BF490" i="13"/>
  <c r="BD490" i="13" s="1"/>
  <c r="BB490" i="13"/>
  <c r="BA490" i="13"/>
  <c r="AX490" i="13"/>
  <c r="AW490" i="13"/>
  <c r="AT490" i="13"/>
  <c r="AR490" i="13"/>
  <c r="AP490" i="13"/>
  <c r="AN490" i="13"/>
  <c r="AL490" i="13"/>
  <c r="AK490" i="13"/>
  <c r="AH490" i="13"/>
  <c r="AG490" i="13"/>
  <c r="AF490" i="13"/>
  <c r="AC490" i="13"/>
  <c r="AB490" i="13"/>
  <c r="AA490" i="13"/>
  <c r="X490" i="13"/>
  <c r="W490" i="13"/>
  <c r="V490" i="13"/>
  <c r="S490" i="13"/>
  <c r="R490" i="13"/>
  <c r="Q490" i="13"/>
  <c r="P490" i="13"/>
  <c r="O490" i="13"/>
  <c r="L490" i="13"/>
  <c r="K490" i="13"/>
  <c r="J490" i="13"/>
  <c r="I490" i="13"/>
  <c r="F490" i="13"/>
  <c r="E490" i="13"/>
  <c r="D490" i="13"/>
  <c r="BH489" i="13"/>
  <c r="BD489" i="13"/>
  <c r="AZ489" i="13"/>
  <c r="AV489" i="13"/>
  <c r="AJ489" i="13"/>
  <c r="AE489" i="13"/>
  <c r="Z489" i="13"/>
  <c r="U489" i="13"/>
  <c r="N489" i="13"/>
  <c r="H489" i="13"/>
  <c r="C489" i="13"/>
  <c r="BH488" i="13"/>
  <c r="BD488" i="13"/>
  <c r="AZ488" i="13"/>
  <c r="AV488" i="13"/>
  <c r="AJ488" i="13"/>
  <c r="AE488" i="13"/>
  <c r="Z488" i="13"/>
  <c r="U488" i="13"/>
  <c r="N488" i="13"/>
  <c r="H488" i="13"/>
  <c r="C488" i="13"/>
  <c r="BH487" i="13"/>
  <c r="BD487" i="13"/>
  <c r="AZ487" i="13"/>
  <c r="AV487" i="13"/>
  <c r="AJ487" i="13"/>
  <c r="AE487" i="13"/>
  <c r="Z487" i="13"/>
  <c r="U487" i="13"/>
  <c r="N487" i="13"/>
  <c r="H487" i="13"/>
  <c r="C487" i="13"/>
  <c r="BH486" i="13"/>
  <c r="BD486" i="13"/>
  <c r="AZ486" i="13"/>
  <c r="AV486" i="13"/>
  <c r="AJ486" i="13"/>
  <c r="AE486" i="13"/>
  <c r="Z486" i="13"/>
  <c r="U486" i="13"/>
  <c r="N486" i="13"/>
  <c r="H486" i="13"/>
  <c r="C486" i="13"/>
  <c r="BH485" i="13"/>
  <c r="BD485" i="13"/>
  <c r="AZ485" i="13"/>
  <c r="AV485" i="13"/>
  <c r="AJ485" i="13"/>
  <c r="AE485" i="13"/>
  <c r="Z485" i="13"/>
  <c r="U485" i="13"/>
  <c r="N485" i="13"/>
  <c r="H485" i="13"/>
  <c r="C485" i="13"/>
  <c r="BH484" i="13"/>
  <c r="BD484" i="13"/>
  <c r="AZ484" i="13"/>
  <c r="AV484" i="13"/>
  <c r="AJ484" i="13"/>
  <c r="AE484" i="13"/>
  <c r="Z484" i="13"/>
  <c r="U484" i="13"/>
  <c r="N484" i="13"/>
  <c r="H484" i="13"/>
  <c r="C484" i="13"/>
  <c r="BH483" i="13"/>
  <c r="BD483" i="13"/>
  <c r="AZ483" i="13"/>
  <c r="AV483" i="13"/>
  <c r="AJ483" i="13"/>
  <c r="AE483" i="13"/>
  <c r="Z483" i="13"/>
  <c r="U483" i="13"/>
  <c r="N483" i="13"/>
  <c r="H483" i="13"/>
  <c r="C483" i="13"/>
  <c r="BH482" i="13"/>
  <c r="BD482" i="13"/>
  <c r="AZ482" i="13"/>
  <c r="AV482" i="13"/>
  <c r="AJ482" i="13"/>
  <c r="AE482" i="13"/>
  <c r="Z482" i="13"/>
  <c r="U482" i="13"/>
  <c r="N482" i="13"/>
  <c r="H482" i="13"/>
  <c r="C482" i="13"/>
  <c r="BM481" i="13"/>
  <c r="BL481" i="13"/>
  <c r="BK481" i="13"/>
  <c r="BJ481" i="13"/>
  <c r="BI481" i="13"/>
  <c r="BF481" i="13"/>
  <c r="BB481" i="13"/>
  <c r="BA481" i="13"/>
  <c r="AX481" i="13"/>
  <c r="AW481" i="13"/>
  <c r="AT481" i="13"/>
  <c r="AR481" i="13"/>
  <c r="AP481" i="13"/>
  <c r="AN481" i="13"/>
  <c r="AL481" i="13"/>
  <c r="AK481" i="13"/>
  <c r="AH481" i="13"/>
  <c r="AG481" i="13"/>
  <c r="AF481" i="13"/>
  <c r="AC481" i="13"/>
  <c r="AB481" i="13"/>
  <c r="AA481" i="13"/>
  <c r="X481" i="13"/>
  <c r="W481" i="13"/>
  <c r="V481" i="13"/>
  <c r="S481" i="13"/>
  <c r="R481" i="13"/>
  <c r="Q481" i="13"/>
  <c r="P481" i="13"/>
  <c r="O481" i="13"/>
  <c r="L481" i="13"/>
  <c r="K481" i="13"/>
  <c r="J481" i="13"/>
  <c r="I481" i="13"/>
  <c r="F481" i="13"/>
  <c r="E481" i="13"/>
  <c r="D481" i="13"/>
  <c r="BH479" i="13"/>
  <c r="BD479" i="13"/>
  <c r="AZ479" i="13"/>
  <c r="AV479" i="13"/>
  <c r="AJ479" i="13"/>
  <c r="AE479" i="13"/>
  <c r="Z479" i="13"/>
  <c r="U479" i="13"/>
  <c r="N479" i="13"/>
  <c r="H479" i="13"/>
  <c r="C479" i="13"/>
  <c r="BH478" i="13"/>
  <c r="BD478" i="13"/>
  <c r="AZ478" i="13"/>
  <c r="AV478" i="13"/>
  <c r="AJ478" i="13"/>
  <c r="AE478" i="13"/>
  <c r="Z478" i="13"/>
  <c r="U478" i="13"/>
  <c r="N478" i="13"/>
  <c r="H478" i="13"/>
  <c r="C478" i="13"/>
  <c r="BM477" i="13"/>
  <c r="BL477" i="13"/>
  <c r="BL475" i="13" s="1"/>
  <c r="BK477" i="13"/>
  <c r="BJ477" i="13"/>
  <c r="BJ475" i="13" s="1"/>
  <c r="BI477" i="13"/>
  <c r="BI475" i="13" s="1"/>
  <c r="BF477" i="13"/>
  <c r="BB477" i="13"/>
  <c r="BB475" i="13" s="1"/>
  <c r="BA477" i="13"/>
  <c r="AX477" i="13"/>
  <c r="AX475" i="13" s="1"/>
  <c r="AW477" i="13"/>
  <c r="AW475" i="13" s="1"/>
  <c r="AT477" i="13"/>
  <c r="AT475" i="13" s="1"/>
  <c r="AR477" i="13"/>
  <c r="AR475" i="13" s="1"/>
  <c r="AP477" i="13"/>
  <c r="AP475" i="13" s="1"/>
  <c r="AN477" i="13"/>
  <c r="AN475" i="13" s="1"/>
  <c r="AL477" i="13"/>
  <c r="AL475" i="13" s="1"/>
  <c r="AK477" i="13"/>
  <c r="AH477" i="13"/>
  <c r="AG477" i="13"/>
  <c r="AG475" i="13" s="1"/>
  <c r="AF477" i="13"/>
  <c r="AF475" i="13" s="1"/>
  <c r="AC477" i="13"/>
  <c r="AC475" i="13" s="1"/>
  <c r="AB477" i="13"/>
  <c r="AA477" i="13"/>
  <c r="AA475" i="13" s="1"/>
  <c r="X477" i="13"/>
  <c r="W477" i="13"/>
  <c r="W475" i="13" s="1"/>
  <c r="V477" i="13"/>
  <c r="V475" i="13" s="1"/>
  <c r="S477" i="13"/>
  <c r="S475" i="13" s="1"/>
  <c r="R477" i="13"/>
  <c r="R475" i="13" s="1"/>
  <c r="Q477" i="13"/>
  <c r="Q475" i="13" s="1"/>
  <c r="P477" i="13"/>
  <c r="P475" i="13" s="1"/>
  <c r="O477" i="13"/>
  <c r="L477" i="13"/>
  <c r="L475" i="13" s="1"/>
  <c r="K477" i="13"/>
  <c r="K475" i="13" s="1"/>
  <c r="J477" i="13"/>
  <c r="I477" i="13"/>
  <c r="I475" i="13" s="1"/>
  <c r="F477" i="13"/>
  <c r="F475" i="13" s="1"/>
  <c r="E477" i="13"/>
  <c r="E475" i="13" s="1"/>
  <c r="D477" i="13"/>
  <c r="BH476" i="13"/>
  <c r="BD476" i="13"/>
  <c r="AZ476" i="13"/>
  <c r="AV476" i="13"/>
  <c r="AJ476" i="13"/>
  <c r="AE476" i="13"/>
  <c r="Z476" i="13"/>
  <c r="U476" i="13"/>
  <c r="N476" i="13"/>
  <c r="H476" i="13"/>
  <c r="C476" i="13"/>
  <c r="BM475" i="13"/>
  <c r="AK475" i="13"/>
  <c r="AB475" i="13"/>
  <c r="D475" i="13"/>
  <c r="BH474" i="13"/>
  <c r="BD474" i="13"/>
  <c r="AZ474" i="13"/>
  <c r="AV474" i="13"/>
  <c r="AJ474" i="13"/>
  <c r="AE474" i="13"/>
  <c r="Z474" i="13"/>
  <c r="U474" i="13"/>
  <c r="N474" i="13"/>
  <c r="H474" i="13"/>
  <c r="C474" i="13"/>
  <c r="BH473" i="13"/>
  <c r="BD473" i="13"/>
  <c r="AZ473" i="13"/>
  <c r="AV473" i="13"/>
  <c r="AJ473" i="13"/>
  <c r="AE473" i="13"/>
  <c r="Z473" i="13"/>
  <c r="U473" i="13"/>
  <c r="N473" i="13"/>
  <c r="H473" i="13"/>
  <c r="C473" i="13"/>
  <c r="BH472" i="13"/>
  <c r="BD472" i="13"/>
  <c r="AZ472" i="13"/>
  <c r="AV472" i="13"/>
  <c r="AJ472" i="13"/>
  <c r="AE472" i="13"/>
  <c r="Z472" i="13"/>
  <c r="U472" i="13"/>
  <c r="N472" i="13"/>
  <c r="H472" i="13"/>
  <c r="C472" i="13"/>
  <c r="BH471" i="13"/>
  <c r="BD471" i="13"/>
  <c r="AZ471" i="13"/>
  <c r="AV471" i="13"/>
  <c r="AJ471" i="13"/>
  <c r="AE471" i="13"/>
  <c r="Z471" i="13"/>
  <c r="U471" i="13"/>
  <c r="N471" i="13"/>
  <c r="H471" i="13"/>
  <c r="C471" i="13"/>
  <c r="BH470" i="13"/>
  <c r="BD470" i="13"/>
  <c r="AZ470" i="13"/>
  <c r="AV470" i="13"/>
  <c r="AJ470" i="13"/>
  <c r="AE470" i="13"/>
  <c r="Z470" i="13"/>
  <c r="U470" i="13"/>
  <c r="N470" i="13"/>
  <c r="H470" i="13"/>
  <c r="C470" i="13"/>
  <c r="BH469" i="13"/>
  <c r="BD469" i="13"/>
  <c r="AZ469" i="13"/>
  <c r="AV469" i="13"/>
  <c r="AJ469" i="13"/>
  <c r="AE469" i="13"/>
  <c r="Z469" i="13"/>
  <c r="U469" i="13"/>
  <c r="N469" i="13"/>
  <c r="H469" i="13"/>
  <c r="C469" i="13"/>
  <c r="BH468" i="13"/>
  <c r="BD468" i="13"/>
  <c r="AZ468" i="13"/>
  <c r="AV468" i="13"/>
  <c r="AJ468" i="13"/>
  <c r="AE468" i="13"/>
  <c r="Z468" i="13"/>
  <c r="U468" i="13"/>
  <c r="N468" i="13"/>
  <c r="H468" i="13"/>
  <c r="C468" i="13"/>
  <c r="BM467" i="13"/>
  <c r="BM466" i="13" s="1"/>
  <c r="BL467" i="13"/>
  <c r="BL466" i="13" s="1"/>
  <c r="BK467" i="13"/>
  <c r="BJ467" i="13"/>
  <c r="BJ466" i="13" s="1"/>
  <c r="BI467" i="13"/>
  <c r="BI466" i="13" s="1"/>
  <c r="BF467" i="13"/>
  <c r="BB467" i="13"/>
  <c r="BB466" i="13" s="1"/>
  <c r="BA467" i="13"/>
  <c r="AX467" i="13"/>
  <c r="AX466" i="13" s="1"/>
  <c r="AW467" i="13"/>
  <c r="AT467" i="13"/>
  <c r="AT466" i="13" s="1"/>
  <c r="AR467" i="13"/>
  <c r="AP467" i="13"/>
  <c r="AP466" i="13" s="1"/>
  <c r="AN467" i="13"/>
  <c r="AN466" i="13" s="1"/>
  <c r="AL467" i="13"/>
  <c r="AL466" i="13" s="1"/>
  <c r="AK467" i="13"/>
  <c r="AK466" i="13" s="1"/>
  <c r="AH467" i="13"/>
  <c r="AG467" i="13"/>
  <c r="AG466" i="13" s="1"/>
  <c r="AF467" i="13"/>
  <c r="AF466" i="13" s="1"/>
  <c r="AC467" i="13"/>
  <c r="AB467" i="13"/>
  <c r="AB466" i="13" s="1"/>
  <c r="AA467" i="13"/>
  <c r="AA466" i="13" s="1"/>
  <c r="X467" i="13"/>
  <c r="X466" i="13" s="1"/>
  <c r="W467" i="13"/>
  <c r="W466" i="13" s="1"/>
  <c r="V467" i="13"/>
  <c r="V466" i="13" s="1"/>
  <c r="S467" i="13"/>
  <c r="S466" i="13" s="1"/>
  <c r="R467" i="13"/>
  <c r="R466" i="13" s="1"/>
  <c r="Q467" i="13"/>
  <c r="Q466" i="13" s="1"/>
  <c r="P467" i="13"/>
  <c r="P466" i="13" s="1"/>
  <c r="O467" i="13"/>
  <c r="O466" i="13" s="1"/>
  <c r="L467" i="13"/>
  <c r="L466" i="13" s="1"/>
  <c r="K467" i="13"/>
  <c r="K466" i="13" s="1"/>
  <c r="J467" i="13"/>
  <c r="J466" i="13" s="1"/>
  <c r="I467" i="13"/>
  <c r="I466" i="13" s="1"/>
  <c r="F467" i="13"/>
  <c r="E467" i="13"/>
  <c r="D467" i="13"/>
  <c r="D466" i="13" s="1"/>
  <c r="AR466" i="13"/>
  <c r="F466" i="13"/>
  <c r="BH465" i="13"/>
  <c r="BD465" i="13"/>
  <c r="AZ465" i="13"/>
  <c r="AV465" i="13"/>
  <c r="AJ465" i="13"/>
  <c r="AE465" i="13"/>
  <c r="Z465" i="13"/>
  <c r="U465" i="13"/>
  <c r="N465" i="13"/>
  <c r="H465" i="13"/>
  <c r="C465" i="13"/>
  <c r="BH464" i="13"/>
  <c r="BD464" i="13"/>
  <c r="AZ464" i="13"/>
  <c r="AV464" i="13"/>
  <c r="AJ464" i="13"/>
  <c r="AE464" i="13"/>
  <c r="Z464" i="13"/>
  <c r="U464" i="13"/>
  <c r="N464" i="13"/>
  <c r="H464" i="13"/>
  <c r="C464" i="13"/>
  <c r="BM463" i="13"/>
  <c r="BL463" i="13"/>
  <c r="BK463" i="13"/>
  <c r="BJ463" i="13"/>
  <c r="BI463" i="13"/>
  <c r="BF463" i="13"/>
  <c r="BB463" i="13"/>
  <c r="BA463" i="13"/>
  <c r="AX463" i="13"/>
  <c r="AW463" i="13"/>
  <c r="AT463" i="13"/>
  <c r="AR463" i="13"/>
  <c r="AP463" i="13"/>
  <c r="AN463" i="13"/>
  <c r="AL463" i="13"/>
  <c r="AK463" i="13"/>
  <c r="AH463" i="13"/>
  <c r="AG463" i="13"/>
  <c r="AG459" i="13" s="1"/>
  <c r="AF463" i="13"/>
  <c r="AC463" i="13"/>
  <c r="AB463" i="13"/>
  <c r="AA463" i="13"/>
  <c r="X463" i="13"/>
  <c r="W463" i="13"/>
  <c r="V463" i="13"/>
  <c r="S463" i="13"/>
  <c r="R463" i="13"/>
  <c r="Q463" i="13"/>
  <c r="P463" i="13"/>
  <c r="O463" i="13"/>
  <c r="L463" i="13"/>
  <c r="K463" i="13"/>
  <c r="J463" i="13"/>
  <c r="I463" i="13"/>
  <c r="F463" i="13"/>
  <c r="E463" i="13"/>
  <c r="D463" i="13"/>
  <c r="BH462" i="13"/>
  <c r="BD462" i="13"/>
  <c r="AZ462" i="13"/>
  <c r="AV462" i="13"/>
  <c r="AJ462" i="13"/>
  <c r="AE462" i="13"/>
  <c r="Z462" i="13"/>
  <c r="U462" i="13"/>
  <c r="N462" i="13"/>
  <c r="H462" i="13"/>
  <c r="C462" i="13"/>
  <c r="BH461" i="13"/>
  <c r="BD461" i="13"/>
  <c r="AZ461" i="13"/>
  <c r="AV461" i="13"/>
  <c r="AJ461" i="13"/>
  <c r="AE461" i="13"/>
  <c r="Z461" i="13"/>
  <c r="U461" i="13"/>
  <c r="N461" i="13"/>
  <c r="H461" i="13"/>
  <c r="C461" i="13"/>
  <c r="BM460" i="13"/>
  <c r="BL460" i="13"/>
  <c r="BK460" i="13"/>
  <c r="BJ460" i="13"/>
  <c r="BI460" i="13"/>
  <c r="BF460" i="13"/>
  <c r="BD460" i="13" s="1"/>
  <c r="BB460" i="13"/>
  <c r="BB459" i="13" s="1"/>
  <c r="BB458" i="13" s="1"/>
  <c r="BA460" i="13"/>
  <c r="AX460" i="13"/>
  <c r="AW460" i="13"/>
  <c r="AT460" i="13"/>
  <c r="AR460" i="13"/>
  <c r="AP460" i="13"/>
  <c r="AP459" i="13" s="1"/>
  <c r="AN460" i="13"/>
  <c r="AL460" i="13"/>
  <c r="AK460" i="13"/>
  <c r="AH460" i="13"/>
  <c r="AG460" i="13"/>
  <c r="AF460" i="13"/>
  <c r="AF459" i="13" s="1"/>
  <c r="AC460" i="13"/>
  <c r="AB460" i="13"/>
  <c r="AB459" i="13" s="1"/>
  <c r="AA460" i="13"/>
  <c r="X460" i="13"/>
  <c r="W460" i="13"/>
  <c r="V460" i="13"/>
  <c r="S460" i="13"/>
  <c r="R460" i="13"/>
  <c r="R459" i="13" s="1"/>
  <c r="Q460" i="13"/>
  <c r="P460" i="13"/>
  <c r="P459" i="13" s="1"/>
  <c r="O460" i="13"/>
  <c r="L460" i="13"/>
  <c r="K460" i="13"/>
  <c r="J460" i="13"/>
  <c r="I460" i="13"/>
  <c r="F460" i="13"/>
  <c r="F459" i="13" s="1"/>
  <c r="E460" i="13"/>
  <c r="D460" i="13"/>
  <c r="BH457" i="13"/>
  <c r="BD457" i="13"/>
  <c r="AZ457" i="13"/>
  <c r="AV457" i="13"/>
  <c r="AJ457" i="13"/>
  <c r="AE457" i="13"/>
  <c r="Z457" i="13"/>
  <c r="U457" i="13"/>
  <c r="N457" i="13"/>
  <c r="H457" i="13"/>
  <c r="C457" i="13"/>
  <c r="BH456" i="13"/>
  <c r="BD456" i="13"/>
  <c r="AZ456" i="13"/>
  <c r="AV456" i="13"/>
  <c r="AJ456" i="13"/>
  <c r="AE456" i="13"/>
  <c r="Z456" i="13"/>
  <c r="U456" i="13"/>
  <c r="N456" i="13"/>
  <c r="H456" i="13"/>
  <c r="C456" i="13"/>
  <c r="BH455" i="13"/>
  <c r="BD455" i="13"/>
  <c r="AZ455" i="13"/>
  <c r="AV455" i="13"/>
  <c r="AJ455" i="13"/>
  <c r="AE455" i="13"/>
  <c r="Z455" i="13"/>
  <c r="U455" i="13"/>
  <c r="N455" i="13"/>
  <c r="H455" i="13"/>
  <c r="C455" i="13"/>
  <c r="BH454" i="13"/>
  <c r="BD454" i="13"/>
  <c r="AZ454" i="13"/>
  <c r="AV454" i="13"/>
  <c r="AJ454" i="13"/>
  <c r="AE454" i="13"/>
  <c r="Z454" i="13"/>
  <c r="U454" i="13"/>
  <c r="N454" i="13"/>
  <c r="H454" i="13"/>
  <c r="C454" i="13"/>
  <c r="BH453" i="13"/>
  <c r="BD453" i="13"/>
  <c r="AZ453" i="13"/>
  <c r="AV453" i="13"/>
  <c r="AJ453" i="13"/>
  <c r="AE453" i="13"/>
  <c r="Z453" i="13"/>
  <c r="U453" i="13"/>
  <c r="N453" i="13"/>
  <c r="H453" i="13"/>
  <c r="C453" i="13"/>
  <c r="BH452" i="13"/>
  <c r="BD452" i="13"/>
  <c r="AZ452" i="13"/>
  <c r="AV452" i="13"/>
  <c r="AJ452" i="13"/>
  <c r="AE452" i="13"/>
  <c r="Z452" i="13"/>
  <c r="U452" i="13"/>
  <c r="N452" i="13"/>
  <c r="H452" i="13"/>
  <c r="C452" i="13"/>
  <c r="BH451" i="13"/>
  <c r="BD451" i="13"/>
  <c r="AZ451" i="13"/>
  <c r="AV451" i="13"/>
  <c r="AJ451" i="13"/>
  <c r="AE451" i="13"/>
  <c r="Z451" i="13"/>
  <c r="U451" i="13"/>
  <c r="N451" i="13"/>
  <c r="H451" i="13"/>
  <c r="C451" i="13"/>
  <c r="BM450" i="13"/>
  <c r="BL450" i="13"/>
  <c r="BK450" i="13"/>
  <c r="BJ450" i="13"/>
  <c r="BI450" i="13"/>
  <c r="BF450" i="13"/>
  <c r="BD450" i="13" s="1"/>
  <c r="BB450" i="13"/>
  <c r="BA450" i="13"/>
  <c r="AX450" i="13"/>
  <c r="AW450" i="13"/>
  <c r="AT450" i="13"/>
  <c r="AR450" i="13"/>
  <c r="AP450" i="13"/>
  <c r="AN450" i="13"/>
  <c r="AL450" i="13"/>
  <c r="AK450" i="13"/>
  <c r="AH450" i="13"/>
  <c r="AG450" i="13"/>
  <c r="AF450" i="13"/>
  <c r="AC450" i="13"/>
  <c r="AB450" i="13"/>
  <c r="AA450" i="13"/>
  <c r="X450" i="13"/>
  <c r="W450" i="13"/>
  <c r="V450" i="13"/>
  <c r="S450" i="13"/>
  <c r="R450" i="13"/>
  <c r="Q450" i="13"/>
  <c r="P450" i="13"/>
  <c r="O450" i="13"/>
  <c r="L450" i="13"/>
  <c r="K450" i="13"/>
  <c r="J450" i="13"/>
  <c r="I450" i="13"/>
  <c r="F450" i="13"/>
  <c r="E450" i="13"/>
  <c r="D450" i="13"/>
  <c r="BH448" i="13"/>
  <c r="BD448" i="13"/>
  <c r="AZ448" i="13"/>
  <c r="AV448" i="13"/>
  <c r="AJ448" i="13"/>
  <c r="AE448" i="13"/>
  <c r="Z448" i="13"/>
  <c r="U448" i="13"/>
  <c r="N448" i="13"/>
  <c r="H448" i="13"/>
  <c r="C448" i="13"/>
  <c r="BH447" i="13"/>
  <c r="BD447" i="13"/>
  <c r="AZ447" i="13"/>
  <c r="AV447" i="13"/>
  <c r="AJ447" i="13"/>
  <c r="AE447" i="13"/>
  <c r="Z447" i="13"/>
  <c r="U447" i="13"/>
  <c r="N447" i="13"/>
  <c r="H447" i="13"/>
  <c r="C447" i="13"/>
  <c r="BH446" i="13"/>
  <c r="BD446" i="13"/>
  <c r="AZ446" i="13"/>
  <c r="AV446" i="13"/>
  <c r="AJ446" i="13"/>
  <c r="AE446" i="13"/>
  <c r="Z446" i="13"/>
  <c r="U446" i="13"/>
  <c r="N446" i="13"/>
  <c r="H446" i="13"/>
  <c r="C446" i="13"/>
  <c r="BH445" i="13"/>
  <c r="BD445" i="13"/>
  <c r="AZ445" i="13"/>
  <c r="AV445" i="13"/>
  <c r="AJ445" i="13"/>
  <c r="AE445" i="13"/>
  <c r="Z445" i="13"/>
  <c r="U445" i="13"/>
  <c r="N445" i="13"/>
  <c r="H445" i="13"/>
  <c r="C445" i="13"/>
  <c r="BM444" i="13"/>
  <c r="BM441" i="13" s="1"/>
  <c r="BL444" i="13"/>
  <c r="BL441" i="13" s="1"/>
  <c r="BK444" i="13"/>
  <c r="BK441" i="13" s="1"/>
  <c r="BJ444" i="13"/>
  <c r="BJ441" i="13" s="1"/>
  <c r="BI444" i="13"/>
  <c r="BF444" i="13"/>
  <c r="BF441" i="13" s="1"/>
  <c r="BB444" i="13"/>
  <c r="BB441" i="13" s="1"/>
  <c r="BA444" i="13"/>
  <c r="BA441" i="13" s="1"/>
  <c r="AX444" i="13"/>
  <c r="AX441" i="13" s="1"/>
  <c r="AW444" i="13"/>
  <c r="AT444" i="13"/>
  <c r="AT441" i="13" s="1"/>
  <c r="AR444" i="13"/>
  <c r="AR441" i="13" s="1"/>
  <c r="AP444" i="13"/>
  <c r="AN444" i="13"/>
  <c r="AN441" i="13" s="1"/>
  <c r="AL444" i="13"/>
  <c r="AL441" i="13" s="1"/>
  <c r="AK444" i="13"/>
  <c r="AH444" i="13"/>
  <c r="AH441" i="13" s="1"/>
  <c r="AG444" i="13"/>
  <c r="AG441" i="13" s="1"/>
  <c r="AF444" i="13"/>
  <c r="AC444" i="13"/>
  <c r="AC441" i="13" s="1"/>
  <c r="AB444" i="13"/>
  <c r="AB441" i="13" s="1"/>
  <c r="AA444" i="13"/>
  <c r="X444" i="13"/>
  <c r="X441" i="13" s="1"/>
  <c r="W444" i="13"/>
  <c r="W441" i="13" s="1"/>
  <c r="V444" i="13"/>
  <c r="S444" i="13"/>
  <c r="S441" i="13" s="1"/>
  <c r="R444" i="13"/>
  <c r="R441" i="13" s="1"/>
  <c r="Q444" i="13"/>
  <c r="Q441" i="13" s="1"/>
  <c r="P444" i="13"/>
  <c r="O444" i="13"/>
  <c r="L444" i="13"/>
  <c r="L441" i="13" s="1"/>
  <c r="K444" i="13"/>
  <c r="K441" i="13" s="1"/>
  <c r="J444" i="13"/>
  <c r="J441" i="13" s="1"/>
  <c r="I444" i="13"/>
  <c r="I441" i="13" s="1"/>
  <c r="F444" i="13"/>
  <c r="F441" i="13" s="1"/>
  <c r="E444" i="13"/>
  <c r="E441" i="13" s="1"/>
  <c r="D444" i="13"/>
  <c r="BH443" i="13"/>
  <c r="BD443" i="13"/>
  <c r="AZ443" i="13"/>
  <c r="AV443" i="13"/>
  <c r="AJ443" i="13"/>
  <c r="AE443" i="13"/>
  <c r="Z443" i="13"/>
  <c r="U443" i="13"/>
  <c r="N443" i="13"/>
  <c r="H443" i="13"/>
  <c r="C443" i="13"/>
  <c r="BH442" i="13"/>
  <c r="BD442" i="13"/>
  <c r="AZ442" i="13"/>
  <c r="AV442" i="13"/>
  <c r="AJ442" i="13"/>
  <c r="AE442" i="13"/>
  <c r="Z442" i="13"/>
  <c r="U442" i="13"/>
  <c r="N442" i="13"/>
  <c r="H442" i="13"/>
  <c r="C442" i="13"/>
  <c r="AP441" i="13"/>
  <c r="O441" i="13"/>
  <c r="BH440" i="13"/>
  <c r="BD440" i="13"/>
  <c r="AZ440" i="13"/>
  <c r="AV440" i="13"/>
  <c r="AJ440" i="13"/>
  <c r="AE440" i="13"/>
  <c r="Z440" i="13"/>
  <c r="U440" i="13"/>
  <c r="N440" i="13"/>
  <c r="H440" i="13"/>
  <c r="C440" i="13"/>
  <c r="BH439" i="13"/>
  <c r="BD439" i="13"/>
  <c r="AZ439" i="13"/>
  <c r="AV439" i="13"/>
  <c r="AJ439" i="13"/>
  <c r="AE439" i="13"/>
  <c r="Z439" i="13"/>
  <c r="U439" i="13"/>
  <c r="N439" i="13"/>
  <c r="H439" i="13"/>
  <c r="C439" i="13"/>
  <c r="BH438" i="13"/>
  <c r="BD438" i="13"/>
  <c r="AZ438" i="13"/>
  <c r="AV438" i="13"/>
  <c r="AJ438" i="13"/>
  <c r="AE438" i="13"/>
  <c r="Z438" i="13"/>
  <c r="U438" i="13"/>
  <c r="N438" i="13"/>
  <c r="H438" i="13"/>
  <c r="C438" i="13"/>
  <c r="BM437" i="13"/>
  <c r="BL437" i="13"/>
  <c r="BK437" i="13"/>
  <c r="BJ437" i="13"/>
  <c r="BI437" i="13"/>
  <c r="BF437" i="13"/>
  <c r="BD437" i="13" s="1"/>
  <c r="BB437" i="13"/>
  <c r="BA437" i="13"/>
  <c r="AX437" i="13"/>
  <c r="AW437" i="13"/>
  <c r="AT437" i="13"/>
  <c r="AR437" i="13"/>
  <c r="AP437" i="13"/>
  <c r="AN437" i="13"/>
  <c r="AL437" i="13"/>
  <c r="AK437" i="13"/>
  <c r="AH437" i="13"/>
  <c r="AG437" i="13"/>
  <c r="AF437" i="13"/>
  <c r="AC437" i="13"/>
  <c r="AB437" i="13"/>
  <c r="AA437" i="13"/>
  <c r="X437" i="13"/>
  <c r="W437" i="13"/>
  <c r="V437" i="13"/>
  <c r="S437" i="13"/>
  <c r="R437" i="13"/>
  <c r="Q437" i="13"/>
  <c r="P437" i="13"/>
  <c r="O437" i="13"/>
  <c r="L437" i="13"/>
  <c r="K437" i="13"/>
  <c r="J437" i="13"/>
  <c r="I437" i="13"/>
  <c r="F437" i="13"/>
  <c r="E437" i="13"/>
  <c r="D437" i="13"/>
  <c r="BH436" i="13"/>
  <c r="BD436" i="13"/>
  <c r="AZ436" i="13"/>
  <c r="AV436" i="13"/>
  <c r="AJ436" i="13"/>
  <c r="AE436" i="13"/>
  <c r="Z436" i="13"/>
  <c r="U436" i="13"/>
  <c r="N436" i="13"/>
  <c r="H436" i="13"/>
  <c r="C436" i="13"/>
  <c r="BH435" i="13"/>
  <c r="BD435" i="13"/>
  <c r="AZ435" i="13"/>
  <c r="AV435" i="13"/>
  <c r="AJ435" i="13"/>
  <c r="AE435" i="13"/>
  <c r="Z435" i="13"/>
  <c r="U435" i="13"/>
  <c r="N435" i="13"/>
  <c r="H435" i="13"/>
  <c r="C435" i="13"/>
  <c r="BH434" i="13"/>
  <c r="BD434" i="13"/>
  <c r="AZ434" i="13"/>
  <c r="AV434" i="13"/>
  <c r="AJ434" i="13"/>
  <c r="AE434" i="13"/>
  <c r="Z434" i="13"/>
  <c r="U434" i="13"/>
  <c r="N434" i="13"/>
  <c r="H434" i="13"/>
  <c r="C434" i="13"/>
  <c r="BM433" i="13"/>
  <c r="BL433" i="13"/>
  <c r="BK433" i="13"/>
  <c r="BJ433" i="13"/>
  <c r="BI433" i="13"/>
  <c r="BF433" i="13"/>
  <c r="BB433" i="13"/>
  <c r="BA433" i="13"/>
  <c r="AX433" i="13"/>
  <c r="AW433" i="13"/>
  <c r="AT433" i="13"/>
  <c r="AR433" i="13"/>
  <c r="AP433" i="13"/>
  <c r="AN433" i="13"/>
  <c r="AL433" i="13"/>
  <c r="AK433" i="13"/>
  <c r="AH433" i="13"/>
  <c r="AG433" i="13"/>
  <c r="AF433" i="13"/>
  <c r="AC433" i="13"/>
  <c r="AC432" i="13" s="1"/>
  <c r="AB433" i="13"/>
  <c r="AA433" i="13"/>
  <c r="X433" i="13"/>
  <c r="W433" i="13"/>
  <c r="V433" i="13"/>
  <c r="S433" i="13"/>
  <c r="R433" i="13"/>
  <c r="Q433" i="13"/>
  <c r="Q432" i="13" s="1"/>
  <c r="P433" i="13"/>
  <c r="O433" i="13"/>
  <c r="L433" i="13"/>
  <c r="K433" i="13"/>
  <c r="J433" i="13"/>
  <c r="I433" i="13"/>
  <c r="F433" i="13"/>
  <c r="E433" i="13"/>
  <c r="E432" i="13" s="1"/>
  <c r="D433" i="13"/>
  <c r="BH431" i="13"/>
  <c r="BD431" i="13"/>
  <c r="AZ431" i="13"/>
  <c r="AV431" i="13"/>
  <c r="AJ431" i="13"/>
  <c r="AE431" i="13"/>
  <c r="Z431" i="13"/>
  <c r="U431" i="13"/>
  <c r="N431" i="13"/>
  <c r="H431" i="13"/>
  <c r="C431" i="13"/>
  <c r="BH430" i="13"/>
  <c r="BD430" i="13"/>
  <c r="AZ430" i="13"/>
  <c r="AV430" i="13"/>
  <c r="AJ430" i="13"/>
  <c r="AE430" i="13"/>
  <c r="Z430" i="13"/>
  <c r="U430" i="13"/>
  <c r="N430" i="13"/>
  <c r="H430" i="13"/>
  <c r="C430" i="13"/>
  <c r="BH429" i="13"/>
  <c r="BD429" i="13"/>
  <c r="AZ429" i="13"/>
  <c r="AV429" i="13"/>
  <c r="AJ429" i="13"/>
  <c r="AE429" i="13"/>
  <c r="Z429" i="13"/>
  <c r="U429" i="13"/>
  <c r="N429" i="13"/>
  <c r="H429" i="13"/>
  <c r="C429" i="13"/>
  <c r="BM428" i="13"/>
  <c r="BL428" i="13"/>
  <c r="BK428" i="13"/>
  <c r="BJ428" i="13"/>
  <c r="BI428" i="13"/>
  <c r="BF428" i="13"/>
  <c r="BB428" i="13"/>
  <c r="BA428" i="13"/>
  <c r="AX428" i="13"/>
  <c r="AW428" i="13"/>
  <c r="AT428" i="13"/>
  <c r="AR428" i="13"/>
  <c r="AP428" i="13"/>
  <c r="AN428" i="13"/>
  <c r="AL428" i="13"/>
  <c r="AK428" i="13"/>
  <c r="AH428" i="13"/>
  <c r="AG428" i="13"/>
  <c r="AF428" i="13"/>
  <c r="AC428" i="13"/>
  <c r="AB428" i="13"/>
  <c r="AA428" i="13"/>
  <c r="X428" i="13"/>
  <c r="W428" i="13"/>
  <c r="V428" i="13"/>
  <c r="S428" i="13"/>
  <c r="R428" i="13"/>
  <c r="Q428" i="13"/>
  <c r="P428" i="13"/>
  <c r="O428" i="13"/>
  <c r="L428" i="13"/>
  <c r="K428" i="13"/>
  <c r="J428" i="13"/>
  <c r="I428" i="13"/>
  <c r="F428" i="13"/>
  <c r="E428" i="13"/>
  <c r="BH427" i="13"/>
  <c r="BD427" i="13"/>
  <c r="AZ427" i="13"/>
  <c r="AV427" i="13"/>
  <c r="AJ427" i="13"/>
  <c r="AE427" i="13"/>
  <c r="Z427" i="13"/>
  <c r="U427" i="13"/>
  <c r="N427" i="13"/>
  <c r="H427" i="13"/>
  <c r="C427" i="13"/>
  <c r="BH426" i="13"/>
  <c r="BD426" i="13"/>
  <c r="AZ426" i="13"/>
  <c r="AV426" i="13"/>
  <c r="AJ426" i="13"/>
  <c r="AE426" i="13"/>
  <c r="Z426" i="13"/>
  <c r="U426" i="13"/>
  <c r="N426" i="13"/>
  <c r="H426" i="13"/>
  <c r="C426" i="13"/>
  <c r="BH425" i="13"/>
  <c r="BD425" i="13"/>
  <c r="AZ425" i="13"/>
  <c r="AV425" i="13"/>
  <c r="AJ425" i="13"/>
  <c r="AE425" i="13"/>
  <c r="Z425" i="13"/>
  <c r="U425" i="13"/>
  <c r="N425" i="13"/>
  <c r="H425" i="13"/>
  <c r="C425" i="13"/>
  <c r="BM424" i="13"/>
  <c r="BL424" i="13"/>
  <c r="BK424" i="13"/>
  <c r="BJ424" i="13"/>
  <c r="BI424" i="13"/>
  <c r="BF424" i="13"/>
  <c r="BD424" i="13" s="1"/>
  <c r="BB424" i="13"/>
  <c r="BA424" i="13"/>
  <c r="AX424" i="13"/>
  <c r="AW424" i="13"/>
  <c r="AT424" i="13"/>
  <c r="AR424" i="13"/>
  <c r="AR423" i="13" s="1"/>
  <c r="AP424" i="13"/>
  <c r="AN424" i="13"/>
  <c r="AL424" i="13"/>
  <c r="AK424" i="13"/>
  <c r="AH424" i="13"/>
  <c r="AG424" i="13"/>
  <c r="AF424" i="13"/>
  <c r="AC424" i="13"/>
  <c r="AB424" i="13"/>
  <c r="AA424" i="13"/>
  <c r="X424" i="13"/>
  <c r="W424" i="13"/>
  <c r="W423" i="13" s="1"/>
  <c r="V424" i="13"/>
  <c r="S424" i="13"/>
  <c r="R424" i="13"/>
  <c r="Q424" i="13"/>
  <c r="P424" i="13"/>
  <c r="O424" i="13"/>
  <c r="L424" i="13"/>
  <c r="K424" i="13"/>
  <c r="J424" i="13"/>
  <c r="I424" i="13"/>
  <c r="F424" i="13"/>
  <c r="E424" i="13"/>
  <c r="D423" i="13"/>
  <c r="BH422" i="13"/>
  <c r="BD422" i="13"/>
  <c r="AZ422" i="13"/>
  <c r="AV422" i="13"/>
  <c r="AJ422" i="13"/>
  <c r="AE422" i="13"/>
  <c r="Z422" i="13"/>
  <c r="U422" i="13"/>
  <c r="N422" i="13"/>
  <c r="H422" i="13"/>
  <c r="C422" i="13"/>
  <c r="BH421" i="13"/>
  <c r="BD421" i="13"/>
  <c r="AZ421" i="13"/>
  <c r="AV421" i="13"/>
  <c r="AJ421" i="13"/>
  <c r="AE421" i="13"/>
  <c r="Z421" i="13"/>
  <c r="U421" i="13"/>
  <c r="N421" i="13"/>
  <c r="H421" i="13"/>
  <c r="C421" i="13"/>
  <c r="BH420" i="13"/>
  <c r="BD420" i="13"/>
  <c r="AZ420" i="13"/>
  <c r="AV420" i="13"/>
  <c r="AJ420" i="13"/>
  <c r="AE420" i="13"/>
  <c r="Z420" i="13"/>
  <c r="U420" i="13"/>
  <c r="N420" i="13"/>
  <c r="H420" i="13"/>
  <c r="C420" i="13"/>
  <c r="BM419" i="13"/>
  <c r="BL419" i="13"/>
  <c r="BK419" i="13"/>
  <c r="BJ419" i="13"/>
  <c r="BI419" i="13"/>
  <c r="BF419" i="13"/>
  <c r="BD419" i="13" s="1"/>
  <c r="BB419" i="13"/>
  <c r="BA419" i="13"/>
  <c r="AX419" i="13"/>
  <c r="AW419" i="13"/>
  <c r="AT419" i="13"/>
  <c r="AR419" i="13"/>
  <c r="AP419" i="13"/>
  <c r="AN419" i="13"/>
  <c r="AL419" i="13"/>
  <c r="AK419" i="13"/>
  <c r="AH419" i="13"/>
  <c r="AG419" i="13"/>
  <c r="AF419" i="13"/>
  <c r="AC419" i="13"/>
  <c r="AB419" i="13"/>
  <c r="AA419" i="13"/>
  <c r="X419" i="13"/>
  <c r="W419" i="13"/>
  <c r="V419" i="13"/>
  <c r="S419" i="13"/>
  <c r="S414" i="13" s="1"/>
  <c r="R419" i="13"/>
  <c r="Q419" i="13"/>
  <c r="P419" i="13"/>
  <c r="O419" i="13"/>
  <c r="L419" i="13"/>
  <c r="K419" i="13"/>
  <c r="J419" i="13"/>
  <c r="I419" i="13"/>
  <c r="F419" i="13"/>
  <c r="E419" i="13"/>
  <c r="D419" i="13"/>
  <c r="BH418" i="13"/>
  <c r="BD418" i="13"/>
  <c r="AZ418" i="13"/>
  <c r="AV418" i="13"/>
  <c r="AJ418" i="13"/>
  <c r="AE418" i="13"/>
  <c r="Z418" i="13"/>
  <c r="U418" i="13"/>
  <c r="N418" i="13"/>
  <c r="H418" i="13"/>
  <c r="C418" i="13"/>
  <c r="BH417" i="13"/>
  <c r="BD417" i="13"/>
  <c r="AZ417" i="13"/>
  <c r="AV417" i="13"/>
  <c r="AJ417" i="13"/>
  <c r="AE417" i="13"/>
  <c r="Z417" i="13"/>
  <c r="U417" i="13"/>
  <c r="N417" i="13"/>
  <c r="H417" i="13"/>
  <c r="C417" i="13"/>
  <c r="BH416" i="13"/>
  <c r="BD416" i="13"/>
  <c r="AZ416" i="13"/>
  <c r="AV416" i="13"/>
  <c r="AJ416" i="13"/>
  <c r="AE416" i="13"/>
  <c r="Z416" i="13"/>
  <c r="U416" i="13"/>
  <c r="N416" i="13"/>
  <c r="H416" i="13"/>
  <c r="C416" i="13"/>
  <c r="BM415" i="13"/>
  <c r="BL415" i="13"/>
  <c r="BK415" i="13"/>
  <c r="BJ415" i="13"/>
  <c r="BI415" i="13"/>
  <c r="BF415" i="13"/>
  <c r="BB415" i="13"/>
  <c r="BA415" i="13"/>
  <c r="AX415" i="13"/>
  <c r="AW415" i="13"/>
  <c r="AT415" i="13"/>
  <c r="AR415" i="13"/>
  <c r="AP415" i="13"/>
  <c r="AN415" i="13"/>
  <c r="AL415" i="13"/>
  <c r="AK415" i="13"/>
  <c r="AH415" i="13"/>
  <c r="AG415" i="13"/>
  <c r="AF415" i="13"/>
  <c r="AC415" i="13"/>
  <c r="AB415" i="13"/>
  <c r="AA415" i="13"/>
  <c r="X415" i="13"/>
  <c r="W415" i="13"/>
  <c r="V415" i="13"/>
  <c r="S415" i="13"/>
  <c r="R415" i="13"/>
  <c r="Q415" i="13"/>
  <c r="P415" i="13"/>
  <c r="O415" i="13"/>
  <c r="L415" i="13"/>
  <c r="K415" i="13"/>
  <c r="J415" i="13"/>
  <c r="I415" i="13"/>
  <c r="F415" i="13"/>
  <c r="E415" i="13"/>
  <c r="D415" i="13"/>
  <c r="BH413" i="13"/>
  <c r="BD413" i="13"/>
  <c r="AZ413" i="13"/>
  <c r="AV413" i="13"/>
  <c r="AJ413" i="13"/>
  <c r="AE413" i="13"/>
  <c r="Z413" i="13"/>
  <c r="U413" i="13"/>
  <c r="N413" i="13"/>
  <c r="H413" i="13"/>
  <c r="C413" i="13"/>
  <c r="BH412" i="13"/>
  <c r="BD412" i="13"/>
  <c r="AZ412" i="13"/>
  <c r="AV412" i="13"/>
  <c r="AJ412" i="13"/>
  <c r="AE412" i="13"/>
  <c r="Z412" i="13"/>
  <c r="U412" i="13"/>
  <c r="N412" i="13"/>
  <c r="H412" i="13"/>
  <c r="C412" i="13"/>
  <c r="BH411" i="13"/>
  <c r="BD411" i="13"/>
  <c r="AZ411" i="13"/>
  <c r="AV411" i="13"/>
  <c r="AJ411" i="13"/>
  <c r="AE411" i="13"/>
  <c r="Z411" i="13"/>
  <c r="U411" i="13"/>
  <c r="N411" i="13"/>
  <c r="H411" i="13"/>
  <c r="C411" i="13"/>
  <c r="BM410" i="13"/>
  <c r="BL410" i="13"/>
  <c r="BK410" i="13"/>
  <c r="BJ410" i="13"/>
  <c r="BI410" i="13"/>
  <c r="BF410" i="13"/>
  <c r="BD410" i="13" s="1"/>
  <c r="BB410" i="13"/>
  <c r="BA410" i="13"/>
  <c r="AX410" i="13"/>
  <c r="AW410" i="13"/>
  <c r="AT410" i="13"/>
  <c r="AR410" i="13"/>
  <c r="AP410" i="13"/>
  <c r="AN410" i="13"/>
  <c r="AL410" i="13"/>
  <c r="AK410" i="13"/>
  <c r="AH410" i="13"/>
  <c r="AG410" i="13"/>
  <c r="AF410" i="13"/>
  <c r="AC410" i="13"/>
  <c r="AB410" i="13"/>
  <c r="AA410" i="13"/>
  <c r="X410" i="13"/>
  <c r="W410" i="13"/>
  <c r="V410" i="13"/>
  <c r="S410" i="13"/>
  <c r="R410" i="13"/>
  <c r="Q410" i="13"/>
  <c r="P410" i="13"/>
  <c r="O410" i="13"/>
  <c r="L410" i="13"/>
  <c r="K410" i="13"/>
  <c r="J410" i="13"/>
  <c r="I410" i="13"/>
  <c r="F410" i="13"/>
  <c r="E410" i="13"/>
  <c r="D410" i="13"/>
  <c r="BH409" i="13"/>
  <c r="BD409" i="13"/>
  <c r="AZ409" i="13"/>
  <c r="AV409" i="13"/>
  <c r="AJ409" i="13"/>
  <c r="AE409" i="13"/>
  <c r="Z409" i="13"/>
  <c r="U409" i="13"/>
  <c r="N409" i="13"/>
  <c r="H409" i="13"/>
  <c r="C409" i="13"/>
  <c r="BH408" i="13"/>
  <c r="BD408" i="13"/>
  <c r="AZ408" i="13"/>
  <c r="AV408" i="13"/>
  <c r="AJ408" i="13"/>
  <c r="AE408" i="13"/>
  <c r="Z408" i="13"/>
  <c r="U408" i="13"/>
  <c r="N408" i="13"/>
  <c r="H408" i="13"/>
  <c r="C408" i="13"/>
  <c r="BH407" i="13"/>
  <c r="BD407" i="13"/>
  <c r="AZ407" i="13"/>
  <c r="AV407" i="13"/>
  <c r="AJ407" i="13"/>
  <c r="AE407" i="13"/>
  <c r="Z407" i="13"/>
  <c r="U407" i="13"/>
  <c r="N407" i="13"/>
  <c r="H407" i="13"/>
  <c r="C407" i="13"/>
  <c r="BM406" i="13"/>
  <c r="BL406" i="13"/>
  <c r="BK406" i="13"/>
  <c r="BJ406" i="13"/>
  <c r="BI406" i="13"/>
  <c r="BF406" i="13"/>
  <c r="BB406" i="13"/>
  <c r="BA406" i="13"/>
  <c r="AX406" i="13"/>
  <c r="AW406" i="13"/>
  <c r="AT406" i="13"/>
  <c r="AR406" i="13"/>
  <c r="AP406" i="13"/>
  <c r="AN406" i="13"/>
  <c r="AL406" i="13"/>
  <c r="AK406" i="13"/>
  <c r="AH406" i="13"/>
  <c r="AG406" i="13"/>
  <c r="AF406" i="13"/>
  <c r="AC406" i="13"/>
  <c r="AB406" i="13"/>
  <c r="AA406" i="13"/>
  <c r="X406" i="13"/>
  <c r="X401" i="13" s="1"/>
  <c r="X400" i="13" s="1"/>
  <c r="W406" i="13"/>
  <c r="V406" i="13"/>
  <c r="S406" i="13"/>
  <c r="R406" i="13"/>
  <c r="Q406" i="13"/>
  <c r="P406" i="13"/>
  <c r="O406" i="13"/>
  <c r="L406" i="13"/>
  <c r="K406" i="13"/>
  <c r="J406" i="13"/>
  <c r="I406" i="13"/>
  <c r="F406" i="13"/>
  <c r="E406" i="13"/>
  <c r="D406" i="13"/>
  <c r="BH405" i="13"/>
  <c r="BD405" i="13"/>
  <c r="AZ405" i="13"/>
  <c r="AV405" i="13"/>
  <c r="AJ405" i="13"/>
  <c r="AE405" i="13"/>
  <c r="Z405" i="13"/>
  <c r="U405" i="13"/>
  <c r="N405" i="13"/>
  <c r="H405" i="13"/>
  <c r="C405" i="13"/>
  <c r="BH404" i="13"/>
  <c r="BD404" i="13"/>
  <c r="AZ404" i="13"/>
  <c r="AV404" i="13"/>
  <c r="AJ404" i="13"/>
  <c r="AE404" i="13"/>
  <c r="Z404" i="13"/>
  <c r="U404" i="13"/>
  <c r="N404" i="13"/>
  <c r="H404" i="13"/>
  <c r="C404" i="13"/>
  <c r="BH403" i="13"/>
  <c r="BD403" i="13"/>
  <c r="AZ403" i="13"/>
  <c r="AV403" i="13"/>
  <c r="AJ403" i="13"/>
  <c r="AE403" i="13"/>
  <c r="Z403" i="13"/>
  <c r="U403" i="13"/>
  <c r="N403" i="13"/>
  <c r="H403" i="13"/>
  <c r="C403" i="13"/>
  <c r="BM402" i="13"/>
  <c r="BL402" i="13"/>
  <c r="BK402" i="13"/>
  <c r="BJ402" i="13"/>
  <c r="BI402" i="13"/>
  <c r="BF402" i="13"/>
  <c r="BD402" i="13" s="1"/>
  <c r="BB402" i="13"/>
  <c r="BA402" i="13"/>
  <c r="AX402" i="13"/>
  <c r="AV402" i="13" s="1"/>
  <c r="AW402" i="13"/>
  <c r="AT402" i="13"/>
  <c r="AR402" i="13"/>
  <c r="AP402" i="13"/>
  <c r="AN402" i="13"/>
  <c r="AL402" i="13"/>
  <c r="AK402" i="13"/>
  <c r="AH402" i="13"/>
  <c r="AG402" i="13"/>
  <c r="AF402" i="13"/>
  <c r="AC402" i="13"/>
  <c r="AB402" i="13"/>
  <c r="AA402" i="13"/>
  <c r="X402" i="13"/>
  <c r="W402" i="13"/>
  <c r="V402" i="13"/>
  <c r="S402" i="13"/>
  <c r="S401" i="13" s="1"/>
  <c r="R402" i="13"/>
  <c r="Q402" i="13"/>
  <c r="P402" i="13"/>
  <c r="P401" i="13" s="1"/>
  <c r="O402" i="13"/>
  <c r="O401" i="13" s="1"/>
  <c r="L402" i="13"/>
  <c r="K402" i="13"/>
  <c r="J402" i="13"/>
  <c r="J401" i="13" s="1"/>
  <c r="J400" i="13" s="1"/>
  <c r="I402" i="13"/>
  <c r="F402" i="13"/>
  <c r="E402" i="13"/>
  <c r="D402" i="13"/>
  <c r="BH398" i="13"/>
  <c r="BD398" i="13"/>
  <c r="AZ398" i="13"/>
  <c r="AV398" i="13"/>
  <c r="AJ398" i="13"/>
  <c r="AE398" i="13"/>
  <c r="Z398" i="13"/>
  <c r="U398" i="13"/>
  <c r="N398" i="13"/>
  <c r="H398" i="13"/>
  <c r="C398" i="13"/>
  <c r="BH397" i="13"/>
  <c r="BD397" i="13"/>
  <c r="AZ397" i="13"/>
  <c r="AV397" i="13"/>
  <c r="AJ397" i="13"/>
  <c r="AE397" i="13"/>
  <c r="Z397" i="13"/>
  <c r="U397" i="13"/>
  <c r="N397" i="13"/>
  <c r="H397" i="13"/>
  <c r="C397" i="13"/>
  <c r="BH396" i="13"/>
  <c r="BD396" i="13"/>
  <c r="AZ396" i="13"/>
  <c r="AV396" i="13"/>
  <c r="AJ396" i="13"/>
  <c r="AE396" i="13"/>
  <c r="Z396" i="13"/>
  <c r="U396" i="13"/>
  <c r="N396" i="13"/>
  <c r="H396" i="13"/>
  <c r="C396" i="13"/>
  <c r="BH395" i="13"/>
  <c r="BD395" i="13"/>
  <c r="AZ395" i="13"/>
  <c r="AV395" i="13"/>
  <c r="AJ395" i="13"/>
  <c r="AE395" i="13"/>
  <c r="Z395" i="13"/>
  <c r="U395" i="13"/>
  <c r="N395" i="13"/>
  <c r="H395" i="13"/>
  <c r="C395" i="13"/>
  <c r="BM394" i="13"/>
  <c r="BL394" i="13"/>
  <c r="BK394" i="13"/>
  <c r="BJ394" i="13"/>
  <c r="BI394" i="13"/>
  <c r="BF394" i="13"/>
  <c r="BD394" i="13" s="1"/>
  <c r="BB394" i="13"/>
  <c r="BA394" i="13"/>
  <c r="AX394" i="13"/>
  <c r="AW394" i="13"/>
  <c r="AT394" i="13"/>
  <c r="AR394" i="13"/>
  <c r="AP394" i="13"/>
  <c r="AN394" i="13"/>
  <c r="AL394" i="13"/>
  <c r="AK394" i="13"/>
  <c r="AH394" i="13"/>
  <c r="AG394" i="13"/>
  <c r="AF394" i="13"/>
  <c r="AC394" i="13"/>
  <c r="AB394" i="13"/>
  <c r="AA394" i="13"/>
  <c r="X394" i="13"/>
  <c r="W394" i="13"/>
  <c r="V394" i="13"/>
  <c r="S394" i="13"/>
  <c r="R394" i="13"/>
  <c r="Q394" i="13"/>
  <c r="P394" i="13"/>
  <c r="O394" i="13"/>
  <c r="L394" i="13"/>
  <c r="K394" i="13"/>
  <c r="J394" i="13"/>
  <c r="I394" i="13"/>
  <c r="F394" i="13"/>
  <c r="E394" i="13"/>
  <c r="D394" i="13"/>
  <c r="BH393" i="13"/>
  <c r="BD393" i="13"/>
  <c r="AZ393" i="13"/>
  <c r="AV393" i="13"/>
  <c r="AJ393" i="13"/>
  <c r="AE393" i="13"/>
  <c r="Z393" i="13"/>
  <c r="U393" i="13"/>
  <c r="N393" i="13"/>
  <c r="H393" i="13"/>
  <c r="C393" i="13"/>
  <c r="BH392" i="13"/>
  <c r="BD392" i="13"/>
  <c r="AZ392" i="13"/>
  <c r="AV392" i="13"/>
  <c r="AJ392" i="13"/>
  <c r="AE392" i="13"/>
  <c r="Z392" i="13"/>
  <c r="U392" i="13"/>
  <c r="N392" i="13"/>
  <c r="H392" i="13"/>
  <c r="C392" i="13"/>
  <c r="BM391" i="13"/>
  <c r="BL391" i="13"/>
  <c r="BK391" i="13"/>
  <c r="BJ391" i="13"/>
  <c r="BI391" i="13"/>
  <c r="BF391" i="13"/>
  <c r="BB391" i="13"/>
  <c r="BA391" i="13"/>
  <c r="AX391" i="13"/>
  <c r="AW391" i="13"/>
  <c r="AW389" i="13" s="1"/>
  <c r="AT391" i="13"/>
  <c r="AR391" i="13"/>
  <c r="AP391" i="13"/>
  <c r="AN391" i="13"/>
  <c r="AL391" i="13"/>
  <c r="AK391" i="13"/>
  <c r="AH391" i="13"/>
  <c r="AG391" i="13"/>
  <c r="AF391" i="13"/>
  <c r="AC391" i="13"/>
  <c r="AB391" i="13"/>
  <c r="AA391" i="13"/>
  <c r="X391" i="13"/>
  <c r="W391" i="13"/>
  <c r="V391" i="13"/>
  <c r="S391" i="13"/>
  <c r="R391" i="13"/>
  <c r="Q391" i="13"/>
  <c r="P391" i="13"/>
  <c r="O391" i="13"/>
  <c r="L391" i="13"/>
  <c r="K391" i="13"/>
  <c r="J391" i="13"/>
  <c r="I391" i="13"/>
  <c r="F391" i="13"/>
  <c r="E391" i="13"/>
  <c r="D391" i="13"/>
  <c r="BH390" i="13"/>
  <c r="BD390" i="13"/>
  <c r="AZ390" i="13"/>
  <c r="AV390" i="13"/>
  <c r="AJ390" i="13"/>
  <c r="AE390" i="13"/>
  <c r="Z390" i="13"/>
  <c r="U390" i="13"/>
  <c r="N390" i="13"/>
  <c r="H390" i="13"/>
  <c r="C390" i="13"/>
  <c r="AA389" i="13"/>
  <c r="BH388" i="13"/>
  <c r="BD388" i="13"/>
  <c r="AZ388" i="13"/>
  <c r="AV388" i="13"/>
  <c r="AJ388" i="13"/>
  <c r="AE388" i="13"/>
  <c r="Z388" i="13"/>
  <c r="U388" i="13"/>
  <c r="N388" i="13"/>
  <c r="H388" i="13"/>
  <c r="C388" i="13"/>
  <c r="BH387" i="13"/>
  <c r="BD387" i="13"/>
  <c r="AZ387" i="13"/>
  <c r="AV387" i="13"/>
  <c r="AJ387" i="13"/>
  <c r="AE387" i="13"/>
  <c r="Z387" i="13"/>
  <c r="U387" i="13"/>
  <c r="N387" i="13"/>
  <c r="H387" i="13"/>
  <c r="C387" i="13"/>
  <c r="BH386" i="13"/>
  <c r="BD386" i="13"/>
  <c r="AZ386" i="13"/>
  <c r="AV386" i="13"/>
  <c r="AJ386" i="13"/>
  <c r="AE386" i="13"/>
  <c r="Z386" i="13"/>
  <c r="U386" i="13"/>
  <c r="N386" i="13"/>
  <c r="H386" i="13"/>
  <c r="C386" i="13"/>
  <c r="BH385" i="13"/>
  <c r="BD385" i="13"/>
  <c r="AZ385" i="13"/>
  <c r="AV385" i="13"/>
  <c r="AJ385" i="13"/>
  <c r="AE385" i="13"/>
  <c r="Z385" i="13"/>
  <c r="U385" i="13"/>
  <c r="N385" i="13"/>
  <c r="H385" i="13"/>
  <c r="C385" i="13"/>
  <c r="BH384" i="13"/>
  <c r="BD384" i="13"/>
  <c r="AZ384" i="13"/>
  <c r="AV384" i="13"/>
  <c r="AJ384" i="13"/>
  <c r="AE384" i="13"/>
  <c r="Z384" i="13"/>
  <c r="U384" i="13"/>
  <c r="N384" i="13"/>
  <c r="H384" i="13"/>
  <c r="C384" i="13"/>
  <c r="BH383" i="13"/>
  <c r="BD383" i="13"/>
  <c r="AZ383" i="13"/>
  <c r="AV383" i="13"/>
  <c r="AJ383" i="13"/>
  <c r="AE383" i="13"/>
  <c r="Z383" i="13"/>
  <c r="U383" i="13"/>
  <c r="N383" i="13"/>
  <c r="H383" i="13"/>
  <c r="C383" i="13"/>
  <c r="BH382" i="13"/>
  <c r="BD382" i="13"/>
  <c r="AZ382" i="13"/>
  <c r="AV382" i="13"/>
  <c r="AJ382" i="13"/>
  <c r="AE382" i="13"/>
  <c r="Z382" i="13"/>
  <c r="U382" i="13"/>
  <c r="N382" i="13"/>
  <c r="H382" i="13"/>
  <c r="C382" i="13"/>
  <c r="BM381" i="13"/>
  <c r="BL381" i="13"/>
  <c r="BK381" i="13"/>
  <c r="BJ381" i="13"/>
  <c r="BI381" i="13"/>
  <c r="BF381" i="13"/>
  <c r="BB381" i="13"/>
  <c r="BA381" i="13"/>
  <c r="AX381" i="13"/>
  <c r="AW381" i="13"/>
  <c r="AT381" i="13"/>
  <c r="AR381" i="13"/>
  <c r="AP381" i="13"/>
  <c r="AN381" i="13"/>
  <c r="AL381" i="13"/>
  <c r="AK381" i="13"/>
  <c r="AH381" i="13"/>
  <c r="AG381" i="13"/>
  <c r="AF381" i="13"/>
  <c r="AC381" i="13"/>
  <c r="AB381" i="13"/>
  <c r="AA381" i="13"/>
  <c r="X381" i="13"/>
  <c r="W381" i="13"/>
  <c r="V381" i="13"/>
  <c r="S381" i="13"/>
  <c r="R381" i="13"/>
  <c r="Q381" i="13"/>
  <c r="P381" i="13"/>
  <c r="O381" i="13"/>
  <c r="L381" i="13"/>
  <c r="K381" i="13"/>
  <c r="J381" i="13"/>
  <c r="I381" i="13"/>
  <c r="F381" i="13"/>
  <c r="E381" i="13"/>
  <c r="D381" i="13"/>
  <c r="BH380" i="13"/>
  <c r="BD380" i="13"/>
  <c r="AZ380" i="13"/>
  <c r="AV380" i="13"/>
  <c r="AJ380" i="13"/>
  <c r="AE380" i="13"/>
  <c r="Z380" i="13"/>
  <c r="U380" i="13"/>
  <c r="N380" i="13"/>
  <c r="H380" i="13"/>
  <c r="C380" i="13"/>
  <c r="BH379" i="13"/>
  <c r="BD379" i="13"/>
  <c r="AZ379" i="13"/>
  <c r="AV379" i="13"/>
  <c r="AJ379" i="13"/>
  <c r="AE379" i="13"/>
  <c r="Z379" i="13"/>
  <c r="U379" i="13"/>
  <c r="N379" i="13"/>
  <c r="H379" i="13"/>
  <c r="C379" i="13"/>
  <c r="BM378" i="13"/>
  <c r="BL378" i="13"/>
  <c r="BK378" i="13"/>
  <c r="BJ378" i="13"/>
  <c r="BI378" i="13"/>
  <c r="BF378" i="13"/>
  <c r="BD378" i="13" s="1"/>
  <c r="BB378" i="13"/>
  <c r="BA378" i="13"/>
  <c r="AX378" i="13"/>
  <c r="AW378" i="13"/>
  <c r="AT378" i="13"/>
  <c r="AR378" i="13"/>
  <c r="AP378" i="13"/>
  <c r="AN378" i="13"/>
  <c r="AL378" i="13"/>
  <c r="AK378" i="13"/>
  <c r="AH378" i="13"/>
  <c r="AG378" i="13"/>
  <c r="AF378" i="13"/>
  <c r="AC378" i="13"/>
  <c r="AB378" i="13"/>
  <c r="AA378" i="13"/>
  <c r="X378" i="13"/>
  <c r="W378" i="13"/>
  <c r="V378" i="13"/>
  <c r="S378" i="13"/>
  <c r="R378" i="13"/>
  <c r="Q378" i="13"/>
  <c r="P378" i="13"/>
  <c r="O378" i="13"/>
  <c r="L378" i="13"/>
  <c r="K378" i="13"/>
  <c r="J378" i="13"/>
  <c r="I378" i="13"/>
  <c r="F378" i="13"/>
  <c r="E378" i="13"/>
  <c r="D378" i="13"/>
  <c r="BH377" i="13"/>
  <c r="BD377" i="13"/>
  <c r="AZ377" i="13"/>
  <c r="AV377" i="13"/>
  <c r="AJ377" i="13"/>
  <c r="AE377" i="13"/>
  <c r="Z377" i="13"/>
  <c r="U377" i="13"/>
  <c r="N377" i="13"/>
  <c r="H377" i="13"/>
  <c r="C377" i="13"/>
  <c r="BH376" i="13"/>
  <c r="BD376" i="13"/>
  <c r="AZ376" i="13"/>
  <c r="AV376" i="13"/>
  <c r="AJ376" i="13"/>
  <c r="AE376" i="13"/>
  <c r="Z376" i="13"/>
  <c r="U376" i="13"/>
  <c r="N376" i="13"/>
  <c r="H376" i="13"/>
  <c r="C376" i="13"/>
  <c r="BH375" i="13"/>
  <c r="BD375" i="13"/>
  <c r="AZ375" i="13"/>
  <c r="AV375" i="13"/>
  <c r="AJ375" i="13"/>
  <c r="AE375" i="13"/>
  <c r="Z375" i="13"/>
  <c r="U375" i="13"/>
  <c r="N375" i="13"/>
  <c r="H375" i="13"/>
  <c r="C375" i="13"/>
  <c r="BM374" i="13"/>
  <c r="BL374" i="13"/>
  <c r="BK374" i="13"/>
  <c r="BJ374" i="13"/>
  <c r="BI374" i="13"/>
  <c r="BF374" i="13"/>
  <c r="BD374" i="13" s="1"/>
  <c r="BB374" i="13"/>
  <c r="BA374" i="13"/>
  <c r="AX374" i="13"/>
  <c r="AW374" i="13"/>
  <c r="AT374" i="13"/>
  <c r="AR374" i="13"/>
  <c r="AP374" i="13"/>
  <c r="AN374" i="13"/>
  <c r="AL374" i="13"/>
  <c r="AK374" i="13"/>
  <c r="AH374" i="13"/>
  <c r="AG374" i="13"/>
  <c r="AF374" i="13"/>
  <c r="AC374" i="13"/>
  <c r="AB374" i="13"/>
  <c r="AA374" i="13"/>
  <c r="X374" i="13"/>
  <c r="W374" i="13"/>
  <c r="V374" i="13"/>
  <c r="S374" i="13"/>
  <c r="R374" i="13"/>
  <c r="Q374" i="13"/>
  <c r="P374" i="13"/>
  <c r="O374" i="13"/>
  <c r="L374" i="13"/>
  <c r="K374" i="13"/>
  <c r="J374" i="13"/>
  <c r="I374" i="13"/>
  <c r="F374" i="13"/>
  <c r="E374" i="13"/>
  <c r="D374" i="13"/>
  <c r="BH373" i="13"/>
  <c r="BD373" i="13"/>
  <c r="AZ373" i="13"/>
  <c r="AV373" i="13"/>
  <c r="AJ373" i="13"/>
  <c r="AE373" i="13"/>
  <c r="Z373" i="13"/>
  <c r="U373" i="13"/>
  <c r="N373" i="13"/>
  <c r="H373" i="13"/>
  <c r="C373" i="13"/>
  <c r="BH372" i="13"/>
  <c r="BD372" i="13"/>
  <c r="AZ372" i="13"/>
  <c r="AV372" i="13"/>
  <c r="AJ372" i="13"/>
  <c r="AE372" i="13"/>
  <c r="Z372" i="13"/>
  <c r="U372" i="13"/>
  <c r="N372" i="13"/>
  <c r="H372" i="13"/>
  <c r="C372" i="13"/>
  <c r="BH371" i="13"/>
  <c r="BD371" i="13"/>
  <c r="AZ371" i="13"/>
  <c r="AV371" i="13"/>
  <c r="AJ371" i="13"/>
  <c r="AE371" i="13"/>
  <c r="Z371" i="13"/>
  <c r="U371" i="13"/>
  <c r="N371" i="13"/>
  <c r="H371" i="13"/>
  <c r="C371" i="13"/>
  <c r="BH370" i="13"/>
  <c r="BD370" i="13"/>
  <c r="AZ370" i="13"/>
  <c r="AV370" i="13"/>
  <c r="AJ370" i="13"/>
  <c r="AE370" i="13"/>
  <c r="Z370" i="13"/>
  <c r="U370" i="13"/>
  <c r="N370" i="13"/>
  <c r="H370" i="13"/>
  <c r="C370" i="13"/>
  <c r="BH369" i="13"/>
  <c r="BD369" i="13"/>
  <c r="AZ369" i="13"/>
  <c r="AV369" i="13"/>
  <c r="AJ369" i="13"/>
  <c r="AE369" i="13"/>
  <c r="Z369" i="13"/>
  <c r="U369" i="13"/>
  <c r="N369" i="13"/>
  <c r="H369" i="13"/>
  <c r="C369" i="13"/>
  <c r="BH368" i="13"/>
  <c r="BD368" i="13"/>
  <c r="AZ368" i="13"/>
  <c r="AV368" i="13"/>
  <c r="AJ368" i="13"/>
  <c r="AE368" i="13"/>
  <c r="Z368" i="13"/>
  <c r="U368" i="13"/>
  <c r="N368" i="13"/>
  <c r="H368" i="13"/>
  <c r="C368" i="13"/>
  <c r="BM367" i="13"/>
  <c r="BL367" i="13"/>
  <c r="BK367" i="13"/>
  <c r="BJ367" i="13"/>
  <c r="BI367" i="13"/>
  <c r="BF367" i="13"/>
  <c r="BB367" i="13"/>
  <c r="BA367" i="13"/>
  <c r="AX367" i="13"/>
  <c r="AW367" i="13"/>
  <c r="AT367" i="13"/>
  <c r="AR367" i="13"/>
  <c r="AP367" i="13"/>
  <c r="AN367" i="13"/>
  <c r="AL367" i="13"/>
  <c r="AK367" i="13"/>
  <c r="AH367" i="13"/>
  <c r="AG367" i="13"/>
  <c r="AF367" i="13"/>
  <c r="AC367" i="13"/>
  <c r="AB367" i="13"/>
  <c r="AA367" i="13"/>
  <c r="X367" i="13"/>
  <c r="W367" i="13"/>
  <c r="V367" i="13"/>
  <c r="S367" i="13"/>
  <c r="R367" i="13"/>
  <c r="Q367" i="13"/>
  <c r="P367" i="13"/>
  <c r="O367" i="13"/>
  <c r="L367" i="13"/>
  <c r="K367" i="13"/>
  <c r="K364" i="13" s="1"/>
  <c r="J367" i="13"/>
  <c r="I367" i="13"/>
  <c r="F367" i="13"/>
  <c r="E367" i="13"/>
  <c r="D367" i="13"/>
  <c r="D364" i="13" s="1"/>
  <c r="BH366" i="13"/>
  <c r="BD366" i="13"/>
  <c r="AZ366" i="13"/>
  <c r="AV366" i="13"/>
  <c r="AJ366" i="13"/>
  <c r="AE366" i="13"/>
  <c r="Z366" i="13"/>
  <c r="U366" i="13"/>
  <c r="N366" i="13"/>
  <c r="H366" i="13"/>
  <c r="C366" i="13"/>
  <c r="BH365" i="13"/>
  <c r="BD365" i="13"/>
  <c r="AZ365" i="13"/>
  <c r="AV365" i="13"/>
  <c r="AJ365" i="13"/>
  <c r="AE365" i="13"/>
  <c r="Z365" i="13"/>
  <c r="U365" i="13"/>
  <c r="N365" i="13"/>
  <c r="H365" i="13"/>
  <c r="C365" i="13"/>
  <c r="AH364" i="13"/>
  <c r="BH363" i="13"/>
  <c r="BD363" i="13"/>
  <c r="AZ363" i="13"/>
  <c r="AV363" i="13"/>
  <c r="AJ363" i="13"/>
  <c r="AE363" i="13"/>
  <c r="Z363" i="13"/>
  <c r="U363" i="13"/>
  <c r="N363" i="13"/>
  <c r="H363" i="13"/>
  <c r="C363" i="13"/>
  <c r="BH362" i="13"/>
  <c r="BD362" i="13"/>
  <c r="AZ362" i="13"/>
  <c r="AV362" i="13"/>
  <c r="AJ362" i="13"/>
  <c r="AE362" i="13"/>
  <c r="Z362" i="13"/>
  <c r="U362" i="13"/>
  <c r="N362" i="13"/>
  <c r="H362" i="13"/>
  <c r="C362" i="13"/>
  <c r="BM361" i="13"/>
  <c r="BM358" i="13" s="1"/>
  <c r="BL361" i="13"/>
  <c r="BL358" i="13" s="1"/>
  <c r="BK361" i="13"/>
  <c r="BK358" i="13" s="1"/>
  <c r="BJ361" i="13"/>
  <c r="BJ358" i="13" s="1"/>
  <c r="BI361" i="13"/>
  <c r="BF361" i="13"/>
  <c r="BD361" i="13" s="1"/>
  <c r="BB361" i="13"/>
  <c r="BB358" i="13" s="1"/>
  <c r="BA361" i="13"/>
  <c r="BA358" i="13" s="1"/>
  <c r="AX361" i="13"/>
  <c r="AX358" i="13" s="1"/>
  <c r="AW361" i="13"/>
  <c r="AW358" i="13" s="1"/>
  <c r="AT361" i="13"/>
  <c r="AT358" i="13" s="1"/>
  <c r="AR361" i="13"/>
  <c r="AR358" i="13" s="1"/>
  <c r="AP361" i="13"/>
  <c r="AP358" i="13" s="1"/>
  <c r="AN361" i="13"/>
  <c r="AN358" i="13" s="1"/>
  <c r="AL361" i="13"/>
  <c r="AL358" i="13" s="1"/>
  <c r="AK361" i="13"/>
  <c r="AH361" i="13"/>
  <c r="AH358" i="13" s="1"/>
  <c r="AG361" i="13"/>
  <c r="AG358" i="13" s="1"/>
  <c r="AF361" i="13"/>
  <c r="AF358" i="13" s="1"/>
  <c r="AC361" i="13"/>
  <c r="AC358" i="13" s="1"/>
  <c r="AB361" i="13"/>
  <c r="AB358" i="13" s="1"/>
  <c r="AA361" i="13"/>
  <c r="X361" i="13"/>
  <c r="X358" i="13" s="1"/>
  <c r="W361" i="13"/>
  <c r="W358" i="13" s="1"/>
  <c r="V361" i="13"/>
  <c r="S361" i="13"/>
  <c r="S358" i="13" s="1"/>
  <c r="R361" i="13"/>
  <c r="R358" i="13" s="1"/>
  <c r="Q361" i="13"/>
  <c r="Q358" i="13" s="1"/>
  <c r="P361" i="13"/>
  <c r="P358" i="13" s="1"/>
  <c r="O361" i="13"/>
  <c r="L361" i="13"/>
  <c r="L358" i="13" s="1"/>
  <c r="K361" i="13"/>
  <c r="K358" i="13" s="1"/>
  <c r="J361" i="13"/>
  <c r="J358" i="13" s="1"/>
  <c r="I361" i="13"/>
  <c r="F361" i="13"/>
  <c r="F358" i="13" s="1"/>
  <c r="E361" i="13"/>
  <c r="E358" i="13" s="1"/>
  <c r="D361" i="13"/>
  <c r="D358" i="13" s="1"/>
  <c r="BH360" i="13"/>
  <c r="BD360" i="13"/>
  <c r="AZ360" i="13"/>
  <c r="AV360" i="13"/>
  <c r="AJ360" i="13"/>
  <c r="AE360" i="13"/>
  <c r="Z360" i="13"/>
  <c r="U360" i="13"/>
  <c r="N360" i="13"/>
  <c r="H360" i="13"/>
  <c r="C360" i="13"/>
  <c r="BH359" i="13"/>
  <c r="BD359" i="13"/>
  <c r="AZ359" i="13"/>
  <c r="AV359" i="13"/>
  <c r="AJ359" i="13"/>
  <c r="AE359" i="13"/>
  <c r="Z359" i="13"/>
  <c r="U359" i="13"/>
  <c r="N359" i="13"/>
  <c r="H359" i="13"/>
  <c r="C359" i="13"/>
  <c r="O358" i="13"/>
  <c r="BH357" i="13"/>
  <c r="BD357" i="13"/>
  <c r="AZ357" i="13"/>
  <c r="AV357" i="13"/>
  <c r="AJ357" i="13"/>
  <c r="AE357" i="13"/>
  <c r="Z357" i="13"/>
  <c r="U357" i="13"/>
  <c r="N357" i="13"/>
  <c r="H357" i="13"/>
  <c r="C357" i="13"/>
  <c r="BH356" i="13"/>
  <c r="BD356" i="13"/>
  <c r="AZ356" i="13"/>
  <c r="AV356" i="13"/>
  <c r="AJ356" i="13"/>
  <c r="AE356" i="13"/>
  <c r="Z356" i="13"/>
  <c r="U356" i="13"/>
  <c r="N356" i="13"/>
  <c r="H356" i="13"/>
  <c r="C356" i="13"/>
  <c r="BM355" i="13"/>
  <c r="BL355" i="13"/>
  <c r="BK355" i="13"/>
  <c r="BJ355" i="13"/>
  <c r="BI355" i="13"/>
  <c r="BF355" i="13"/>
  <c r="BD355" i="13" s="1"/>
  <c r="BB355" i="13"/>
  <c r="BA355" i="13"/>
  <c r="AX355" i="13"/>
  <c r="AW355" i="13"/>
  <c r="AT355" i="13"/>
  <c r="AR355" i="13"/>
  <c r="AP355" i="13"/>
  <c r="AN355" i="13"/>
  <c r="AL355" i="13"/>
  <c r="AK355" i="13"/>
  <c r="AH355" i="13"/>
  <c r="AG355" i="13"/>
  <c r="AF355" i="13"/>
  <c r="AC355" i="13"/>
  <c r="AB355" i="13"/>
  <c r="AA355" i="13"/>
  <c r="X355" i="13"/>
  <c r="W355" i="13"/>
  <c r="V355" i="13"/>
  <c r="S355" i="13"/>
  <c r="R355" i="13"/>
  <c r="Q355" i="13"/>
  <c r="P355" i="13"/>
  <c r="O355" i="13"/>
  <c r="L355" i="13"/>
  <c r="K355" i="13"/>
  <c r="J355" i="13"/>
  <c r="I355" i="13"/>
  <c r="F355" i="13"/>
  <c r="E355" i="13"/>
  <c r="D355" i="13"/>
  <c r="BH354" i="13"/>
  <c r="BD354" i="13"/>
  <c r="AZ354" i="13"/>
  <c r="AV354" i="13"/>
  <c r="AJ354" i="13"/>
  <c r="AE354" i="13"/>
  <c r="Z354" i="13"/>
  <c r="U354" i="13"/>
  <c r="N354" i="13"/>
  <c r="H354" i="13"/>
  <c r="C354" i="13"/>
  <c r="BH353" i="13"/>
  <c r="BD353" i="13"/>
  <c r="AZ353" i="13"/>
  <c r="AV353" i="13"/>
  <c r="AJ353" i="13"/>
  <c r="AE353" i="13"/>
  <c r="Z353" i="13"/>
  <c r="U353" i="13"/>
  <c r="N353" i="13"/>
  <c r="H353" i="13"/>
  <c r="C353" i="13"/>
  <c r="BH352" i="13"/>
  <c r="BD352" i="13"/>
  <c r="AZ352" i="13"/>
  <c r="AV352" i="13"/>
  <c r="AJ352" i="13"/>
  <c r="AE352" i="13"/>
  <c r="Z352" i="13"/>
  <c r="U352" i="13"/>
  <c r="N352" i="13"/>
  <c r="H352" i="13"/>
  <c r="C352" i="13"/>
  <c r="BH351" i="13"/>
  <c r="BD351" i="13"/>
  <c r="AZ351" i="13"/>
  <c r="AV351" i="13"/>
  <c r="AJ351" i="13"/>
  <c r="AE351" i="13"/>
  <c r="Z351" i="13"/>
  <c r="U351" i="13"/>
  <c r="N351" i="13"/>
  <c r="H351" i="13"/>
  <c r="C351" i="13"/>
  <c r="BH350" i="13"/>
  <c r="BD350" i="13"/>
  <c r="AZ350" i="13"/>
  <c r="AV350" i="13"/>
  <c r="AJ350" i="13"/>
  <c r="AE350" i="13"/>
  <c r="Z350" i="13"/>
  <c r="U350" i="13"/>
  <c r="N350" i="13"/>
  <c r="H350" i="13"/>
  <c r="C350" i="13"/>
  <c r="BH349" i="13"/>
  <c r="BD349" i="13"/>
  <c r="AZ349" i="13"/>
  <c r="AV349" i="13"/>
  <c r="AJ349" i="13"/>
  <c r="AE349" i="13"/>
  <c r="Z349" i="13"/>
  <c r="U349" i="13"/>
  <c r="N349" i="13"/>
  <c r="H349" i="13"/>
  <c r="C349" i="13"/>
  <c r="BH348" i="13"/>
  <c r="BD348" i="13"/>
  <c r="AZ348" i="13"/>
  <c r="AV348" i="13"/>
  <c r="AJ348" i="13"/>
  <c r="AE348" i="13"/>
  <c r="Z348" i="13"/>
  <c r="U348" i="13"/>
  <c r="N348" i="13"/>
  <c r="H348" i="13"/>
  <c r="C348" i="13"/>
  <c r="BH347" i="13"/>
  <c r="BD347" i="13"/>
  <c r="AZ347" i="13"/>
  <c r="AV347" i="13"/>
  <c r="AJ347" i="13"/>
  <c r="AE347" i="13"/>
  <c r="Z347" i="13"/>
  <c r="U347" i="13"/>
  <c r="N347" i="13"/>
  <c r="H347" i="13"/>
  <c r="C347" i="13"/>
  <c r="BH346" i="13"/>
  <c r="BD346" i="13"/>
  <c r="AZ346" i="13"/>
  <c r="AV346" i="13"/>
  <c r="AJ346" i="13"/>
  <c r="AE346" i="13"/>
  <c r="Z346" i="13"/>
  <c r="U346" i="13"/>
  <c r="N346" i="13"/>
  <c r="H346" i="13"/>
  <c r="C346" i="13"/>
  <c r="BM345" i="13"/>
  <c r="BL345" i="13"/>
  <c r="BK345" i="13"/>
  <c r="BJ345" i="13"/>
  <c r="BI345" i="13"/>
  <c r="BF345" i="13"/>
  <c r="BB345" i="13"/>
  <c r="BA345" i="13"/>
  <c r="AX345" i="13"/>
  <c r="AW345" i="13"/>
  <c r="AT345" i="13"/>
  <c r="AR345" i="13"/>
  <c r="AP345" i="13"/>
  <c r="AN345" i="13"/>
  <c r="AL345" i="13"/>
  <c r="AK345" i="13"/>
  <c r="AH345" i="13"/>
  <c r="AG345" i="13"/>
  <c r="AF345" i="13"/>
  <c r="AC345" i="13"/>
  <c r="AB345" i="13"/>
  <c r="AA345" i="13"/>
  <c r="X345" i="13"/>
  <c r="W345" i="13"/>
  <c r="V345" i="13"/>
  <c r="S345" i="13"/>
  <c r="R345" i="13"/>
  <c r="Q345" i="13"/>
  <c r="P345" i="13"/>
  <c r="O345" i="13"/>
  <c r="L345" i="13"/>
  <c r="K345" i="13"/>
  <c r="J345" i="13"/>
  <c r="I345" i="13"/>
  <c r="F345" i="13"/>
  <c r="E345" i="13"/>
  <c r="D345" i="13"/>
  <c r="BH344" i="13"/>
  <c r="BD344" i="13"/>
  <c r="AZ344" i="13"/>
  <c r="AV344" i="13"/>
  <c r="AJ344" i="13"/>
  <c r="AE344" i="13"/>
  <c r="Z344" i="13"/>
  <c r="U344" i="13"/>
  <c r="N344" i="13"/>
  <c r="H344" i="13"/>
  <c r="C344" i="13"/>
  <c r="BH343" i="13"/>
  <c r="BD343" i="13"/>
  <c r="AZ343" i="13"/>
  <c r="AV343" i="13"/>
  <c r="AJ343" i="13"/>
  <c r="AE343" i="13"/>
  <c r="Z343" i="13"/>
  <c r="U343" i="13"/>
  <c r="N343" i="13"/>
  <c r="H343" i="13"/>
  <c r="C343" i="13"/>
  <c r="BH340" i="13"/>
  <c r="BD340" i="13"/>
  <c r="AZ340" i="13"/>
  <c r="AV340" i="13"/>
  <c r="AJ340" i="13"/>
  <c r="AE340" i="13"/>
  <c r="Z340" i="13"/>
  <c r="U340" i="13"/>
  <c r="N340" i="13"/>
  <c r="H340" i="13"/>
  <c r="C340" i="13"/>
  <c r="BH339" i="13"/>
  <c r="BD339" i="13"/>
  <c r="AZ339" i="13"/>
  <c r="AV339" i="13"/>
  <c r="AJ339" i="13"/>
  <c r="AE339" i="13"/>
  <c r="Z339" i="13"/>
  <c r="U339" i="13"/>
  <c r="N339" i="13"/>
  <c r="H339" i="13"/>
  <c r="C339" i="13"/>
  <c r="BH338" i="13"/>
  <c r="BD338" i="13"/>
  <c r="AZ338" i="13"/>
  <c r="AV338" i="13"/>
  <c r="AJ338" i="13"/>
  <c r="AE338" i="13"/>
  <c r="Z338" i="13"/>
  <c r="U338" i="13"/>
  <c r="N338" i="13"/>
  <c r="H338" i="13"/>
  <c r="C338" i="13"/>
  <c r="BH337" i="13"/>
  <c r="BD337" i="13"/>
  <c r="AZ337" i="13"/>
  <c r="AV337" i="13"/>
  <c r="AJ337" i="13"/>
  <c r="AE337" i="13"/>
  <c r="Z337" i="13"/>
  <c r="U337" i="13"/>
  <c r="N337" i="13"/>
  <c r="H337" i="13"/>
  <c r="C337" i="13"/>
  <c r="BH336" i="13"/>
  <c r="BD336" i="13"/>
  <c r="AZ336" i="13"/>
  <c r="AV336" i="13"/>
  <c r="AJ336" i="13"/>
  <c r="AE336" i="13"/>
  <c r="Z336" i="13"/>
  <c r="U336" i="13"/>
  <c r="N336" i="13"/>
  <c r="H336" i="13"/>
  <c r="C336" i="13"/>
  <c r="BH335" i="13"/>
  <c r="BD335" i="13"/>
  <c r="AZ335" i="13"/>
  <c r="AV335" i="13"/>
  <c r="AJ335" i="13"/>
  <c r="AE335" i="13"/>
  <c r="Z335" i="13"/>
  <c r="U335" i="13"/>
  <c r="N335" i="13"/>
  <c r="H335" i="13"/>
  <c r="C335" i="13"/>
  <c r="BH334" i="13"/>
  <c r="BD334" i="13"/>
  <c r="AZ334" i="13"/>
  <c r="AV334" i="13"/>
  <c r="AJ334" i="13"/>
  <c r="AE334" i="13"/>
  <c r="Z334" i="13"/>
  <c r="U334" i="13"/>
  <c r="N334" i="13"/>
  <c r="H334" i="13"/>
  <c r="C334" i="13"/>
  <c r="BH333" i="13"/>
  <c r="BD333" i="13"/>
  <c r="AZ333" i="13"/>
  <c r="AV333" i="13"/>
  <c r="AJ333" i="13"/>
  <c r="AE333" i="13"/>
  <c r="Z333" i="13"/>
  <c r="U333" i="13"/>
  <c r="N333" i="13"/>
  <c r="H333" i="13"/>
  <c r="C333" i="13"/>
  <c r="BM332" i="13"/>
  <c r="BM330" i="13" s="1"/>
  <c r="BL332" i="13"/>
  <c r="BL330" i="13" s="1"/>
  <c r="BL326" i="13" s="1"/>
  <c r="BK332" i="13"/>
  <c r="BK330" i="13" s="1"/>
  <c r="BK326" i="13" s="1"/>
  <c r="BJ332" i="13"/>
  <c r="BJ330" i="13" s="1"/>
  <c r="BJ326" i="13" s="1"/>
  <c r="BI332" i="13"/>
  <c r="BI330" i="13" s="1"/>
  <c r="BI326" i="13" s="1"/>
  <c r="BF332" i="13"/>
  <c r="BF330" i="13" s="1"/>
  <c r="BF326" i="13" s="1"/>
  <c r="BD326" i="13" s="1"/>
  <c r="BB332" i="13"/>
  <c r="BA332" i="13"/>
  <c r="BA330" i="13" s="1"/>
  <c r="AX332" i="13"/>
  <c r="AX330" i="13" s="1"/>
  <c r="AX326" i="13" s="1"/>
  <c r="AW332" i="13"/>
  <c r="AW330" i="13" s="1"/>
  <c r="AT332" i="13"/>
  <c r="AT330" i="13" s="1"/>
  <c r="AT326" i="13" s="1"/>
  <c r="AR332" i="13"/>
  <c r="AR330" i="13" s="1"/>
  <c r="AR326" i="13" s="1"/>
  <c r="AP332" i="13"/>
  <c r="AN332" i="13"/>
  <c r="AN330" i="13" s="1"/>
  <c r="AN326" i="13" s="1"/>
  <c r="AL332" i="13"/>
  <c r="AL330" i="13" s="1"/>
  <c r="AL326" i="13" s="1"/>
  <c r="AK332" i="13"/>
  <c r="AK330" i="13" s="1"/>
  <c r="AK326" i="13" s="1"/>
  <c r="AH332" i="13"/>
  <c r="AH330" i="13" s="1"/>
  <c r="AH326" i="13" s="1"/>
  <c r="AG332" i="13"/>
  <c r="AG330" i="13" s="1"/>
  <c r="AG326" i="13" s="1"/>
  <c r="AF332" i="13"/>
  <c r="AC332" i="13"/>
  <c r="AC330" i="13" s="1"/>
  <c r="AC326" i="13" s="1"/>
  <c r="AB332" i="13"/>
  <c r="AB330" i="13" s="1"/>
  <c r="AB326" i="13" s="1"/>
  <c r="AA332" i="13"/>
  <c r="AA330" i="13" s="1"/>
  <c r="AA326" i="13" s="1"/>
  <c r="X332" i="13"/>
  <c r="W332" i="13"/>
  <c r="W330" i="13" s="1"/>
  <c r="W326" i="13" s="1"/>
  <c r="V332" i="13"/>
  <c r="S332" i="13"/>
  <c r="S330" i="13" s="1"/>
  <c r="S326" i="13" s="1"/>
  <c r="R332" i="13"/>
  <c r="R330" i="13" s="1"/>
  <c r="R326" i="13" s="1"/>
  <c r="Q332" i="13"/>
  <c r="Q330" i="13" s="1"/>
  <c r="Q326" i="13" s="1"/>
  <c r="P332" i="13"/>
  <c r="P330" i="13" s="1"/>
  <c r="P326" i="13" s="1"/>
  <c r="O332" i="13"/>
  <c r="O330" i="13" s="1"/>
  <c r="L332" i="13"/>
  <c r="L330" i="13" s="1"/>
  <c r="L326" i="13" s="1"/>
  <c r="K332" i="13"/>
  <c r="K330" i="13" s="1"/>
  <c r="K326" i="13" s="1"/>
  <c r="J332" i="13"/>
  <c r="J330" i="13" s="1"/>
  <c r="J326" i="13" s="1"/>
  <c r="I332" i="13"/>
  <c r="I330" i="13" s="1"/>
  <c r="F332" i="13"/>
  <c r="E332" i="13"/>
  <c r="E330" i="13" s="1"/>
  <c r="E326" i="13" s="1"/>
  <c r="D332" i="13"/>
  <c r="D330" i="13" s="1"/>
  <c r="D326" i="13" s="1"/>
  <c r="BH331" i="13"/>
  <c r="BD331" i="13"/>
  <c r="AZ331" i="13"/>
  <c r="AV331" i="13"/>
  <c r="AJ331" i="13"/>
  <c r="AE331" i="13"/>
  <c r="Z331" i="13"/>
  <c r="U331" i="13"/>
  <c r="N331" i="13"/>
  <c r="H331" i="13"/>
  <c r="C331" i="13"/>
  <c r="AP330" i="13"/>
  <c r="AP326" i="13" s="1"/>
  <c r="X330" i="13"/>
  <c r="X326" i="13" s="1"/>
  <c r="BH329" i="13"/>
  <c r="BD329" i="13"/>
  <c r="AZ329" i="13"/>
  <c r="AV329" i="13"/>
  <c r="AJ329" i="13"/>
  <c r="AE329" i="13"/>
  <c r="Z329" i="13"/>
  <c r="U329" i="13"/>
  <c r="N329" i="13"/>
  <c r="H329" i="13"/>
  <c r="C329" i="13"/>
  <c r="BH328" i="13"/>
  <c r="BD328" i="13"/>
  <c r="AZ328" i="13"/>
  <c r="AV328" i="13"/>
  <c r="AJ328" i="13"/>
  <c r="AE328" i="13"/>
  <c r="Z328" i="13"/>
  <c r="U328" i="13"/>
  <c r="N328" i="13"/>
  <c r="H328" i="13"/>
  <c r="C328" i="13"/>
  <c r="BH327" i="13"/>
  <c r="BD327" i="13"/>
  <c r="AZ327" i="13"/>
  <c r="AV327" i="13"/>
  <c r="AJ327" i="13"/>
  <c r="AE327" i="13"/>
  <c r="Z327" i="13"/>
  <c r="U327" i="13"/>
  <c r="N327" i="13"/>
  <c r="H327" i="13"/>
  <c r="C327" i="13"/>
  <c r="BH325" i="13"/>
  <c r="BD325" i="13"/>
  <c r="AZ325" i="13"/>
  <c r="AV325" i="13"/>
  <c r="AJ325" i="13"/>
  <c r="AE325" i="13"/>
  <c r="Z325" i="13"/>
  <c r="U325" i="13"/>
  <c r="N325" i="13"/>
  <c r="H325" i="13"/>
  <c r="C325" i="13"/>
  <c r="BH324" i="13"/>
  <c r="BD324" i="13"/>
  <c r="AZ324" i="13"/>
  <c r="AV324" i="13"/>
  <c r="AJ324" i="13"/>
  <c r="AE324" i="13"/>
  <c r="Z324" i="13"/>
  <c r="U324" i="13"/>
  <c r="N324" i="13"/>
  <c r="H324" i="13"/>
  <c r="C324" i="13"/>
  <c r="BH323" i="13"/>
  <c r="BD323" i="13"/>
  <c r="AZ323" i="13"/>
  <c r="AV323" i="13"/>
  <c r="AJ323" i="13"/>
  <c r="AE323" i="13"/>
  <c r="Z323" i="13"/>
  <c r="U323" i="13"/>
  <c r="N323" i="13"/>
  <c r="H323" i="13"/>
  <c r="C323" i="13"/>
  <c r="BM322" i="13"/>
  <c r="BL322" i="13"/>
  <c r="BK322" i="13"/>
  <c r="BJ322" i="13"/>
  <c r="BI322" i="13"/>
  <c r="BF322" i="13"/>
  <c r="BD322" i="13" s="1"/>
  <c r="BB322" i="13"/>
  <c r="BA322" i="13"/>
  <c r="AX322" i="13"/>
  <c r="AW322" i="13"/>
  <c r="AT322" i="13"/>
  <c r="AR322" i="13"/>
  <c r="AP322" i="13"/>
  <c r="AN322" i="13"/>
  <c r="AL322" i="13"/>
  <c r="AK322" i="13"/>
  <c r="AH322" i="13"/>
  <c r="AG322" i="13"/>
  <c r="AF322" i="13"/>
  <c r="AC322" i="13"/>
  <c r="AB322" i="13"/>
  <c r="AA322" i="13"/>
  <c r="X322" i="13"/>
  <c r="W322" i="13"/>
  <c r="V322" i="13"/>
  <c r="S322" i="13"/>
  <c r="N322" i="13" s="1"/>
  <c r="L322" i="13"/>
  <c r="K322" i="13"/>
  <c r="J322" i="13"/>
  <c r="I322" i="13"/>
  <c r="F322" i="13"/>
  <c r="E322" i="13"/>
  <c r="D322" i="13"/>
  <c r="BH321" i="13"/>
  <c r="BD321" i="13"/>
  <c r="AZ321" i="13"/>
  <c r="AV321" i="13"/>
  <c r="AJ321" i="13"/>
  <c r="AE321" i="13"/>
  <c r="Z321" i="13"/>
  <c r="U321" i="13"/>
  <c r="N321" i="13"/>
  <c r="H321" i="13"/>
  <c r="C321" i="13"/>
  <c r="BH320" i="13"/>
  <c r="BD320" i="13"/>
  <c r="AZ320" i="13"/>
  <c r="AV320" i="13"/>
  <c r="AJ320" i="13"/>
  <c r="AE320" i="13"/>
  <c r="Z320" i="13"/>
  <c r="U320" i="13"/>
  <c r="N320" i="13"/>
  <c r="H320" i="13"/>
  <c r="C320" i="13"/>
  <c r="BH319" i="13"/>
  <c r="BD319" i="13"/>
  <c r="AZ319" i="13"/>
  <c r="AV319" i="13"/>
  <c r="AJ319" i="13"/>
  <c r="AE319" i="13"/>
  <c r="Z319" i="13"/>
  <c r="U319" i="13"/>
  <c r="N319" i="13"/>
  <c r="H319" i="13"/>
  <c r="C319" i="13"/>
  <c r="BH318" i="13"/>
  <c r="BD318" i="13"/>
  <c r="AZ318" i="13"/>
  <c r="AV318" i="13"/>
  <c r="AJ318" i="13"/>
  <c r="AE318" i="13"/>
  <c r="Z318" i="13"/>
  <c r="U318" i="13"/>
  <c r="N318" i="13"/>
  <c r="H318" i="13"/>
  <c r="C318" i="13"/>
  <c r="BH317" i="13"/>
  <c r="BD317" i="13"/>
  <c r="AZ317" i="13"/>
  <c r="AV317" i="13"/>
  <c r="AJ317" i="13"/>
  <c r="AE317" i="13"/>
  <c r="Z317" i="13"/>
  <c r="U317" i="13"/>
  <c r="N317" i="13"/>
  <c r="H317" i="13"/>
  <c r="C317" i="13"/>
  <c r="BH316" i="13"/>
  <c r="BD316" i="13"/>
  <c r="AZ316" i="13"/>
  <c r="AV316" i="13"/>
  <c r="AJ316" i="13"/>
  <c r="AE316" i="13"/>
  <c r="Z316" i="13"/>
  <c r="U316" i="13"/>
  <c r="N316" i="13"/>
  <c r="H316" i="13"/>
  <c r="C316" i="13"/>
  <c r="BM315" i="13"/>
  <c r="BL315" i="13"/>
  <c r="BK315" i="13"/>
  <c r="BJ315" i="13"/>
  <c r="BI315" i="13"/>
  <c r="BF315" i="13"/>
  <c r="BB315" i="13"/>
  <c r="BA315" i="13"/>
  <c r="AX315" i="13"/>
  <c r="AW315" i="13"/>
  <c r="AT315" i="13"/>
  <c r="AR315" i="13"/>
  <c r="AP315" i="13"/>
  <c r="AN315" i="13"/>
  <c r="AN312" i="13" s="1"/>
  <c r="AL315" i="13"/>
  <c r="AK315" i="13"/>
  <c r="AH315" i="13"/>
  <c r="AG315" i="13"/>
  <c r="AF315" i="13"/>
  <c r="AC315" i="13"/>
  <c r="AB315" i="13"/>
  <c r="AA315" i="13"/>
  <c r="X315" i="13"/>
  <c r="W315" i="13"/>
  <c r="V315" i="13"/>
  <c r="S315" i="13"/>
  <c r="R315" i="13"/>
  <c r="R312" i="13" s="1"/>
  <c r="Q315" i="13"/>
  <c r="Q312" i="13" s="1"/>
  <c r="P315" i="13"/>
  <c r="P312" i="13" s="1"/>
  <c r="O315" i="13"/>
  <c r="L315" i="13"/>
  <c r="K315" i="13"/>
  <c r="K312" i="13" s="1"/>
  <c r="J315" i="13"/>
  <c r="I315" i="13"/>
  <c r="F315" i="13"/>
  <c r="E315" i="13"/>
  <c r="D315" i="13"/>
  <c r="BH314" i="13"/>
  <c r="BD314" i="13"/>
  <c r="AZ314" i="13"/>
  <c r="AV314" i="13"/>
  <c r="AJ314" i="13"/>
  <c r="AE314" i="13"/>
  <c r="Z314" i="13"/>
  <c r="U314" i="13"/>
  <c r="N314" i="13"/>
  <c r="H314" i="13"/>
  <c r="C314" i="13"/>
  <c r="BH313" i="13"/>
  <c r="BD313" i="13"/>
  <c r="AZ313" i="13"/>
  <c r="AV313" i="13"/>
  <c r="AJ313" i="13"/>
  <c r="AE313" i="13"/>
  <c r="Z313" i="13"/>
  <c r="U313" i="13"/>
  <c r="N313" i="13"/>
  <c r="H313" i="13"/>
  <c r="C313" i="13"/>
  <c r="BH311" i="13"/>
  <c r="BD311" i="13"/>
  <c r="AZ311" i="13"/>
  <c r="AV311" i="13"/>
  <c r="AJ311" i="13"/>
  <c r="AE311" i="13"/>
  <c r="Z311" i="13"/>
  <c r="U311" i="13"/>
  <c r="N311" i="13"/>
  <c r="H311" i="13"/>
  <c r="C311" i="13"/>
  <c r="BH310" i="13"/>
  <c r="BD310" i="13"/>
  <c r="AZ310" i="13"/>
  <c r="AV310" i="13"/>
  <c r="AJ310" i="13"/>
  <c r="AE310" i="13"/>
  <c r="Z310" i="13"/>
  <c r="U310" i="13"/>
  <c r="N310" i="13"/>
  <c r="H310" i="13"/>
  <c r="C310" i="13"/>
  <c r="BH309" i="13"/>
  <c r="BD309" i="13"/>
  <c r="AZ309" i="13"/>
  <c r="AV309" i="13"/>
  <c r="AJ309" i="13"/>
  <c r="AE309" i="13"/>
  <c r="Z309" i="13"/>
  <c r="U309" i="13"/>
  <c r="N309" i="13"/>
  <c r="H309" i="13"/>
  <c r="C309" i="13"/>
  <c r="BH308" i="13"/>
  <c r="BD308" i="13"/>
  <c r="AZ308" i="13"/>
  <c r="AV308" i="13"/>
  <c r="AJ308" i="13"/>
  <c r="AE308" i="13"/>
  <c r="Z308" i="13"/>
  <c r="U308" i="13"/>
  <c r="N308" i="13"/>
  <c r="H308" i="13"/>
  <c r="C308" i="13"/>
  <c r="BH307" i="13"/>
  <c r="BD307" i="13"/>
  <c r="AZ307" i="13"/>
  <c r="AV307" i="13"/>
  <c r="AJ307" i="13"/>
  <c r="AE307" i="13"/>
  <c r="Z307" i="13"/>
  <c r="U307" i="13"/>
  <c r="N307" i="13"/>
  <c r="H307" i="13"/>
  <c r="C307" i="13"/>
  <c r="BH306" i="13"/>
  <c r="BD306" i="13"/>
  <c r="AZ306" i="13"/>
  <c r="AV306" i="13"/>
  <c r="AJ306" i="13"/>
  <c r="AE306" i="13"/>
  <c r="Z306" i="13"/>
  <c r="U306" i="13"/>
  <c r="N306" i="13"/>
  <c r="H306" i="13"/>
  <c r="C306" i="13"/>
  <c r="BH305" i="13"/>
  <c r="BD305" i="13"/>
  <c r="AZ305" i="13"/>
  <c r="AV305" i="13"/>
  <c r="AJ305" i="13"/>
  <c r="AE305" i="13"/>
  <c r="Z305" i="13"/>
  <c r="U305" i="13"/>
  <c r="N305" i="13"/>
  <c r="H305" i="13"/>
  <c r="C305" i="13"/>
  <c r="BM304" i="13"/>
  <c r="BL304" i="13"/>
  <c r="BK304" i="13"/>
  <c r="BJ304" i="13"/>
  <c r="BI304" i="13"/>
  <c r="BF304" i="13"/>
  <c r="BD304" i="13" s="1"/>
  <c r="BB304" i="13"/>
  <c r="BA304" i="13"/>
  <c r="AX304" i="13"/>
  <c r="AW304" i="13"/>
  <c r="AT304" i="13"/>
  <c r="AR304" i="13"/>
  <c r="AP304" i="13"/>
  <c r="AN304" i="13"/>
  <c r="AL304" i="13"/>
  <c r="AK304" i="13"/>
  <c r="AH304" i="13"/>
  <c r="AG304" i="13"/>
  <c r="AF304" i="13"/>
  <c r="AC304" i="13"/>
  <c r="AB304" i="13"/>
  <c r="AA304" i="13"/>
  <c r="X304" i="13"/>
  <c r="W304" i="13"/>
  <c r="V304" i="13"/>
  <c r="S304" i="13"/>
  <c r="R304" i="13"/>
  <c r="Q304" i="13"/>
  <c r="P304" i="13"/>
  <c r="O304" i="13"/>
  <c r="L304" i="13"/>
  <c r="K304" i="13"/>
  <c r="J304" i="13"/>
  <c r="I304" i="13"/>
  <c r="F304" i="13"/>
  <c r="E304" i="13"/>
  <c r="D304" i="13"/>
  <c r="BH303" i="13"/>
  <c r="BD303" i="13"/>
  <c r="AZ303" i="13"/>
  <c r="AV303" i="13"/>
  <c r="AJ303" i="13"/>
  <c r="AE303" i="13"/>
  <c r="Z303" i="13"/>
  <c r="U303" i="13"/>
  <c r="N303" i="13"/>
  <c r="H303" i="13"/>
  <c r="C303" i="13"/>
  <c r="BH302" i="13"/>
  <c r="BD302" i="13"/>
  <c r="AZ302" i="13"/>
  <c r="AV302" i="13"/>
  <c r="AJ302" i="13"/>
  <c r="AE302" i="13"/>
  <c r="Z302" i="13"/>
  <c r="U302" i="13"/>
  <c r="N302" i="13"/>
  <c r="H302" i="13"/>
  <c r="C302" i="13"/>
  <c r="BH301" i="13"/>
  <c r="BD301" i="13"/>
  <c r="AZ301" i="13"/>
  <c r="AV301" i="13"/>
  <c r="AJ301" i="13"/>
  <c r="AE301" i="13"/>
  <c r="Z301" i="13"/>
  <c r="U301" i="13"/>
  <c r="N301" i="13"/>
  <c r="H301" i="13"/>
  <c r="C301" i="13"/>
  <c r="BH300" i="13"/>
  <c r="BD300" i="13"/>
  <c r="AZ300" i="13"/>
  <c r="AV300" i="13"/>
  <c r="AJ300" i="13"/>
  <c r="AE300" i="13"/>
  <c r="Z300" i="13"/>
  <c r="U300" i="13"/>
  <c r="N300" i="13"/>
  <c r="H300" i="13"/>
  <c r="C300" i="13"/>
  <c r="BH299" i="13"/>
  <c r="BD299" i="13"/>
  <c r="AZ299" i="13"/>
  <c r="AV299" i="13"/>
  <c r="AJ299" i="13"/>
  <c r="AE299" i="13"/>
  <c r="Z299" i="13"/>
  <c r="U299" i="13"/>
  <c r="N299" i="13"/>
  <c r="H299" i="13"/>
  <c r="C299" i="13"/>
  <c r="BH298" i="13"/>
  <c r="BD298" i="13"/>
  <c r="AZ298" i="13"/>
  <c r="AV298" i="13"/>
  <c r="AJ298" i="13"/>
  <c r="AE298" i="13"/>
  <c r="Z298" i="13"/>
  <c r="U298" i="13"/>
  <c r="N298" i="13"/>
  <c r="H298" i="13"/>
  <c r="C298" i="13"/>
  <c r="BH297" i="13"/>
  <c r="BD297" i="13"/>
  <c r="AZ297" i="13"/>
  <c r="AV297" i="13"/>
  <c r="AJ297" i="13"/>
  <c r="AE297" i="13"/>
  <c r="Z297" i="13"/>
  <c r="U297" i="13"/>
  <c r="N297" i="13"/>
  <c r="H297" i="13"/>
  <c r="C297" i="13"/>
  <c r="BM296" i="13"/>
  <c r="BL296" i="13"/>
  <c r="BK296" i="13"/>
  <c r="BJ296" i="13"/>
  <c r="BI296" i="13"/>
  <c r="BF296" i="13"/>
  <c r="BD296" i="13" s="1"/>
  <c r="BB296" i="13"/>
  <c r="BA296" i="13"/>
  <c r="AX296" i="13"/>
  <c r="AW296" i="13"/>
  <c r="AT296" i="13"/>
  <c r="AR296" i="13"/>
  <c r="AP296" i="13"/>
  <c r="AN296" i="13"/>
  <c r="AL296" i="13"/>
  <c r="AK296" i="13"/>
  <c r="AH296" i="13"/>
  <c r="AG296" i="13"/>
  <c r="AF296" i="13"/>
  <c r="AC296" i="13"/>
  <c r="AB296" i="13"/>
  <c r="AA296" i="13"/>
  <c r="X296" i="13"/>
  <c r="W296" i="13"/>
  <c r="V296" i="13"/>
  <c r="S296" i="13"/>
  <c r="R296" i="13"/>
  <c r="Q296" i="13"/>
  <c r="P296" i="13"/>
  <c r="O296" i="13"/>
  <c r="L296" i="13"/>
  <c r="K296" i="13"/>
  <c r="J296" i="13"/>
  <c r="I296" i="13"/>
  <c r="F296" i="13"/>
  <c r="E296" i="13"/>
  <c r="D296" i="13"/>
  <c r="BH295" i="13"/>
  <c r="BD295" i="13"/>
  <c r="AZ295" i="13"/>
  <c r="AV295" i="13"/>
  <c r="AJ295" i="13"/>
  <c r="AE295" i="13"/>
  <c r="Z295" i="13"/>
  <c r="U295" i="13"/>
  <c r="N295" i="13"/>
  <c r="H295" i="13"/>
  <c r="C295" i="13"/>
  <c r="BH294" i="13"/>
  <c r="BD294" i="13"/>
  <c r="AZ294" i="13"/>
  <c r="AV294" i="13"/>
  <c r="AJ294" i="13"/>
  <c r="AE294" i="13"/>
  <c r="Z294" i="13"/>
  <c r="U294" i="13"/>
  <c r="N294" i="13"/>
  <c r="H294" i="13"/>
  <c r="C294" i="13"/>
  <c r="BH293" i="13"/>
  <c r="BD293" i="13"/>
  <c r="AZ293" i="13"/>
  <c r="AV293" i="13"/>
  <c r="AJ293" i="13"/>
  <c r="AE293" i="13"/>
  <c r="Z293" i="13"/>
  <c r="U293" i="13"/>
  <c r="N293" i="13"/>
  <c r="H293" i="13"/>
  <c r="C293" i="13"/>
  <c r="BH292" i="13"/>
  <c r="BD292" i="13"/>
  <c r="AZ292" i="13"/>
  <c r="AV292" i="13"/>
  <c r="AJ292" i="13"/>
  <c r="AE292" i="13"/>
  <c r="Z292" i="13"/>
  <c r="U292" i="13"/>
  <c r="N292" i="13"/>
  <c r="H292" i="13"/>
  <c r="C292" i="13"/>
  <c r="BH291" i="13"/>
  <c r="BD291" i="13"/>
  <c r="AZ291" i="13"/>
  <c r="AV291" i="13"/>
  <c r="AJ291" i="13"/>
  <c r="AE291" i="13"/>
  <c r="Z291" i="13"/>
  <c r="U291" i="13"/>
  <c r="N291" i="13"/>
  <c r="H291" i="13"/>
  <c r="C291" i="13"/>
  <c r="BH290" i="13"/>
  <c r="BD290" i="13"/>
  <c r="AZ290" i="13"/>
  <c r="AV290" i="13"/>
  <c r="AJ290" i="13"/>
  <c r="AE290" i="13"/>
  <c r="Z290" i="13"/>
  <c r="U290" i="13"/>
  <c r="N290" i="13"/>
  <c r="H290" i="13"/>
  <c r="C290" i="13"/>
  <c r="BM289" i="13"/>
  <c r="BL289" i="13"/>
  <c r="BK289" i="13"/>
  <c r="BJ289" i="13"/>
  <c r="BI289" i="13"/>
  <c r="BF289" i="13"/>
  <c r="BD289" i="13" s="1"/>
  <c r="BB289" i="13"/>
  <c r="BA289" i="13"/>
  <c r="AX289" i="13"/>
  <c r="AW289" i="13"/>
  <c r="AT289" i="13"/>
  <c r="AR289" i="13"/>
  <c r="AP289" i="13"/>
  <c r="AN289" i="13"/>
  <c r="AL289" i="13"/>
  <c r="AK289" i="13"/>
  <c r="AH289" i="13"/>
  <c r="AG289" i="13"/>
  <c r="AF289" i="13"/>
  <c r="AC289" i="13"/>
  <c r="AB289" i="13"/>
  <c r="AA289" i="13"/>
  <c r="X289" i="13"/>
  <c r="W289" i="13"/>
  <c r="V289" i="13"/>
  <c r="S289" i="13"/>
  <c r="R289" i="13"/>
  <c r="Q289" i="13"/>
  <c r="P289" i="13"/>
  <c r="O289" i="13"/>
  <c r="L289" i="13"/>
  <c r="K289" i="13"/>
  <c r="J289" i="13"/>
  <c r="I289" i="13"/>
  <c r="F289" i="13"/>
  <c r="E289" i="13"/>
  <c r="D289" i="13"/>
  <c r="BH288" i="13"/>
  <c r="BD288" i="13"/>
  <c r="AZ288" i="13"/>
  <c r="AV288" i="13"/>
  <c r="AJ288" i="13"/>
  <c r="AE288" i="13"/>
  <c r="Z288" i="13"/>
  <c r="U288" i="13"/>
  <c r="N288" i="13"/>
  <c r="H288" i="13"/>
  <c r="C288" i="13"/>
  <c r="BH287" i="13"/>
  <c r="BD287" i="13"/>
  <c r="AZ287" i="13"/>
  <c r="AV287" i="13"/>
  <c r="AJ287" i="13"/>
  <c r="AE287" i="13"/>
  <c r="Z287" i="13"/>
  <c r="U287" i="13"/>
  <c r="N287" i="13"/>
  <c r="H287" i="13"/>
  <c r="C287" i="13"/>
  <c r="BH286" i="13"/>
  <c r="BD286" i="13"/>
  <c r="AZ286" i="13"/>
  <c r="AV286" i="13"/>
  <c r="AJ286" i="13"/>
  <c r="AE286" i="13"/>
  <c r="Z286" i="13"/>
  <c r="U286" i="13"/>
  <c r="N286" i="13"/>
  <c r="H286" i="13"/>
  <c r="C286" i="13"/>
  <c r="BH285" i="13"/>
  <c r="BD285" i="13"/>
  <c r="AZ285" i="13"/>
  <c r="AV285" i="13"/>
  <c r="AJ285" i="13"/>
  <c r="AE285" i="13"/>
  <c r="Z285" i="13"/>
  <c r="U285" i="13"/>
  <c r="N285" i="13"/>
  <c r="H285" i="13"/>
  <c r="C285" i="13"/>
  <c r="BH284" i="13"/>
  <c r="BD284" i="13"/>
  <c r="AZ284" i="13"/>
  <c r="AV284" i="13"/>
  <c r="AJ284" i="13"/>
  <c r="AE284" i="13"/>
  <c r="Z284" i="13"/>
  <c r="U284" i="13"/>
  <c r="N284" i="13"/>
  <c r="H284" i="13"/>
  <c r="C284" i="13"/>
  <c r="BH283" i="13"/>
  <c r="BD283" i="13"/>
  <c r="AZ283" i="13"/>
  <c r="AV283" i="13"/>
  <c r="AJ283" i="13"/>
  <c r="AE283" i="13"/>
  <c r="Z283" i="13"/>
  <c r="U283" i="13"/>
  <c r="N283" i="13"/>
  <c r="H283" i="13"/>
  <c r="C283" i="13"/>
  <c r="BH282" i="13"/>
  <c r="BD282" i="13"/>
  <c r="AZ282" i="13"/>
  <c r="AV282" i="13"/>
  <c r="AJ282" i="13"/>
  <c r="AE282" i="13"/>
  <c r="Z282" i="13"/>
  <c r="U282" i="13"/>
  <c r="N282" i="13"/>
  <c r="H282" i="13"/>
  <c r="C282" i="13"/>
  <c r="BM281" i="13"/>
  <c r="BL281" i="13"/>
  <c r="BK281" i="13"/>
  <c r="BJ281" i="13"/>
  <c r="BI281" i="13"/>
  <c r="BF281" i="13"/>
  <c r="BD281" i="13" s="1"/>
  <c r="BB281" i="13"/>
  <c r="BA281" i="13"/>
  <c r="AX281" i="13"/>
  <c r="AW281" i="13"/>
  <c r="AT281" i="13"/>
  <c r="AR281" i="13"/>
  <c r="AP281" i="13"/>
  <c r="AN281" i="13"/>
  <c r="AL281" i="13"/>
  <c r="AK281" i="13"/>
  <c r="AH281" i="13"/>
  <c r="AG281" i="13"/>
  <c r="AF281" i="13"/>
  <c r="AC281" i="13"/>
  <c r="AB281" i="13"/>
  <c r="AA281" i="13"/>
  <c r="X281" i="13"/>
  <c r="W281" i="13"/>
  <c r="V281" i="13"/>
  <c r="S281" i="13"/>
  <c r="R281" i="13"/>
  <c r="Q281" i="13"/>
  <c r="P281" i="13"/>
  <c r="O281" i="13"/>
  <c r="L281" i="13"/>
  <c r="K281" i="13"/>
  <c r="J281" i="13"/>
  <c r="I281" i="13"/>
  <c r="F281" i="13"/>
  <c r="E281" i="13"/>
  <c r="D281" i="13"/>
  <c r="BH280" i="13"/>
  <c r="BD280" i="13"/>
  <c r="AZ280" i="13"/>
  <c r="AV280" i="13"/>
  <c r="AJ280" i="13"/>
  <c r="AE280" i="13"/>
  <c r="Z280" i="13"/>
  <c r="U280" i="13"/>
  <c r="N280" i="13"/>
  <c r="H280" i="13"/>
  <c r="C280" i="13"/>
  <c r="BH279" i="13"/>
  <c r="BD279" i="13"/>
  <c r="AZ279" i="13"/>
  <c r="AV279" i="13"/>
  <c r="AJ279" i="13"/>
  <c r="AE279" i="13"/>
  <c r="Z279" i="13"/>
  <c r="U279" i="13"/>
  <c r="N279" i="13"/>
  <c r="H279" i="13"/>
  <c r="C279" i="13"/>
  <c r="BM278" i="13"/>
  <c r="BL278" i="13"/>
  <c r="BK278" i="13"/>
  <c r="BJ278" i="13"/>
  <c r="BI278" i="13"/>
  <c r="BF278" i="13"/>
  <c r="BD278" i="13" s="1"/>
  <c r="BB278" i="13"/>
  <c r="BA278" i="13"/>
  <c r="AX278" i="13"/>
  <c r="AW278" i="13"/>
  <c r="AT278" i="13"/>
  <c r="AR278" i="13"/>
  <c r="AP278" i="13"/>
  <c r="AN278" i="13"/>
  <c r="AL278" i="13"/>
  <c r="AK278" i="13"/>
  <c r="AH278" i="13"/>
  <c r="AG278" i="13"/>
  <c r="AF278" i="13"/>
  <c r="AC278" i="13"/>
  <c r="AB278" i="13"/>
  <c r="AA278" i="13"/>
  <c r="X278" i="13"/>
  <c r="W278" i="13"/>
  <c r="V278" i="13"/>
  <c r="S278" i="13"/>
  <c r="R278" i="13"/>
  <c r="Q278" i="13"/>
  <c r="P278" i="13"/>
  <c r="O278" i="13"/>
  <c r="L278" i="13"/>
  <c r="K278" i="13"/>
  <c r="J278" i="13"/>
  <c r="I278" i="13"/>
  <c r="F278" i="13"/>
  <c r="E278" i="13"/>
  <c r="D278" i="13"/>
  <c r="BH276" i="13"/>
  <c r="BD276" i="13"/>
  <c r="AZ276" i="13"/>
  <c r="AV276" i="13"/>
  <c r="AJ276" i="13"/>
  <c r="AE276" i="13"/>
  <c r="Z276" i="13"/>
  <c r="U276" i="13"/>
  <c r="N276" i="13"/>
  <c r="H276" i="13"/>
  <c r="C276" i="13"/>
  <c r="BH275" i="13"/>
  <c r="BD275" i="13"/>
  <c r="AZ275" i="13"/>
  <c r="AV275" i="13"/>
  <c r="AJ275" i="13"/>
  <c r="AE275" i="13"/>
  <c r="Z275" i="13"/>
  <c r="U275" i="13"/>
  <c r="N275" i="13"/>
  <c r="H275" i="13"/>
  <c r="C275" i="13"/>
  <c r="BH274" i="13"/>
  <c r="BD274" i="13"/>
  <c r="AZ274" i="13"/>
  <c r="AV274" i="13"/>
  <c r="AJ274" i="13"/>
  <c r="AE274" i="13"/>
  <c r="Z274" i="13"/>
  <c r="U274" i="13"/>
  <c r="N274" i="13"/>
  <c r="H274" i="13"/>
  <c r="C274" i="13"/>
  <c r="BH273" i="13"/>
  <c r="BD273" i="13"/>
  <c r="AZ273" i="13"/>
  <c r="AV273" i="13"/>
  <c r="AJ273" i="13"/>
  <c r="AE273" i="13"/>
  <c r="Z273" i="13"/>
  <c r="U273" i="13"/>
  <c r="N273" i="13"/>
  <c r="H273" i="13"/>
  <c r="C273" i="13"/>
  <c r="BM272" i="13"/>
  <c r="BL272" i="13"/>
  <c r="BK272" i="13"/>
  <c r="BJ272" i="13"/>
  <c r="BI272" i="13"/>
  <c r="BF272" i="13"/>
  <c r="BD272" i="13" s="1"/>
  <c r="BB272" i="13"/>
  <c r="BA272" i="13"/>
  <c r="AX272" i="13"/>
  <c r="AW272" i="13"/>
  <c r="AT272" i="13"/>
  <c r="AR272" i="13"/>
  <c r="AP272" i="13"/>
  <c r="AN272" i="13"/>
  <c r="AL272" i="13"/>
  <c r="AK272" i="13"/>
  <c r="AH272" i="13"/>
  <c r="AG272" i="13"/>
  <c r="AF272" i="13"/>
  <c r="AC272" i="13"/>
  <c r="AB272" i="13"/>
  <c r="AA272" i="13"/>
  <c r="X272" i="13"/>
  <c r="W272" i="13"/>
  <c r="V272" i="13"/>
  <c r="S272" i="13"/>
  <c r="R272" i="13"/>
  <c r="Q272" i="13"/>
  <c r="P272" i="13"/>
  <c r="O272" i="13"/>
  <c r="L272" i="13"/>
  <c r="K272" i="13"/>
  <c r="J272" i="13"/>
  <c r="I272" i="13"/>
  <c r="F272" i="13"/>
  <c r="E272" i="13"/>
  <c r="D272" i="13"/>
  <c r="BH271" i="13"/>
  <c r="BD271" i="13"/>
  <c r="AZ271" i="13"/>
  <c r="AV271" i="13"/>
  <c r="AJ271" i="13"/>
  <c r="AE271" i="13"/>
  <c r="Z271" i="13"/>
  <c r="U271" i="13"/>
  <c r="N271" i="13"/>
  <c r="H271" i="13"/>
  <c r="C271" i="13"/>
  <c r="BH270" i="13"/>
  <c r="BD270" i="13"/>
  <c r="AZ270" i="13"/>
  <c r="AV270" i="13"/>
  <c r="AJ270" i="13"/>
  <c r="AE270" i="13"/>
  <c r="Z270" i="13"/>
  <c r="U270" i="13"/>
  <c r="N270" i="13"/>
  <c r="H270" i="13"/>
  <c r="C270" i="13"/>
  <c r="BH269" i="13"/>
  <c r="BD269" i="13"/>
  <c r="AZ269" i="13"/>
  <c r="AV269" i="13"/>
  <c r="AJ269" i="13"/>
  <c r="AE269" i="13"/>
  <c r="Z269" i="13"/>
  <c r="U269" i="13"/>
  <c r="N269" i="13"/>
  <c r="H269" i="13"/>
  <c r="C269" i="13"/>
  <c r="BH268" i="13"/>
  <c r="BD268" i="13"/>
  <c r="AZ268" i="13"/>
  <c r="AV268" i="13"/>
  <c r="AJ268" i="13"/>
  <c r="AE268" i="13"/>
  <c r="Z268" i="13"/>
  <c r="U268" i="13"/>
  <c r="N268" i="13"/>
  <c r="H268" i="13"/>
  <c r="C268" i="13"/>
  <c r="BH267" i="13"/>
  <c r="BD267" i="13"/>
  <c r="AZ267" i="13"/>
  <c r="AV267" i="13"/>
  <c r="AJ267" i="13"/>
  <c r="AE267" i="13"/>
  <c r="Z267" i="13"/>
  <c r="U267" i="13"/>
  <c r="N267" i="13"/>
  <c r="H267" i="13"/>
  <c r="C267" i="13"/>
  <c r="BM266" i="13"/>
  <c r="BL266" i="13"/>
  <c r="BK266" i="13"/>
  <c r="BJ266" i="13"/>
  <c r="BI266" i="13"/>
  <c r="BF266" i="13"/>
  <c r="BD266" i="13" s="1"/>
  <c r="BB266" i="13"/>
  <c r="BA266" i="13"/>
  <c r="AX266" i="13"/>
  <c r="AW266" i="13"/>
  <c r="AT266" i="13"/>
  <c r="AR266" i="13"/>
  <c r="AP266" i="13"/>
  <c r="AN266" i="13"/>
  <c r="AL266" i="13"/>
  <c r="AK266" i="13"/>
  <c r="AH266" i="13"/>
  <c r="AG266" i="13"/>
  <c r="AF266" i="13"/>
  <c r="AC266" i="13"/>
  <c r="AB266" i="13"/>
  <c r="AA266" i="13"/>
  <c r="X266" i="13"/>
  <c r="W266" i="13"/>
  <c r="V266" i="13"/>
  <c r="S266" i="13"/>
  <c r="R266" i="13"/>
  <c r="Q266" i="13"/>
  <c r="P266" i="13"/>
  <c r="O266" i="13"/>
  <c r="L266" i="13"/>
  <c r="K266" i="13"/>
  <c r="J266" i="13"/>
  <c r="I266" i="13"/>
  <c r="F266" i="13"/>
  <c r="E266" i="13"/>
  <c r="D266" i="13"/>
  <c r="BH265" i="13"/>
  <c r="BD265" i="13"/>
  <c r="AZ265" i="13"/>
  <c r="AV265" i="13"/>
  <c r="AJ265" i="13"/>
  <c r="AE265" i="13"/>
  <c r="Z265" i="13"/>
  <c r="U265" i="13"/>
  <c r="N265" i="13"/>
  <c r="H265" i="13"/>
  <c r="C265" i="13"/>
  <c r="BH264" i="13"/>
  <c r="BD264" i="13"/>
  <c r="AZ264" i="13"/>
  <c r="AV264" i="13"/>
  <c r="AJ264" i="13"/>
  <c r="AE264" i="13"/>
  <c r="Z264" i="13"/>
  <c r="U264" i="13"/>
  <c r="N264" i="13"/>
  <c r="H264" i="13"/>
  <c r="C264" i="13"/>
  <c r="BH263" i="13"/>
  <c r="BD263" i="13"/>
  <c r="AZ263" i="13"/>
  <c r="AV263" i="13"/>
  <c r="AJ263" i="13"/>
  <c r="AE263" i="13"/>
  <c r="Z263" i="13"/>
  <c r="U263" i="13"/>
  <c r="N263" i="13"/>
  <c r="H263" i="13"/>
  <c r="C263" i="13"/>
  <c r="BH262" i="13"/>
  <c r="BD262" i="13"/>
  <c r="AZ262" i="13"/>
  <c r="AV262" i="13"/>
  <c r="AJ262" i="13"/>
  <c r="AE262" i="13"/>
  <c r="Z262" i="13"/>
  <c r="U262" i="13"/>
  <c r="N262" i="13"/>
  <c r="H262" i="13"/>
  <c r="C262" i="13"/>
  <c r="BH261" i="13"/>
  <c r="BD261" i="13"/>
  <c r="AZ261" i="13"/>
  <c r="AV261" i="13"/>
  <c r="AJ261" i="13"/>
  <c r="AE261" i="13"/>
  <c r="Z261" i="13"/>
  <c r="U261" i="13"/>
  <c r="N261" i="13"/>
  <c r="H261" i="13"/>
  <c r="C261" i="13"/>
  <c r="BH260" i="13"/>
  <c r="BD260" i="13"/>
  <c r="AZ260" i="13"/>
  <c r="AV260" i="13"/>
  <c r="AJ260" i="13"/>
  <c r="AE260" i="13"/>
  <c r="Z260" i="13"/>
  <c r="U260" i="13"/>
  <c r="N260" i="13"/>
  <c r="H260" i="13"/>
  <c r="C260" i="13"/>
  <c r="BM259" i="13"/>
  <c r="BL259" i="13"/>
  <c r="BK259" i="13"/>
  <c r="BJ259" i="13"/>
  <c r="BI259" i="13"/>
  <c r="BF259" i="13"/>
  <c r="BD259" i="13" s="1"/>
  <c r="BB259" i="13"/>
  <c r="BA259" i="13"/>
  <c r="AX259" i="13"/>
  <c r="AW259" i="13"/>
  <c r="AT259" i="13"/>
  <c r="AR259" i="13"/>
  <c r="AP259" i="13"/>
  <c r="AN259" i="13"/>
  <c r="AL259" i="13"/>
  <c r="AK259" i="13"/>
  <c r="AH259" i="13"/>
  <c r="AG259" i="13"/>
  <c r="AF259" i="13"/>
  <c r="AC259" i="13"/>
  <c r="AB259" i="13"/>
  <c r="AA259" i="13"/>
  <c r="X259" i="13"/>
  <c r="W259" i="13"/>
  <c r="V259" i="13"/>
  <c r="S259" i="13"/>
  <c r="R259" i="13"/>
  <c r="Q259" i="13"/>
  <c r="P259" i="13"/>
  <c r="O259" i="13"/>
  <c r="L259" i="13"/>
  <c r="K259" i="13"/>
  <c r="J259" i="13"/>
  <c r="I259" i="13"/>
  <c r="F259" i="13"/>
  <c r="E259" i="13"/>
  <c r="D259" i="13"/>
  <c r="BH258" i="13"/>
  <c r="BD258" i="13"/>
  <c r="AZ258" i="13"/>
  <c r="AV258" i="13"/>
  <c r="AJ258" i="13"/>
  <c r="AE258" i="13"/>
  <c r="Z258" i="13"/>
  <c r="U258" i="13"/>
  <c r="N258" i="13"/>
  <c r="H258" i="13"/>
  <c r="C258" i="13"/>
  <c r="BH257" i="13"/>
  <c r="BD257" i="13"/>
  <c r="AZ257" i="13"/>
  <c r="AV257" i="13"/>
  <c r="AJ257" i="13"/>
  <c r="AE257" i="13"/>
  <c r="Z257" i="13"/>
  <c r="U257" i="13"/>
  <c r="N257" i="13"/>
  <c r="H257" i="13"/>
  <c r="C257" i="13"/>
  <c r="BH256" i="13"/>
  <c r="BD256" i="13"/>
  <c r="AZ256" i="13"/>
  <c r="AV256" i="13"/>
  <c r="AJ256" i="13"/>
  <c r="AE256" i="13"/>
  <c r="Z256" i="13"/>
  <c r="U256" i="13"/>
  <c r="N256" i="13"/>
  <c r="H256" i="13"/>
  <c r="C256" i="13"/>
  <c r="BH255" i="13"/>
  <c r="BD255" i="13"/>
  <c r="AZ255" i="13"/>
  <c r="AV255" i="13"/>
  <c r="AJ255" i="13"/>
  <c r="AE255" i="13"/>
  <c r="Z255" i="13"/>
  <c r="U255" i="13"/>
  <c r="N255" i="13"/>
  <c r="H255" i="13"/>
  <c r="C255" i="13"/>
  <c r="BH254" i="13"/>
  <c r="BD254" i="13"/>
  <c r="AZ254" i="13"/>
  <c r="AV254" i="13"/>
  <c r="AJ254" i="13"/>
  <c r="AE254" i="13"/>
  <c r="Z254" i="13"/>
  <c r="U254" i="13"/>
  <c r="N254" i="13"/>
  <c r="H254" i="13"/>
  <c r="C254" i="13"/>
  <c r="BM253" i="13"/>
  <c r="BL253" i="13"/>
  <c r="BK253" i="13"/>
  <c r="BJ253" i="13"/>
  <c r="BI253" i="13"/>
  <c r="BF253" i="13"/>
  <c r="BD253" i="13" s="1"/>
  <c r="BB253" i="13"/>
  <c r="BA253" i="13"/>
  <c r="AX253" i="13"/>
  <c r="AW253" i="13"/>
  <c r="AT253" i="13"/>
  <c r="AR253" i="13"/>
  <c r="AP253" i="13"/>
  <c r="AN253" i="13"/>
  <c r="AL253" i="13"/>
  <c r="AK253" i="13"/>
  <c r="AH253" i="13"/>
  <c r="AG253" i="13"/>
  <c r="AF253" i="13"/>
  <c r="AC253" i="13"/>
  <c r="AB253" i="13"/>
  <c r="AA253" i="13"/>
  <c r="X253" i="13"/>
  <c r="W253" i="13"/>
  <c r="V253" i="13"/>
  <c r="S253" i="13"/>
  <c r="R253" i="13"/>
  <c r="Q253" i="13"/>
  <c r="P253" i="13"/>
  <c r="O253" i="13"/>
  <c r="L253" i="13"/>
  <c r="K253" i="13"/>
  <c r="J253" i="13"/>
  <c r="I253" i="13"/>
  <c r="F253" i="13"/>
  <c r="E253" i="13"/>
  <c r="D253" i="13"/>
  <c r="BH252" i="13"/>
  <c r="BD252" i="13"/>
  <c r="AZ252" i="13"/>
  <c r="AV252" i="13"/>
  <c r="AJ252" i="13"/>
  <c r="AE252" i="13"/>
  <c r="Z252" i="13"/>
  <c r="U252" i="13"/>
  <c r="N252" i="13"/>
  <c r="H252" i="13"/>
  <c r="C252" i="13"/>
  <c r="BH251" i="13"/>
  <c r="BD251" i="13"/>
  <c r="AZ251" i="13"/>
  <c r="AV251" i="13"/>
  <c r="AJ251" i="13"/>
  <c r="AE251" i="13"/>
  <c r="Z251" i="13"/>
  <c r="U251" i="13"/>
  <c r="N251" i="13"/>
  <c r="H251" i="13"/>
  <c r="C251" i="13"/>
  <c r="BH250" i="13"/>
  <c r="BD250" i="13"/>
  <c r="AZ250" i="13"/>
  <c r="AV250" i="13"/>
  <c r="AJ250" i="13"/>
  <c r="AE250" i="13"/>
  <c r="Z250" i="13"/>
  <c r="U250" i="13"/>
  <c r="N250" i="13"/>
  <c r="H250" i="13"/>
  <c r="C250" i="13"/>
  <c r="BH249" i="13"/>
  <c r="BD249" i="13"/>
  <c r="AZ249" i="13"/>
  <c r="AV249" i="13"/>
  <c r="AJ249" i="13"/>
  <c r="AE249" i="13"/>
  <c r="Z249" i="13"/>
  <c r="U249" i="13"/>
  <c r="N249" i="13"/>
  <c r="H249" i="13"/>
  <c r="C249" i="13"/>
  <c r="BH248" i="13"/>
  <c r="BD248" i="13"/>
  <c r="AZ248" i="13"/>
  <c r="AV248" i="13"/>
  <c r="AJ248" i="13"/>
  <c r="AE248" i="13"/>
  <c r="Z248" i="13"/>
  <c r="U248" i="13"/>
  <c r="N248" i="13"/>
  <c r="H248" i="13"/>
  <c r="C248" i="13"/>
  <c r="BM247" i="13"/>
  <c r="BM243" i="13" s="1"/>
  <c r="BL247" i="13"/>
  <c r="BL243" i="13" s="1"/>
  <c r="BK247" i="13"/>
  <c r="BK243" i="13" s="1"/>
  <c r="BJ247" i="13"/>
  <c r="BJ243" i="13" s="1"/>
  <c r="BI247" i="13"/>
  <c r="BI243" i="13" s="1"/>
  <c r="BF247" i="13"/>
  <c r="BF243" i="13" s="1"/>
  <c r="BD243" i="13" s="1"/>
  <c r="BB247" i="13"/>
  <c r="BA247" i="13"/>
  <c r="BA243" i="13" s="1"/>
  <c r="AX247" i="13"/>
  <c r="AW247" i="13"/>
  <c r="AW243" i="13" s="1"/>
  <c r="AT247" i="13"/>
  <c r="AT243" i="13" s="1"/>
  <c r="AR247" i="13"/>
  <c r="AR243" i="13" s="1"/>
  <c r="AP247" i="13"/>
  <c r="AP243" i="13" s="1"/>
  <c r="AN247" i="13"/>
  <c r="AN243" i="13" s="1"/>
  <c r="AL247" i="13"/>
  <c r="AL243" i="13" s="1"/>
  <c r="AK247" i="13"/>
  <c r="AH247" i="13"/>
  <c r="AH243" i="13" s="1"/>
  <c r="AG247" i="13"/>
  <c r="AG243" i="13" s="1"/>
  <c r="AF247" i="13"/>
  <c r="AF243" i="13" s="1"/>
  <c r="AC247" i="13"/>
  <c r="AC243" i="13" s="1"/>
  <c r="AB247" i="13"/>
  <c r="AB243" i="13" s="1"/>
  <c r="AA247" i="13"/>
  <c r="X247" i="13"/>
  <c r="X243" i="13" s="1"/>
  <c r="W247" i="13"/>
  <c r="V247" i="13"/>
  <c r="V243" i="13" s="1"/>
  <c r="S247" i="13"/>
  <c r="S243" i="13" s="1"/>
  <c r="R247" i="13"/>
  <c r="R243" i="13" s="1"/>
  <c r="Q247" i="13"/>
  <c r="Q243" i="13" s="1"/>
  <c r="P247" i="13"/>
  <c r="P243" i="13" s="1"/>
  <c r="O247" i="13"/>
  <c r="L247" i="13"/>
  <c r="K247" i="13"/>
  <c r="K243" i="13" s="1"/>
  <c r="J247" i="13"/>
  <c r="J243" i="13" s="1"/>
  <c r="I247" i="13"/>
  <c r="F247" i="13"/>
  <c r="F243" i="13" s="1"/>
  <c r="E247" i="13"/>
  <c r="E243" i="13" s="1"/>
  <c r="D247" i="13"/>
  <c r="D243" i="13" s="1"/>
  <c r="BH246" i="13"/>
  <c r="BD246" i="13"/>
  <c r="AZ246" i="13"/>
  <c r="AV246" i="13"/>
  <c r="AJ246" i="13"/>
  <c r="AE246" i="13"/>
  <c r="Z246" i="13"/>
  <c r="U246" i="13"/>
  <c r="N246" i="13"/>
  <c r="H246" i="13"/>
  <c r="C246" i="13"/>
  <c r="BH245" i="13"/>
  <c r="BD245" i="13"/>
  <c r="AZ245" i="13"/>
  <c r="AV245" i="13"/>
  <c r="AJ245" i="13"/>
  <c r="AE245" i="13"/>
  <c r="Z245" i="13"/>
  <c r="U245" i="13"/>
  <c r="N245" i="13"/>
  <c r="H245" i="13"/>
  <c r="C245" i="13"/>
  <c r="BH244" i="13"/>
  <c r="BD244" i="13"/>
  <c r="AZ244" i="13"/>
  <c r="AV244" i="13"/>
  <c r="AJ244" i="13"/>
  <c r="AE244" i="13"/>
  <c r="Z244" i="13"/>
  <c r="U244" i="13"/>
  <c r="N244" i="13"/>
  <c r="H244" i="13"/>
  <c r="C244" i="13"/>
  <c r="BB243" i="13"/>
  <c r="W243" i="13"/>
  <c r="L243" i="13"/>
  <c r="BH242" i="13"/>
  <c r="BD242" i="13"/>
  <c r="AZ242" i="13"/>
  <c r="AV242" i="13"/>
  <c r="AJ242" i="13"/>
  <c r="AE242" i="13"/>
  <c r="Z242" i="13"/>
  <c r="U242" i="13"/>
  <c r="N242" i="13"/>
  <c r="H242" i="13"/>
  <c r="C242" i="13"/>
  <c r="BH241" i="13"/>
  <c r="BD241" i="13"/>
  <c r="AZ241" i="13"/>
  <c r="AV241" i="13"/>
  <c r="AJ241" i="13"/>
  <c r="AE241" i="13"/>
  <c r="Z241" i="13"/>
  <c r="U241" i="13"/>
  <c r="N241" i="13"/>
  <c r="H241" i="13"/>
  <c r="C241" i="13"/>
  <c r="BH240" i="13"/>
  <c r="BD240" i="13"/>
  <c r="AZ240" i="13"/>
  <c r="AV240" i="13"/>
  <c r="AJ240" i="13"/>
  <c r="AE240" i="13"/>
  <c r="Z240" i="13"/>
  <c r="U240" i="13"/>
  <c r="N240" i="13"/>
  <c r="H240" i="13"/>
  <c r="C240" i="13"/>
  <c r="BH239" i="13"/>
  <c r="BD239" i="13"/>
  <c r="AZ239" i="13"/>
  <c r="AV239" i="13"/>
  <c r="AJ239" i="13"/>
  <c r="AE239" i="13"/>
  <c r="Z239" i="13"/>
  <c r="U239" i="13"/>
  <c r="N239" i="13"/>
  <c r="H239" i="13"/>
  <c r="C239" i="13"/>
  <c r="BM238" i="13"/>
  <c r="BL238" i="13"/>
  <c r="BK238" i="13"/>
  <c r="BJ238" i="13"/>
  <c r="BI238" i="13"/>
  <c r="BF238" i="13"/>
  <c r="BB238" i="13"/>
  <c r="BA238" i="13"/>
  <c r="AX238" i="13"/>
  <c r="AW238" i="13"/>
  <c r="AT238" i="13"/>
  <c r="AR238" i="13"/>
  <c r="AP238" i="13"/>
  <c r="AN238" i="13"/>
  <c r="AL238" i="13"/>
  <c r="AK238" i="13"/>
  <c r="AH238" i="13"/>
  <c r="AG238" i="13"/>
  <c r="AF238" i="13"/>
  <c r="AC238" i="13"/>
  <c r="AB238" i="13"/>
  <c r="AA238" i="13"/>
  <c r="X238" i="13"/>
  <c r="W238" i="13"/>
  <c r="V238" i="13"/>
  <c r="S238" i="13"/>
  <c r="R238" i="13"/>
  <c r="Q238" i="13"/>
  <c r="P238" i="13"/>
  <c r="O238" i="13"/>
  <c r="L238" i="13"/>
  <c r="K238" i="13"/>
  <c r="J238" i="13"/>
  <c r="I238" i="13"/>
  <c r="F238" i="13"/>
  <c r="E238" i="13"/>
  <c r="D238" i="13"/>
  <c r="BH237" i="13"/>
  <c r="BD237" i="13"/>
  <c r="AZ237" i="13"/>
  <c r="AV237" i="13"/>
  <c r="AJ237" i="13"/>
  <c r="AE237" i="13"/>
  <c r="Z237" i="13"/>
  <c r="U237" i="13"/>
  <c r="N237" i="13"/>
  <c r="H237" i="13"/>
  <c r="C237" i="13"/>
  <c r="BH236" i="13"/>
  <c r="BD236" i="13"/>
  <c r="AZ236" i="13"/>
  <c r="AV236" i="13"/>
  <c r="AJ236" i="13"/>
  <c r="AE236" i="13"/>
  <c r="Z236" i="13"/>
  <c r="U236" i="13"/>
  <c r="N236" i="13"/>
  <c r="H236" i="13"/>
  <c r="C236" i="13"/>
  <c r="BH235" i="13"/>
  <c r="BD235" i="13"/>
  <c r="AZ235" i="13"/>
  <c r="AV235" i="13"/>
  <c r="AJ235" i="13"/>
  <c r="AE235" i="13"/>
  <c r="Z235" i="13"/>
  <c r="U235" i="13"/>
  <c r="N235" i="13"/>
  <c r="H235" i="13"/>
  <c r="C235" i="13"/>
  <c r="BH234" i="13"/>
  <c r="BD234" i="13"/>
  <c r="AZ234" i="13"/>
  <c r="AV234" i="13"/>
  <c r="AJ234" i="13"/>
  <c r="AE234" i="13"/>
  <c r="Z234" i="13"/>
  <c r="U234" i="13"/>
  <c r="N234" i="13"/>
  <c r="H234" i="13"/>
  <c r="C234" i="13"/>
  <c r="BM233" i="13"/>
  <c r="BL233" i="13"/>
  <c r="BK233" i="13"/>
  <c r="BJ233" i="13"/>
  <c r="BI233" i="13"/>
  <c r="BF233" i="13"/>
  <c r="BD233" i="13" s="1"/>
  <c r="BB233" i="13"/>
  <c r="BA233" i="13"/>
  <c r="AX233" i="13"/>
  <c r="AW233" i="13"/>
  <c r="AT233" i="13"/>
  <c r="AR233" i="13"/>
  <c r="AP233" i="13"/>
  <c r="AN233" i="13"/>
  <c r="AL233" i="13"/>
  <c r="AK233" i="13"/>
  <c r="AH233" i="13"/>
  <c r="AG233" i="13"/>
  <c r="AF233" i="13"/>
  <c r="AC233" i="13"/>
  <c r="AB233" i="13"/>
  <c r="AA233" i="13"/>
  <c r="X233" i="13"/>
  <c r="W233" i="13"/>
  <c r="V233" i="13"/>
  <c r="S233" i="13"/>
  <c r="R233" i="13"/>
  <c r="Q233" i="13"/>
  <c r="P233" i="13"/>
  <c r="O233" i="13"/>
  <c r="L233" i="13"/>
  <c r="K233" i="13"/>
  <c r="J233" i="13"/>
  <c r="I233" i="13"/>
  <c r="F233" i="13"/>
  <c r="E233" i="13"/>
  <c r="D233" i="13"/>
  <c r="BH232" i="13"/>
  <c r="BD232" i="13"/>
  <c r="AZ232" i="13"/>
  <c r="AV232" i="13"/>
  <c r="AJ232" i="13"/>
  <c r="AE232" i="13"/>
  <c r="Z232" i="13"/>
  <c r="U232" i="13"/>
  <c r="N232" i="13"/>
  <c r="H232" i="13"/>
  <c r="C232" i="13"/>
  <c r="BH231" i="13"/>
  <c r="BD231" i="13"/>
  <c r="AZ231" i="13"/>
  <c r="AV231" i="13"/>
  <c r="AJ231" i="13"/>
  <c r="AE231" i="13"/>
  <c r="Z231" i="13"/>
  <c r="U231" i="13"/>
  <c r="N231" i="13"/>
  <c r="H231" i="13"/>
  <c r="C231" i="13"/>
  <c r="BH230" i="13"/>
  <c r="BD230" i="13"/>
  <c r="AZ230" i="13"/>
  <c r="AV230" i="13"/>
  <c r="AJ230" i="13"/>
  <c r="AE230" i="13"/>
  <c r="Z230" i="13"/>
  <c r="U230" i="13"/>
  <c r="N230" i="13"/>
  <c r="H230" i="13"/>
  <c r="C230" i="13"/>
  <c r="BH229" i="13"/>
  <c r="BD229" i="13"/>
  <c r="AZ229" i="13"/>
  <c r="AV229" i="13"/>
  <c r="AJ229" i="13"/>
  <c r="AE229" i="13"/>
  <c r="Z229" i="13"/>
  <c r="U229" i="13"/>
  <c r="N229" i="13"/>
  <c r="H229" i="13"/>
  <c r="C229" i="13"/>
  <c r="BH228" i="13"/>
  <c r="BD228" i="13"/>
  <c r="AZ228" i="13"/>
  <c r="AV228" i="13"/>
  <c r="AJ228" i="13"/>
  <c r="AE228" i="13"/>
  <c r="Z228" i="13"/>
  <c r="U228" i="13"/>
  <c r="N228" i="13"/>
  <c r="H228" i="13"/>
  <c r="C228" i="13"/>
  <c r="BM227" i="13"/>
  <c r="BL227" i="13"/>
  <c r="BK227" i="13"/>
  <c r="BJ227" i="13"/>
  <c r="BI227" i="13"/>
  <c r="BF227" i="13"/>
  <c r="BD227" i="13" s="1"/>
  <c r="BB227" i="13"/>
  <c r="BA227" i="13"/>
  <c r="AX227" i="13"/>
  <c r="AW227" i="13"/>
  <c r="AT227" i="13"/>
  <c r="AR227" i="13"/>
  <c r="AP227" i="13"/>
  <c r="AN227" i="13"/>
  <c r="AL227" i="13"/>
  <c r="AK227" i="13"/>
  <c r="AH227" i="13"/>
  <c r="AG227" i="13"/>
  <c r="AF227" i="13"/>
  <c r="AC227" i="13"/>
  <c r="AB227" i="13"/>
  <c r="AA227" i="13"/>
  <c r="X227" i="13"/>
  <c r="W227" i="13"/>
  <c r="V227" i="13"/>
  <c r="S227" i="13"/>
  <c r="R227" i="13"/>
  <c r="Q227" i="13"/>
  <c r="P227" i="13"/>
  <c r="O227" i="13"/>
  <c r="L227" i="13"/>
  <c r="K227" i="13"/>
  <c r="J227" i="13"/>
  <c r="I227" i="13"/>
  <c r="F227" i="13"/>
  <c r="E227" i="13"/>
  <c r="D227" i="13"/>
  <c r="BH226" i="13"/>
  <c r="BD226" i="13"/>
  <c r="AZ226" i="13"/>
  <c r="AV226" i="13"/>
  <c r="AJ226" i="13"/>
  <c r="AE226" i="13"/>
  <c r="Z226" i="13"/>
  <c r="U226" i="13"/>
  <c r="N226" i="13"/>
  <c r="H226" i="13"/>
  <c r="C226" i="13"/>
  <c r="BH225" i="13"/>
  <c r="BD225" i="13"/>
  <c r="AZ225" i="13"/>
  <c r="AV225" i="13"/>
  <c r="AJ225" i="13"/>
  <c r="AE225" i="13"/>
  <c r="Z225" i="13"/>
  <c r="U225" i="13"/>
  <c r="N225" i="13"/>
  <c r="H225" i="13"/>
  <c r="C225" i="13"/>
  <c r="BH224" i="13"/>
  <c r="BD224" i="13"/>
  <c r="AZ224" i="13"/>
  <c r="AV224" i="13"/>
  <c r="AJ224" i="13"/>
  <c r="AE224" i="13"/>
  <c r="Z224" i="13"/>
  <c r="U224" i="13"/>
  <c r="N224" i="13"/>
  <c r="H224" i="13"/>
  <c r="C224" i="13"/>
  <c r="BH223" i="13"/>
  <c r="BD223" i="13"/>
  <c r="AZ223" i="13"/>
  <c r="AV223" i="13"/>
  <c r="AJ223" i="13"/>
  <c r="AE223" i="13"/>
  <c r="Z223" i="13"/>
  <c r="U223" i="13"/>
  <c r="N223" i="13"/>
  <c r="H223" i="13"/>
  <c r="C223" i="13"/>
  <c r="BH222" i="13"/>
  <c r="BD222" i="13"/>
  <c r="AZ222" i="13"/>
  <c r="AV222" i="13"/>
  <c r="AJ222" i="13"/>
  <c r="AE222" i="13"/>
  <c r="Z222" i="13"/>
  <c r="U222" i="13"/>
  <c r="N222" i="13"/>
  <c r="H222" i="13"/>
  <c r="C222" i="13"/>
  <c r="BH221" i="13"/>
  <c r="BD221" i="13"/>
  <c r="AZ221" i="13"/>
  <c r="AV221" i="13"/>
  <c r="AJ221" i="13"/>
  <c r="AE221" i="13"/>
  <c r="Z221" i="13"/>
  <c r="U221" i="13"/>
  <c r="N221" i="13"/>
  <c r="H221" i="13"/>
  <c r="C221" i="13"/>
  <c r="BH220" i="13"/>
  <c r="BD220" i="13"/>
  <c r="AZ220" i="13"/>
  <c r="AV220" i="13"/>
  <c r="AJ220" i="13"/>
  <c r="AE220" i="13"/>
  <c r="Z220" i="13"/>
  <c r="U220" i="13"/>
  <c r="N220" i="13"/>
  <c r="H220" i="13"/>
  <c r="C220" i="13"/>
  <c r="BH219" i="13"/>
  <c r="BD219" i="13"/>
  <c r="AZ219" i="13"/>
  <c r="AV219" i="13"/>
  <c r="AJ219" i="13"/>
  <c r="AE219" i="13"/>
  <c r="Z219" i="13"/>
  <c r="U219" i="13"/>
  <c r="N219" i="13"/>
  <c r="H219" i="13"/>
  <c r="C219" i="13"/>
  <c r="BH218" i="13"/>
  <c r="BD218" i="13"/>
  <c r="AZ218" i="13"/>
  <c r="AV218" i="13"/>
  <c r="AJ218" i="13"/>
  <c r="AE218" i="13"/>
  <c r="Z218" i="13"/>
  <c r="U218" i="13"/>
  <c r="N218" i="13"/>
  <c r="H218" i="13"/>
  <c r="C218" i="13"/>
  <c r="BH217" i="13"/>
  <c r="BD217" i="13"/>
  <c r="AZ217" i="13"/>
  <c r="AV217" i="13"/>
  <c r="AJ217" i="13"/>
  <c r="AE217" i="13"/>
  <c r="Z217" i="13"/>
  <c r="U217" i="13"/>
  <c r="N217" i="13"/>
  <c r="H217" i="13"/>
  <c r="C217" i="13"/>
  <c r="BM216" i="13"/>
  <c r="BM208" i="13" s="1"/>
  <c r="BL216" i="13"/>
  <c r="BL208" i="13" s="1"/>
  <c r="BK216" i="13"/>
  <c r="BK208" i="13" s="1"/>
  <c r="BJ216" i="13"/>
  <c r="BJ208" i="13" s="1"/>
  <c r="BI216" i="13"/>
  <c r="BF216" i="13"/>
  <c r="BD216" i="13" s="1"/>
  <c r="BB216" i="13"/>
  <c r="BA216" i="13"/>
  <c r="AX216" i="13"/>
  <c r="AX208" i="13" s="1"/>
  <c r="AW216" i="13"/>
  <c r="AW208" i="13" s="1"/>
  <c r="AT216" i="13"/>
  <c r="AT208" i="13" s="1"/>
  <c r="AR216" i="13"/>
  <c r="AR208" i="13" s="1"/>
  <c r="AP216" i="13"/>
  <c r="AP208" i="13" s="1"/>
  <c r="AN216" i="13"/>
  <c r="AN208" i="13" s="1"/>
  <c r="AL216" i="13"/>
  <c r="AL208" i="13" s="1"/>
  <c r="AK216" i="13"/>
  <c r="AH216" i="13"/>
  <c r="AH208" i="13" s="1"/>
  <c r="AG216" i="13"/>
  <c r="AG208" i="13" s="1"/>
  <c r="AF216" i="13"/>
  <c r="AF208" i="13" s="1"/>
  <c r="AC216" i="13"/>
  <c r="AC208" i="13" s="1"/>
  <c r="AB216" i="13"/>
  <c r="AB208" i="13" s="1"/>
  <c r="AA216" i="13"/>
  <c r="X216" i="13"/>
  <c r="X208" i="13" s="1"/>
  <c r="W216" i="13"/>
  <c r="W208" i="13" s="1"/>
  <c r="V216" i="13"/>
  <c r="V208" i="13" s="1"/>
  <c r="S216" i="13"/>
  <c r="S208" i="13" s="1"/>
  <c r="R216" i="13"/>
  <c r="R208" i="13" s="1"/>
  <c r="Q216" i="13"/>
  <c r="Q208" i="13" s="1"/>
  <c r="P216" i="13"/>
  <c r="O216" i="13"/>
  <c r="O208" i="13" s="1"/>
  <c r="L216" i="13"/>
  <c r="L208" i="13" s="1"/>
  <c r="K216" i="13"/>
  <c r="K208" i="13" s="1"/>
  <c r="J216" i="13"/>
  <c r="J208" i="13" s="1"/>
  <c r="I216" i="13"/>
  <c r="I208" i="13" s="1"/>
  <c r="F216" i="13"/>
  <c r="E216" i="13"/>
  <c r="E208" i="13" s="1"/>
  <c r="D216" i="13"/>
  <c r="D208" i="13" s="1"/>
  <c r="BH215" i="13"/>
  <c r="BD215" i="13"/>
  <c r="AZ215" i="13"/>
  <c r="AV215" i="13"/>
  <c r="AJ215" i="13"/>
  <c r="AE215" i="13"/>
  <c r="Z215" i="13"/>
  <c r="U215" i="13"/>
  <c r="N215" i="13"/>
  <c r="H215" i="13"/>
  <c r="C215" i="13"/>
  <c r="BH214" i="13"/>
  <c r="BD214" i="13"/>
  <c r="AZ214" i="13"/>
  <c r="AV214" i="13"/>
  <c r="AJ214" i="13"/>
  <c r="AE214" i="13"/>
  <c r="Z214" i="13"/>
  <c r="U214" i="13"/>
  <c r="N214" i="13"/>
  <c r="H214" i="13"/>
  <c r="C214" i="13"/>
  <c r="BH213" i="13"/>
  <c r="BD213" i="13"/>
  <c r="AZ213" i="13"/>
  <c r="AV213" i="13"/>
  <c r="AJ213" i="13"/>
  <c r="AE213" i="13"/>
  <c r="Z213" i="13"/>
  <c r="U213" i="13"/>
  <c r="N213" i="13"/>
  <c r="H213" i="13"/>
  <c r="C213" i="13"/>
  <c r="BH212" i="13"/>
  <c r="BD212" i="13"/>
  <c r="AZ212" i="13"/>
  <c r="AV212" i="13"/>
  <c r="AJ212" i="13"/>
  <c r="AE212" i="13"/>
  <c r="Z212" i="13"/>
  <c r="U212" i="13"/>
  <c r="N212" i="13"/>
  <c r="H212" i="13"/>
  <c r="C212" i="13"/>
  <c r="BH211" i="13"/>
  <c r="BD211" i="13"/>
  <c r="AZ211" i="13"/>
  <c r="AV211" i="13"/>
  <c r="AJ211" i="13"/>
  <c r="AE211" i="13"/>
  <c r="Z211" i="13"/>
  <c r="U211" i="13"/>
  <c r="N211" i="13"/>
  <c r="H211" i="13"/>
  <c r="C211" i="13"/>
  <c r="BH210" i="13"/>
  <c r="BD210" i="13"/>
  <c r="AZ210" i="13"/>
  <c r="AV210" i="13"/>
  <c r="AJ210" i="13"/>
  <c r="AE210" i="13"/>
  <c r="Z210" i="13"/>
  <c r="U210" i="13"/>
  <c r="N210" i="13"/>
  <c r="H210" i="13"/>
  <c r="C210" i="13"/>
  <c r="BH209" i="13"/>
  <c r="BD209" i="13"/>
  <c r="AZ209" i="13"/>
  <c r="AV209" i="13"/>
  <c r="AJ209" i="13"/>
  <c r="AE209" i="13"/>
  <c r="Z209" i="13"/>
  <c r="U209" i="13"/>
  <c r="N209" i="13"/>
  <c r="H209" i="13"/>
  <c r="C209" i="13"/>
  <c r="BA208" i="13"/>
  <c r="BH207" i="13"/>
  <c r="BD207" i="13"/>
  <c r="AZ207" i="13"/>
  <c r="AV207" i="13"/>
  <c r="AJ207" i="13"/>
  <c r="AE207" i="13"/>
  <c r="Z207" i="13"/>
  <c r="U207" i="13"/>
  <c r="N207" i="13"/>
  <c r="H207" i="13"/>
  <c r="C207" i="13"/>
  <c r="BH206" i="13"/>
  <c r="BD206" i="13"/>
  <c r="AZ206" i="13"/>
  <c r="AV206" i="13"/>
  <c r="AJ206" i="13"/>
  <c r="AE206" i="13"/>
  <c r="Z206" i="13"/>
  <c r="U206" i="13"/>
  <c r="N206" i="13"/>
  <c r="H206" i="13"/>
  <c r="C206" i="13"/>
  <c r="BH205" i="13"/>
  <c r="BD205" i="13"/>
  <c r="AZ205" i="13"/>
  <c r="AV205" i="13"/>
  <c r="AJ205" i="13"/>
  <c r="AE205" i="13"/>
  <c r="Z205" i="13"/>
  <c r="U205" i="13"/>
  <c r="N205" i="13"/>
  <c r="H205" i="13"/>
  <c r="C205" i="13"/>
  <c r="BM204" i="13"/>
  <c r="BL204" i="13"/>
  <c r="BK204" i="13"/>
  <c r="BJ204" i="13"/>
  <c r="BI204" i="13"/>
  <c r="BF204" i="13"/>
  <c r="BD204" i="13" s="1"/>
  <c r="BB204" i="13"/>
  <c r="BA204" i="13"/>
  <c r="AX204" i="13"/>
  <c r="AW204" i="13"/>
  <c r="AT204" i="13"/>
  <c r="AR204" i="13"/>
  <c r="AP204" i="13"/>
  <c r="AN204" i="13"/>
  <c r="AL204" i="13"/>
  <c r="AK204" i="13"/>
  <c r="AH204" i="13"/>
  <c r="AG204" i="13"/>
  <c r="AF204" i="13"/>
  <c r="AC204" i="13"/>
  <c r="AB204" i="13"/>
  <c r="AA204" i="13"/>
  <c r="X204" i="13"/>
  <c r="W204" i="13"/>
  <c r="V204" i="13"/>
  <c r="S204" i="13"/>
  <c r="R204" i="13"/>
  <c r="Q204" i="13"/>
  <c r="P204" i="13"/>
  <c r="O204" i="13"/>
  <c r="L204" i="13"/>
  <c r="K204" i="13"/>
  <c r="J204" i="13"/>
  <c r="I204" i="13"/>
  <c r="F204" i="13"/>
  <c r="E204" i="13"/>
  <c r="D204" i="13"/>
  <c r="BH203" i="13"/>
  <c r="BD203" i="13"/>
  <c r="AZ203" i="13"/>
  <c r="AV203" i="13"/>
  <c r="AJ203" i="13"/>
  <c r="AE203" i="13"/>
  <c r="Z203" i="13"/>
  <c r="U203" i="13"/>
  <c r="N203" i="13"/>
  <c r="H203" i="13"/>
  <c r="C203" i="13"/>
  <c r="BH202" i="13"/>
  <c r="BD202" i="13"/>
  <c r="AZ202" i="13"/>
  <c r="AV202" i="13"/>
  <c r="AJ202" i="13"/>
  <c r="AE202" i="13"/>
  <c r="Z202" i="13"/>
  <c r="U202" i="13"/>
  <c r="N202" i="13"/>
  <c r="H202" i="13"/>
  <c r="C202" i="13"/>
  <c r="BH201" i="13"/>
  <c r="BD201" i="13"/>
  <c r="AZ201" i="13"/>
  <c r="AV201" i="13"/>
  <c r="AJ201" i="13"/>
  <c r="AE201" i="13"/>
  <c r="Z201" i="13"/>
  <c r="U201" i="13"/>
  <c r="N201" i="13"/>
  <c r="H201" i="13"/>
  <c r="C201" i="13"/>
  <c r="BH200" i="13"/>
  <c r="BD200" i="13"/>
  <c r="AZ200" i="13"/>
  <c r="AV200" i="13"/>
  <c r="AJ200" i="13"/>
  <c r="AE200" i="13"/>
  <c r="Z200" i="13"/>
  <c r="U200" i="13"/>
  <c r="N200" i="13"/>
  <c r="H200" i="13"/>
  <c r="C200" i="13"/>
  <c r="BH199" i="13"/>
  <c r="BD199" i="13"/>
  <c r="AZ199" i="13"/>
  <c r="AV199" i="13"/>
  <c r="AJ199" i="13"/>
  <c r="AE199" i="13"/>
  <c r="Z199" i="13"/>
  <c r="U199" i="13"/>
  <c r="N199" i="13"/>
  <c r="H199" i="13"/>
  <c r="C199" i="13"/>
  <c r="BH198" i="13"/>
  <c r="BD198" i="13"/>
  <c r="AZ198" i="13"/>
  <c r="AV198" i="13"/>
  <c r="AJ198" i="13"/>
  <c r="AE198" i="13"/>
  <c r="Z198" i="13"/>
  <c r="U198" i="13"/>
  <c r="N198" i="13"/>
  <c r="H198" i="13"/>
  <c r="C198" i="13"/>
  <c r="BM197" i="13"/>
  <c r="BM196" i="13" s="1"/>
  <c r="BL197" i="13"/>
  <c r="BL196" i="13" s="1"/>
  <c r="BK197" i="13"/>
  <c r="BK196" i="13" s="1"/>
  <c r="BJ197" i="13"/>
  <c r="BJ196" i="13" s="1"/>
  <c r="BI197" i="13"/>
  <c r="BI196" i="13" s="1"/>
  <c r="BF197" i="13"/>
  <c r="BF196" i="13" s="1"/>
  <c r="BB197" i="13"/>
  <c r="BB196" i="13" s="1"/>
  <c r="BA197" i="13"/>
  <c r="AX197" i="13"/>
  <c r="AX196" i="13" s="1"/>
  <c r="AW197" i="13"/>
  <c r="AW196" i="13" s="1"/>
  <c r="AT197" i="13"/>
  <c r="AT196" i="13" s="1"/>
  <c r="AR197" i="13"/>
  <c r="AR196" i="13" s="1"/>
  <c r="AP197" i="13"/>
  <c r="AP196" i="13" s="1"/>
  <c r="AN197" i="13"/>
  <c r="AN196" i="13" s="1"/>
  <c r="AL197" i="13"/>
  <c r="AK197" i="13"/>
  <c r="AH197" i="13"/>
  <c r="AH196" i="13" s="1"/>
  <c r="AG197" i="13"/>
  <c r="AF197" i="13"/>
  <c r="AF196" i="13" s="1"/>
  <c r="AC197" i="13"/>
  <c r="AC196" i="13" s="1"/>
  <c r="AB197" i="13"/>
  <c r="AB196" i="13" s="1"/>
  <c r="AA197" i="13"/>
  <c r="AA196" i="13" s="1"/>
  <c r="X197" i="13"/>
  <c r="X196" i="13" s="1"/>
  <c r="W197" i="13"/>
  <c r="W196" i="13" s="1"/>
  <c r="V197" i="13"/>
  <c r="V196" i="13" s="1"/>
  <c r="S197" i="13"/>
  <c r="S196" i="13" s="1"/>
  <c r="R197" i="13"/>
  <c r="R196" i="13" s="1"/>
  <c r="Q197" i="13"/>
  <c r="Q196" i="13" s="1"/>
  <c r="P197" i="13"/>
  <c r="P196" i="13" s="1"/>
  <c r="O197" i="13"/>
  <c r="O196" i="13" s="1"/>
  <c r="L197" i="13"/>
  <c r="L196" i="13" s="1"/>
  <c r="K197" i="13"/>
  <c r="K196" i="13" s="1"/>
  <c r="J197" i="13"/>
  <c r="J196" i="13" s="1"/>
  <c r="I197" i="13"/>
  <c r="F197" i="13"/>
  <c r="F196" i="13" s="1"/>
  <c r="E197" i="13"/>
  <c r="E196" i="13" s="1"/>
  <c r="D197" i="13"/>
  <c r="D196" i="13" s="1"/>
  <c r="AK196" i="13"/>
  <c r="I196" i="13"/>
  <c r="BH193" i="13"/>
  <c r="BD193" i="13"/>
  <c r="AZ193" i="13"/>
  <c r="AV193" i="13"/>
  <c r="AJ193" i="13"/>
  <c r="AE193" i="13"/>
  <c r="Z193" i="13"/>
  <c r="U193" i="13"/>
  <c r="N193" i="13"/>
  <c r="H193" i="13"/>
  <c r="C193" i="13"/>
  <c r="BH192" i="13"/>
  <c r="BD192" i="13"/>
  <c r="AZ192" i="13"/>
  <c r="AV192" i="13"/>
  <c r="AJ192" i="13"/>
  <c r="AE192" i="13"/>
  <c r="Z192" i="13"/>
  <c r="U192" i="13"/>
  <c r="N192" i="13"/>
  <c r="H192" i="13"/>
  <c r="C192" i="13"/>
  <c r="BH191" i="13"/>
  <c r="BD191" i="13"/>
  <c r="AZ191" i="13"/>
  <c r="AV191" i="13"/>
  <c r="AJ191" i="13"/>
  <c r="AE191" i="13"/>
  <c r="Z191" i="13"/>
  <c r="U191" i="13"/>
  <c r="N191" i="13"/>
  <c r="H191" i="13"/>
  <c r="C191" i="13"/>
  <c r="BH190" i="13"/>
  <c r="BD190" i="13"/>
  <c r="AZ190" i="13"/>
  <c r="AV190" i="13"/>
  <c r="AJ190" i="13"/>
  <c r="AE190" i="13"/>
  <c r="Z190" i="13"/>
  <c r="U190" i="13"/>
  <c r="N190" i="13"/>
  <c r="H190" i="13"/>
  <c r="C190" i="13"/>
  <c r="BH189" i="13"/>
  <c r="BD189" i="13"/>
  <c r="AZ189" i="13"/>
  <c r="AV189" i="13"/>
  <c r="AJ189" i="13"/>
  <c r="AE189" i="13"/>
  <c r="Z189" i="13"/>
  <c r="U189" i="13"/>
  <c r="N189" i="13"/>
  <c r="H189" i="13"/>
  <c r="C189" i="13"/>
  <c r="BH188" i="13"/>
  <c r="BD188" i="13"/>
  <c r="AZ188" i="13"/>
  <c r="AV188" i="13"/>
  <c r="AJ188" i="13"/>
  <c r="AE188" i="13"/>
  <c r="Z188" i="13"/>
  <c r="U188" i="13"/>
  <c r="N188" i="13"/>
  <c r="H188" i="13"/>
  <c r="C188" i="13"/>
  <c r="BH187" i="13"/>
  <c r="BD187" i="13"/>
  <c r="AZ187" i="13"/>
  <c r="AV187" i="13"/>
  <c r="AJ187" i="13"/>
  <c r="AE187" i="13"/>
  <c r="Z187" i="13"/>
  <c r="U187" i="13"/>
  <c r="N187" i="13"/>
  <c r="H187" i="13"/>
  <c r="C187" i="13"/>
  <c r="BM186" i="13"/>
  <c r="BL186" i="13"/>
  <c r="BK186" i="13"/>
  <c r="BJ186" i="13"/>
  <c r="BI186" i="13"/>
  <c r="BF186" i="13"/>
  <c r="BD186" i="13" s="1"/>
  <c r="BB186" i="13"/>
  <c r="BA186" i="13"/>
  <c r="AX186" i="13"/>
  <c r="AW186" i="13"/>
  <c r="AT186" i="13"/>
  <c r="AR186" i="13"/>
  <c r="AP186" i="13"/>
  <c r="AN186" i="13"/>
  <c r="AL186" i="13"/>
  <c r="AK186" i="13"/>
  <c r="AH186" i="13"/>
  <c r="AG186" i="13"/>
  <c r="AF186" i="13"/>
  <c r="AC186" i="13"/>
  <c r="AB186" i="13"/>
  <c r="AA186" i="13"/>
  <c r="X186" i="13"/>
  <c r="W186" i="13"/>
  <c r="V186" i="13"/>
  <c r="S186" i="13"/>
  <c r="R186" i="13"/>
  <c r="Q186" i="13"/>
  <c r="P186" i="13"/>
  <c r="O186" i="13"/>
  <c r="L186" i="13"/>
  <c r="K186" i="13"/>
  <c r="J186" i="13"/>
  <c r="I186" i="13"/>
  <c r="F186" i="13"/>
  <c r="E186" i="13"/>
  <c r="D186" i="13"/>
  <c r="BH185" i="13"/>
  <c r="BD185" i="13"/>
  <c r="AZ185" i="13"/>
  <c r="AV185" i="13"/>
  <c r="AJ185" i="13"/>
  <c r="AE185" i="13"/>
  <c r="Z185" i="13"/>
  <c r="U185" i="13"/>
  <c r="N185" i="13"/>
  <c r="H185" i="13"/>
  <c r="C185" i="13"/>
  <c r="BH184" i="13"/>
  <c r="BD184" i="13"/>
  <c r="AZ184" i="13"/>
  <c r="AV184" i="13"/>
  <c r="AJ184" i="13"/>
  <c r="AE184" i="13"/>
  <c r="Z184" i="13"/>
  <c r="U184" i="13"/>
  <c r="N184" i="13"/>
  <c r="H184" i="13"/>
  <c r="C184" i="13"/>
  <c r="BH183" i="13"/>
  <c r="BD183" i="13"/>
  <c r="AZ183" i="13"/>
  <c r="AV183" i="13"/>
  <c r="AJ183" i="13"/>
  <c r="AE183" i="13"/>
  <c r="Z183" i="13"/>
  <c r="U183" i="13"/>
  <c r="N183" i="13"/>
  <c r="H183" i="13"/>
  <c r="C183" i="13"/>
  <c r="BH182" i="13"/>
  <c r="BD182" i="13"/>
  <c r="AZ182" i="13"/>
  <c r="AV182" i="13"/>
  <c r="AJ182" i="13"/>
  <c r="AE182" i="13"/>
  <c r="Z182" i="13"/>
  <c r="U182" i="13"/>
  <c r="N182" i="13"/>
  <c r="H182" i="13"/>
  <c r="C182" i="13"/>
  <c r="BH181" i="13"/>
  <c r="BD181" i="13"/>
  <c r="AZ181" i="13"/>
  <c r="AV181" i="13"/>
  <c r="AJ181" i="13"/>
  <c r="AE181" i="13"/>
  <c r="Z181" i="13"/>
  <c r="U181" i="13"/>
  <c r="N181" i="13"/>
  <c r="H181" i="13"/>
  <c r="C181" i="13"/>
  <c r="BH180" i="13"/>
  <c r="BD180" i="13"/>
  <c r="AZ180" i="13"/>
  <c r="AV180" i="13"/>
  <c r="AJ180" i="13"/>
  <c r="AE180" i="13"/>
  <c r="Z180" i="13"/>
  <c r="U180" i="13"/>
  <c r="N180" i="13"/>
  <c r="H180" i="13"/>
  <c r="C180" i="13"/>
  <c r="BH179" i="13"/>
  <c r="BD179" i="13"/>
  <c r="AZ179" i="13"/>
  <c r="AV179" i="13"/>
  <c r="AJ179" i="13"/>
  <c r="AE179" i="13"/>
  <c r="Z179" i="13"/>
  <c r="U179" i="13"/>
  <c r="N179" i="13"/>
  <c r="H179" i="13"/>
  <c r="C179" i="13"/>
  <c r="BM178" i="13"/>
  <c r="BL178" i="13"/>
  <c r="BK178" i="13"/>
  <c r="BJ178" i="13"/>
  <c r="BI178" i="13"/>
  <c r="BF178" i="13"/>
  <c r="BD178" i="13" s="1"/>
  <c r="BB178" i="13"/>
  <c r="BA178" i="13"/>
  <c r="AX178" i="13"/>
  <c r="AW178" i="13"/>
  <c r="AT178" i="13"/>
  <c r="AR178" i="13"/>
  <c r="AP178" i="13"/>
  <c r="AN178" i="13"/>
  <c r="AL178" i="13"/>
  <c r="AK178" i="13"/>
  <c r="AH178" i="13"/>
  <c r="AG178" i="13"/>
  <c r="AF178" i="13"/>
  <c r="AC178" i="13"/>
  <c r="AB178" i="13"/>
  <c r="AA178" i="13"/>
  <c r="X178" i="13"/>
  <c r="W178" i="13"/>
  <c r="V178" i="13"/>
  <c r="S178" i="13"/>
  <c r="R178" i="13"/>
  <c r="Q178" i="13"/>
  <c r="P178" i="13"/>
  <c r="O178" i="13"/>
  <c r="L178" i="13"/>
  <c r="K178" i="13"/>
  <c r="J178" i="13"/>
  <c r="I178" i="13"/>
  <c r="F178" i="13"/>
  <c r="E178" i="13"/>
  <c r="D178" i="13"/>
  <c r="BH177" i="13"/>
  <c r="BD177" i="13"/>
  <c r="AZ177" i="13"/>
  <c r="AV177" i="13"/>
  <c r="AJ177" i="13"/>
  <c r="AE177" i="13"/>
  <c r="Z177" i="13"/>
  <c r="U177" i="13"/>
  <c r="N177" i="13"/>
  <c r="H177" i="13"/>
  <c r="C177" i="13"/>
  <c r="BH176" i="13"/>
  <c r="BD176" i="13"/>
  <c r="AZ176" i="13"/>
  <c r="AV176" i="13"/>
  <c r="AJ176" i="13"/>
  <c r="AE176" i="13"/>
  <c r="Z176" i="13"/>
  <c r="U176" i="13"/>
  <c r="N176" i="13"/>
  <c r="H176" i="13"/>
  <c r="C176" i="13"/>
  <c r="BH175" i="13"/>
  <c r="BD175" i="13"/>
  <c r="AZ175" i="13"/>
  <c r="AV175" i="13"/>
  <c r="AJ175" i="13"/>
  <c r="AE175" i="13"/>
  <c r="Z175" i="13"/>
  <c r="U175" i="13"/>
  <c r="N175" i="13"/>
  <c r="H175" i="13"/>
  <c r="C175" i="13"/>
  <c r="BH174" i="13"/>
  <c r="BD174" i="13"/>
  <c r="AZ174" i="13"/>
  <c r="AV174" i="13"/>
  <c r="AJ174" i="13"/>
  <c r="AE174" i="13"/>
  <c r="Z174" i="13"/>
  <c r="U174" i="13"/>
  <c r="N174" i="13"/>
  <c r="H174" i="13"/>
  <c r="C174" i="13"/>
  <c r="BH173" i="13"/>
  <c r="BD173" i="13"/>
  <c r="AZ173" i="13"/>
  <c r="AV173" i="13"/>
  <c r="AJ173" i="13"/>
  <c r="AE173" i="13"/>
  <c r="Z173" i="13"/>
  <c r="U173" i="13"/>
  <c r="N173" i="13"/>
  <c r="H173" i="13"/>
  <c r="C173" i="13"/>
  <c r="BH172" i="13"/>
  <c r="BD172" i="13"/>
  <c r="AZ172" i="13"/>
  <c r="AV172" i="13"/>
  <c r="AJ172" i="13"/>
  <c r="AE172" i="13"/>
  <c r="Z172" i="13"/>
  <c r="U172" i="13"/>
  <c r="N172" i="13"/>
  <c r="H172" i="13"/>
  <c r="C172" i="13"/>
  <c r="BH171" i="13"/>
  <c r="BD171" i="13"/>
  <c r="AZ171" i="13"/>
  <c r="AV171" i="13"/>
  <c r="AJ171" i="13"/>
  <c r="AE171" i="13"/>
  <c r="Z171" i="13"/>
  <c r="U171" i="13"/>
  <c r="N171" i="13"/>
  <c r="H171" i="13"/>
  <c r="C171" i="13"/>
  <c r="BH170" i="13"/>
  <c r="BD170" i="13"/>
  <c r="AZ170" i="13"/>
  <c r="AV170" i="13"/>
  <c r="AJ170" i="13"/>
  <c r="AE170" i="13"/>
  <c r="Z170" i="13"/>
  <c r="U170" i="13"/>
  <c r="N170" i="13"/>
  <c r="H170" i="13"/>
  <c r="C170" i="13"/>
  <c r="BH169" i="13"/>
  <c r="BD169" i="13"/>
  <c r="AZ169" i="13"/>
  <c r="AV169" i="13"/>
  <c r="AJ169" i="13"/>
  <c r="AE169" i="13"/>
  <c r="Z169" i="13"/>
  <c r="U169" i="13"/>
  <c r="N169" i="13"/>
  <c r="H169" i="13"/>
  <c r="C169" i="13"/>
  <c r="BM168" i="13"/>
  <c r="BM167" i="13" s="1"/>
  <c r="BL168" i="13"/>
  <c r="BL167" i="13" s="1"/>
  <c r="BK168" i="13"/>
  <c r="BK167" i="13" s="1"/>
  <c r="BJ168" i="13"/>
  <c r="BI168" i="13"/>
  <c r="BI167" i="13" s="1"/>
  <c r="BF168" i="13"/>
  <c r="BF167" i="13" s="1"/>
  <c r="BB168" i="13"/>
  <c r="BA168" i="13"/>
  <c r="BA167" i="13" s="1"/>
  <c r="AX168" i="13"/>
  <c r="AX167" i="13" s="1"/>
  <c r="AW168" i="13"/>
  <c r="AT168" i="13"/>
  <c r="AT167" i="13" s="1"/>
  <c r="AR168" i="13"/>
  <c r="AR167" i="13" s="1"/>
  <c r="AP168" i="13"/>
  <c r="AP167" i="13" s="1"/>
  <c r="AN168" i="13"/>
  <c r="AN167" i="13" s="1"/>
  <c r="AL168" i="13"/>
  <c r="AK168" i="13"/>
  <c r="AK167" i="13" s="1"/>
  <c r="AH168" i="13"/>
  <c r="AH167" i="13" s="1"/>
  <c r="AG168" i="13"/>
  <c r="AG167" i="13" s="1"/>
  <c r="AF168" i="13"/>
  <c r="AC168" i="13"/>
  <c r="AC167" i="13" s="1"/>
  <c r="AB168" i="13"/>
  <c r="AA168" i="13"/>
  <c r="AA167" i="13" s="1"/>
  <c r="X168" i="13"/>
  <c r="X167" i="13" s="1"/>
  <c r="W168" i="13"/>
  <c r="W167" i="13" s="1"/>
  <c r="V168" i="13"/>
  <c r="S168" i="13"/>
  <c r="S167" i="13" s="1"/>
  <c r="R168" i="13"/>
  <c r="R167" i="13" s="1"/>
  <c r="Q168" i="13"/>
  <c r="Q167" i="13" s="1"/>
  <c r="P168" i="13"/>
  <c r="P167" i="13" s="1"/>
  <c r="O168" i="13"/>
  <c r="L168" i="13"/>
  <c r="L167" i="13" s="1"/>
  <c r="K168" i="13"/>
  <c r="K167" i="13" s="1"/>
  <c r="J168" i="13"/>
  <c r="J167" i="13" s="1"/>
  <c r="I168" i="13"/>
  <c r="F168" i="13"/>
  <c r="F167" i="13" s="1"/>
  <c r="E168" i="13"/>
  <c r="E167" i="13" s="1"/>
  <c r="D168" i="13"/>
  <c r="BH166" i="13"/>
  <c r="BD166" i="13"/>
  <c r="AZ166" i="13"/>
  <c r="AV166" i="13"/>
  <c r="AJ166" i="13"/>
  <c r="AE166" i="13"/>
  <c r="Z166" i="13"/>
  <c r="U166" i="13"/>
  <c r="N166" i="13"/>
  <c r="H166" i="13"/>
  <c r="C166" i="13"/>
  <c r="BH165" i="13"/>
  <c r="BD165" i="13"/>
  <c r="AZ165" i="13"/>
  <c r="AV165" i="13"/>
  <c r="AJ165" i="13"/>
  <c r="AE165" i="13"/>
  <c r="Z165" i="13"/>
  <c r="U165" i="13"/>
  <c r="N165" i="13"/>
  <c r="H165" i="13"/>
  <c r="C165" i="13"/>
  <c r="BH164" i="13"/>
  <c r="BD164" i="13"/>
  <c r="AZ164" i="13"/>
  <c r="AV164" i="13"/>
  <c r="AJ164" i="13"/>
  <c r="AE164" i="13"/>
  <c r="Z164" i="13"/>
  <c r="U164" i="13"/>
  <c r="N164" i="13"/>
  <c r="H164" i="13"/>
  <c r="C164" i="13"/>
  <c r="BM163" i="13"/>
  <c r="BL163" i="13"/>
  <c r="BK163" i="13"/>
  <c r="BJ163" i="13"/>
  <c r="BI163" i="13"/>
  <c r="BF163" i="13"/>
  <c r="BD163" i="13" s="1"/>
  <c r="BB163" i="13"/>
  <c r="BA163" i="13"/>
  <c r="AX163" i="13"/>
  <c r="AW163" i="13"/>
  <c r="AT163" i="13"/>
  <c r="AR163" i="13"/>
  <c r="AP163" i="13"/>
  <c r="AN163" i="13"/>
  <c r="AL163" i="13"/>
  <c r="AK163" i="13"/>
  <c r="AH163" i="13"/>
  <c r="AG163" i="13"/>
  <c r="AF163" i="13"/>
  <c r="AC163" i="13"/>
  <c r="AB163" i="13"/>
  <c r="AA163" i="13"/>
  <c r="X163" i="13"/>
  <c r="W163" i="13"/>
  <c r="V163" i="13"/>
  <c r="S163" i="13"/>
  <c r="R163" i="13"/>
  <c r="Q163" i="13"/>
  <c r="P163" i="13"/>
  <c r="O163" i="13"/>
  <c r="L163" i="13"/>
  <c r="K163" i="13"/>
  <c r="J163" i="13"/>
  <c r="I163" i="13"/>
  <c r="F163" i="13"/>
  <c r="E163" i="13"/>
  <c r="D163" i="13"/>
  <c r="BH162" i="13"/>
  <c r="BD162" i="13"/>
  <c r="AZ162" i="13"/>
  <c r="AV162" i="13"/>
  <c r="AJ162" i="13"/>
  <c r="AE162" i="13"/>
  <c r="Z162" i="13"/>
  <c r="U162" i="13"/>
  <c r="N162" i="13"/>
  <c r="H162" i="13"/>
  <c r="C162" i="13"/>
  <c r="BH161" i="13"/>
  <c r="BD161" i="13"/>
  <c r="AZ161" i="13"/>
  <c r="AV161" i="13"/>
  <c r="AJ161" i="13"/>
  <c r="AE161" i="13"/>
  <c r="Z161" i="13"/>
  <c r="U161" i="13"/>
  <c r="N161" i="13"/>
  <c r="H161" i="13"/>
  <c r="C161" i="13"/>
  <c r="BH160" i="13"/>
  <c r="BD160" i="13"/>
  <c r="AZ160" i="13"/>
  <c r="AV160" i="13"/>
  <c r="AJ160" i="13"/>
  <c r="AE160" i="13"/>
  <c r="Z160" i="13"/>
  <c r="U160" i="13"/>
  <c r="N160" i="13"/>
  <c r="H160" i="13"/>
  <c r="C160" i="13"/>
  <c r="BM159" i="13"/>
  <c r="BM155" i="13" s="1"/>
  <c r="BL159" i="13"/>
  <c r="BL155" i="13" s="1"/>
  <c r="BK159" i="13"/>
  <c r="BK155" i="13" s="1"/>
  <c r="BJ159" i="13"/>
  <c r="BJ155" i="13" s="1"/>
  <c r="BI159" i="13"/>
  <c r="BI155" i="13" s="1"/>
  <c r="BF159" i="13"/>
  <c r="BD159" i="13" s="1"/>
  <c r="BB159" i="13"/>
  <c r="BB155" i="13" s="1"/>
  <c r="BA159" i="13"/>
  <c r="AX159" i="13"/>
  <c r="AX155" i="13" s="1"/>
  <c r="AW159" i="13"/>
  <c r="AT159" i="13"/>
  <c r="AT155" i="13" s="1"/>
  <c r="AR159" i="13"/>
  <c r="AR155" i="13" s="1"/>
  <c r="AP159" i="13"/>
  <c r="AP155" i="13" s="1"/>
  <c r="AN159" i="13"/>
  <c r="AN155" i="13" s="1"/>
  <c r="AL159" i="13"/>
  <c r="AL155" i="13" s="1"/>
  <c r="AK159" i="13"/>
  <c r="AK155" i="13" s="1"/>
  <c r="AH159" i="13"/>
  <c r="AH155" i="13" s="1"/>
  <c r="AG159" i="13"/>
  <c r="AG155" i="13" s="1"/>
  <c r="AF159" i="13"/>
  <c r="AF155" i="13" s="1"/>
  <c r="AC159" i="13"/>
  <c r="AC155" i="13" s="1"/>
  <c r="AB159" i="13"/>
  <c r="AB155" i="13" s="1"/>
  <c r="AA159" i="13"/>
  <c r="AA155" i="13" s="1"/>
  <c r="X159" i="13"/>
  <c r="W159" i="13"/>
  <c r="W155" i="13" s="1"/>
  <c r="V159" i="13"/>
  <c r="V155" i="13" s="1"/>
  <c r="S159" i="13"/>
  <c r="S155" i="13" s="1"/>
  <c r="R159" i="13"/>
  <c r="R155" i="13" s="1"/>
  <c r="Q159" i="13"/>
  <c r="Q155" i="13" s="1"/>
  <c r="P159" i="13"/>
  <c r="P155" i="13" s="1"/>
  <c r="O159" i="13"/>
  <c r="O155" i="13" s="1"/>
  <c r="L159" i="13"/>
  <c r="L155" i="13" s="1"/>
  <c r="K159" i="13"/>
  <c r="K155" i="13" s="1"/>
  <c r="J159" i="13"/>
  <c r="J155" i="13" s="1"/>
  <c r="I159" i="13"/>
  <c r="I155" i="13" s="1"/>
  <c r="F159" i="13"/>
  <c r="F155" i="13" s="1"/>
  <c r="E159" i="13"/>
  <c r="E155" i="13" s="1"/>
  <c r="D159" i="13"/>
  <c r="D155" i="13" s="1"/>
  <c r="BH158" i="13"/>
  <c r="BD158" i="13"/>
  <c r="AZ158" i="13"/>
  <c r="AV158" i="13"/>
  <c r="AJ158" i="13"/>
  <c r="AE158" i="13"/>
  <c r="Z158" i="13"/>
  <c r="U158" i="13"/>
  <c r="N158" i="13"/>
  <c r="H158" i="13"/>
  <c r="C158" i="13"/>
  <c r="BH157" i="13"/>
  <c r="BD157" i="13"/>
  <c r="AZ157" i="13"/>
  <c r="AV157" i="13"/>
  <c r="AJ157" i="13"/>
  <c r="AE157" i="13"/>
  <c r="Z157" i="13"/>
  <c r="U157" i="13"/>
  <c r="N157" i="13"/>
  <c r="H157" i="13"/>
  <c r="C157" i="13"/>
  <c r="BH156" i="13"/>
  <c r="BD156" i="13"/>
  <c r="AZ156" i="13"/>
  <c r="AV156" i="13"/>
  <c r="AJ156" i="13"/>
  <c r="AE156" i="13"/>
  <c r="Z156" i="13"/>
  <c r="U156" i="13"/>
  <c r="N156" i="13"/>
  <c r="H156" i="13"/>
  <c r="C156" i="13"/>
  <c r="X155" i="13"/>
  <c r="BH151" i="13"/>
  <c r="BD151" i="13"/>
  <c r="AZ151" i="13"/>
  <c r="AV151" i="13"/>
  <c r="AJ151" i="13"/>
  <c r="AE151" i="13"/>
  <c r="Z151" i="13"/>
  <c r="U151" i="13"/>
  <c r="N151" i="13"/>
  <c r="H151" i="13"/>
  <c r="C151" i="13"/>
  <c r="BH150" i="13"/>
  <c r="BD150" i="13"/>
  <c r="AZ150" i="13"/>
  <c r="AV150" i="13"/>
  <c r="AJ150" i="13"/>
  <c r="AE150" i="13"/>
  <c r="Z150" i="13"/>
  <c r="U150" i="13"/>
  <c r="N150" i="13"/>
  <c r="H150" i="13"/>
  <c r="C150" i="13"/>
  <c r="BH149" i="13"/>
  <c r="BD149" i="13"/>
  <c r="AZ149" i="13"/>
  <c r="AV149" i="13"/>
  <c r="AJ149" i="13"/>
  <c r="AE149" i="13"/>
  <c r="Z149" i="13"/>
  <c r="U149" i="13"/>
  <c r="N149" i="13"/>
  <c r="H149" i="13"/>
  <c r="C149" i="13"/>
  <c r="BM148" i="13"/>
  <c r="BL148" i="13"/>
  <c r="BK148" i="13"/>
  <c r="BJ148" i="13"/>
  <c r="BI148" i="13"/>
  <c r="BF148" i="13"/>
  <c r="BD148" i="13" s="1"/>
  <c r="BB148" i="13"/>
  <c r="BA148" i="13"/>
  <c r="AX148" i="13"/>
  <c r="AW148" i="13"/>
  <c r="AT148" i="13"/>
  <c r="AR148" i="13"/>
  <c r="AP148" i="13"/>
  <c r="AN148" i="13"/>
  <c r="AL148" i="13"/>
  <c r="AK148" i="13"/>
  <c r="AH148" i="13"/>
  <c r="AG148" i="13"/>
  <c r="AF148" i="13"/>
  <c r="AC148" i="13"/>
  <c r="AB148" i="13"/>
  <c r="AA148" i="13"/>
  <c r="X148" i="13"/>
  <c r="W148" i="13"/>
  <c r="V148" i="13"/>
  <c r="S148" i="13"/>
  <c r="R148" i="13"/>
  <c r="Q148" i="13"/>
  <c r="P148" i="13"/>
  <c r="O148" i="13"/>
  <c r="L148" i="13"/>
  <c r="K148" i="13"/>
  <c r="J148" i="13"/>
  <c r="I148" i="13"/>
  <c r="F148" i="13"/>
  <c r="E148" i="13"/>
  <c r="D148" i="13"/>
  <c r="BH147" i="13"/>
  <c r="BD147" i="13"/>
  <c r="AZ147" i="13"/>
  <c r="AV147" i="13"/>
  <c r="AJ147" i="13"/>
  <c r="AE147" i="13"/>
  <c r="Z147" i="13"/>
  <c r="U147" i="13"/>
  <c r="N147" i="13"/>
  <c r="H147" i="13"/>
  <c r="C147" i="13"/>
  <c r="BH146" i="13"/>
  <c r="BD146" i="13"/>
  <c r="AZ146" i="13"/>
  <c r="AV146" i="13"/>
  <c r="AJ146" i="13"/>
  <c r="AE146" i="13"/>
  <c r="Z146" i="13"/>
  <c r="U146" i="13"/>
  <c r="N146" i="13"/>
  <c r="H146" i="13"/>
  <c r="C146" i="13"/>
  <c r="BH145" i="13"/>
  <c r="BD145" i="13"/>
  <c r="AZ145" i="13"/>
  <c r="AV145" i="13"/>
  <c r="AJ145" i="13"/>
  <c r="AE145" i="13"/>
  <c r="Z145" i="13"/>
  <c r="U145" i="13"/>
  <c r="N145" i="13"/>
  <c r="H145" i="13"/>
  <c r="C145" i="13"/>
  <c r="BH144" i="13"/>
  <c r="BD144" i="13"/>
  <c r="AZ144" i="13"/>
  <c r="AV144" i="13"/>
  <c r="AJ144" i="13"/>
  <c r="AE144" i="13"/>
  <c r="Z144" i="13"/>
  <c r="U144" i="13"/>
  <c r="N144" i="13"/>
  <c r="H144" i="13"/>
  <c r="C144" i="13"/>
  <c r="BH143" i="13"/>
  <c r="BD143" i="13"/>
  <c r="AZ143" i="13"/>
  <c r="AV143" i="13"/>
  <c r="AJ143" i="13"/>
  <c r="AE143" i="13"/>
  <c r="Z143" i="13"/>
  <c r="U143" i="13"/>
  <c r="N143" i="13"/>
  <c r="H143" i="13"/>
  <c r="C143" i="13"/>
  <c r="BH142" i="13"/>
  <c r="BD142" i="13"/>
  <c r="AZ142" i="13"/>
  <c r="AV142" i="13"/>
  <c r="AJ142" i="13"/>
  <c r="AE142" i="13"/>
  <c r="Z142" i="13"/>
  <c r="U142" i="13"/>
  <c r="N142" i="13"/>
  <c r="H142" i="13"/>
  <c r="C142" i="13"/>
  <c r="BH141" i="13"/>
  <c r="BD141" i="13"/>
  <c r="AZ141" i="13"/>
  <c r="AV141" i="13"/>
  <c r="AJ141" i="13"/>
  <c r="AE141" i="13"/>
  <c r="Z141" i="13"/>
  <c r="U141" i="13"/>
  <c r="N141" i="13"/>
  <c r="H141" i="13"/>
  <c r="C141" i="13"/>
  <c r="BM140" i="13"/>
  <c r="BL140" i="13"/>
  <c r="BK140" i="13"/>
  <c r="BJ140" i="13"/>
  <c r="BI140" i="13"/>
  <c r="BF140" i="13"/>
  <c r="BD140" i="13" s="1"/>
  <c r="BB140" i="13"/>
  <c r="BA140" i="13"/>
  <c r="AX140" i="13"/>
  <c r="AW140" i="13"/>
  <c r="AT140" i="13"/>
  <c r="AR140" i="13"/>
  <c r="AP140" i="13"/>
  <c r="AN140" i="13"/>
  <c r="AL140" i="13"/>
  <c r="AK140" i="13"/>
  <c r="AH140" i="13"/>
  <c r="AG140" i="13"/>
  <c r="AF140" i="13"/>
  <c r="AC140" i="13"/>
  <c r="AB140" i="13"/>
  <c r="AA140" i="13"/>
  <c r="X140" i="13"/>
  <c r="W140" i="13"/>
  <c r="V140" i="13"/>
  <c r="S140" i="13"/>
  <c r="R140" i="13"/>
  <c r="Q140" i="13"/>
  <c r="P140" i="13"/>
  <c r="O140" i="13"/>
  <c r="L140" i="13"/>
  <c r="K140" i="13"/>
  <c r="J140" i="13"/>
  <c r="I140" i="13"/>
  <c r="F140" i="13"/>
  <c r="E140" i="13"/>
  <c r="D140" i="13"/>
  <c r="BH139" i="13"/>
  <c r="BD139" i="13"/>
  <c r="AZ139" i="13"/>
  <c r="AV139" i="13"/>
  <c r="AJ139" i="13"/>
  <c r="AE139" i="13"/>
  <c r="Z139" i="13"/>
  <c r="U139" i="13"/>
  <c r="N139" i="13"/>
  <c r="H139" i="13"/>
  <c r="C139" i="13"/>
  <c r="BH138" i="13"/>
  <c r="BD138" i="13"/>
  <c r="AZ138" i="13"/>
  <c r="AV138" i="13"/>
  <c r="AJ138" i="13"/>
  <c r="AE138" i="13"/>
  <c r="Z138" i="13"/>
  <c r="U138" i="13"/>
  <c r="N138" i="13"/>
  <c r="H138" i="13"/>
  <c r="C138" i="13"/>
  <c r="BH137" i="13"/>
  <c r="BD137" i="13"/>
  <c r="AZ137" i="13"/>
  <c r="AV137" i="13"/>
  <c r="AJ137" i="13"/>
  <c r="AE137" i="13"/>
  <c r="Z137" i="13"/>
  <c r="U137" i="13"/>
  <c r="N137" i="13"/>
  <c r="H137" i="13"/>
  <c r="C137" i="13"/>
  <c r="BM136" i="13"/>
  <c r="BL136" i="13"/>
  <c r="BK136" i="13"/>
  <c r="BJ136" i="13"/>
  <c r="BI136" i="13"/>
  <c r="BF136" i="13"/>
  <c r="BD136" i="13" s="1"/>
  <c r="BB136" i="13"/>
  <c r="BA136" i="13"/>
  <c r="AX136" i="13"/>
  <c r="AW136" i="13"/>
  <c r="AT136" i="13"/>
  <c r="AR136" i="13"/>
  <c r="AP136" i="13"/>
  <c r="AN136" i="13"/>
  <c r="AL136" i="13"/>
  <c r="AK136" i="13"/>
  <c r="AH136" i="13"/>
  <c r="AG136" i="13"/>
  <c r="AF136" i="13"/>
  <c r="AC136" i="13"/>
  <c r="AB136" i="13"/>
  <c r="AA136" i="13"/>
  <c r="X136" i="13"/>
  <c r="W136" i="13"/>
  <c r="V136" i="13"/>
  <c r="S136" i="13"/>
  <c r="R136" i="13"/>
  <c r="Q136" i="13"/>
  <c r="P136" i="13"/>
  <c r="O136" i="13"/>
  <c r="L136" i="13"/>
  <c r="K136" i="13"/>
  <c r="J136" i="13"/>
  <c r="I136" i="13"/>
  <c r="F136" i="13"/>
  <c r="E136" i="13"/>
  <c r="D136" i="13"/>
  <c r="BH135" i="13"/>
  <c r="BD135" i="13"/>
  <c r="AZ135" i="13"/>
  <c r="AV135" i="13"/>
  <c r="AJ135" i="13"/>
  <c r="AE135" i="13"/>
  <c r="Z135" i="13"/>
  <c r="U135" i="13"/>
  <c r="N135" i="13"/>
  <c r="H135" i="13"/>
  <c r="C135" i="13"/>
  <c r="BH134" i="13"/>
  <c r="BD134" i="13"/>
  <c r="AZ134" i="13"/>
  <c r="AV134" i="13"/>
  <c r="AJ134" i="13"/>
  <c r="AE134" i="13"/>
  <c r="Z134" i="13"/>
  <c r="U134" i="13"/>
  <c r="N134" i="13"/>
  <c r="H134" i="13"/>
  <c r="C134" i="13"/>
  <c r="BH133" i="13"/>
  <c r="BD133" i="13"/>
  <c r="AZ133" i="13"/>
  <c r="AV133" i="13"/>
  <c r="AJ133" i="13"/>
  <c r="AE133" i="13"/>
  <c r="Z133" i="13"/>
  <c r="U133" i="13"/>
  <c r="N133" i="13"/>
  <c r="H133" i="13"/>
  <c r="C133" i="13"/>
  <c r="BH132" i="13"/>
  <c r="BD132" i="13"/>
  <c r="AZ132" i="13"/>
  <c r="AV132" i="13"/>
  <c r="AJ132" i="13"/>
  <c r="AE132" i="13"/>
  <c r="Z132" i="13"/>
  <c r="U132" i="13"/>
  <c r="N132" i="13"/>
  <c r="H132" i="13"/>
  <c r="C132" i="13"/>
  <c r="BH131" i="13"/>
  <c r="BD131" i="13"/>
  <c r="AZ131" i="13"/>
  <c r="AV131" i="13"/>
  <c r="AJ131" i="13"/>
  <c r="AE131" i="13"/>
  <c r="Z131" i="13"/>
  <c r="U131" i="13"/>
  <c r="N131" i="13"/>
  <c r="H131" i="13"/>
  <c r="C131" i="13"/>
  <c r="BM130" i="13"/>
  <c r="BM129" i="13" s="1"/>
  <c r="BL130" i="13"/>
  <c r="BL129" i="13" s="1"/>
  <c r="BK130" i="13"/>
  <c r="BK129" i="13" s="1"/>
  <c r="BJ130" i="13"/>
  <c r="BJ129" i="13" s="1"/>
  <c r="BI130" i="13"/>
  <c r="BF130" i="13"/>
  <c r="BF129" i="13" s="1"/>
  <c r="BB130" i="13"/>
  <c r="BA130" i="13"/>
  <c r="BA129" i="13" s="1"/>
  <c r="AX130" i="13"/>
  <c r="AX129" i="13" s="1"/>
  <c r="AW130" i="13"/>
  <c r="AT130" i="13"/>
  <c r="AT129" i="13" s="1"/>
  <c r="AR130" i="13"/>
  <c r="AR129" i="13" s="1"/>
  <c r="AP130" i="13"/>
  <c r="AP129" i="13" s="1"/>
  <c r="AN130" i="13"/>
  <c r="AN129" i="13" s="1"/>
  <c r="AL130" i="13"/>
  <c r="AK130" i="13"/>
  <c r="AK129" i="13" s="1"/>
  <c r="AH130" i="13"/>
  <c r="AH129" i="13" s="1"/>
  <c r="AG130" i="13"/>
  <c r="AF130" i="13"/>
  <c r="AF129" i="13" s="1"/>
  <c r="AC130" i="13"/>
  <c r="AC129" i="13" s="1"/>
  <c r="AB130" i="13"/>
  <c r="AB129" i="13" s="1"/>
  <c r="AA130" i="13"/>
  <c r="AA129" i="13" s="1"/>
  <c r="X130" i="13"/>
  <c r="X129" i="13" s="1"/>
  <c r="W130" i="13"/>
  <c r="V130" i="13"/>
  <c r="V129" i="13" s="1"/>
  <c r="S130" i="13"/>
  <c r="S129" i="13" s="1"/>
  <c r="R130" i="13"/>
  <c r="R129" i="13" s="1"/>
  <c r="Q130" i="13"/>
  <c r="Q129" i="13" s="1"/>
  <c r="P130" i="13"/>
  <c r="P129" i="13" s="1"/>
  <c r="O130" i="13"/>
  <c r="O129" i="13" s="1"/>
  <c r="L130" i="13"/>
  <c r="L129" i="13" s="1"/>
  <c r="K130" i="13"/>
  <c r="K129" i="13" s="1"/>
  <c r="J130" i="13"/>
  <c r="J129" i="13" s="1"/>
  <c r="I130" i="13"/>
  <c r="I129" i="13" s="1"/>
  <c r="F130" i="13"/>
  <c r="F129" i="13" s="1"/>
  <c r="E130" i="13"/>
  <c r="E129" i="13" s="1"/>
  <c r="D130" i="13"/>
  <c r="BI129" i="13"/>
  <c r="AL129" i="13"/>
  <c r="BH128" i="13"/>
  <c r="BD128" i="13"/>
  <c r="AZ128" i="13"/>
  <c r="AV128" i="13"/>
  <c r="AJ128" i="13"/>
  <c r="AE128" i="13"/>
  <c r="Z128" i="13"/>
  <c r="U128" i="13"/>
  <c r="N128" i="13"/>
  <c r="H128" i="13"/>
  <c r="C128" i="13"/>
  <c r="BH127" i="13"/>
  <c r="BD127" i="13"/>
  <c r="AZ127" i="13"/>
  <c r="AV127" i="13"/>
  <c r="AJ127" i="13"/>
  <c r="AE127" i="13"/>
  <c r="Z127" i="13"/>
  <c r="U127" i="13"/>
  <c r="N127" i="13"/>
  <c r="H127" i="13"/>
  <c r="C127" i="13"/>
  <c r="BH126" i="13"/>
  <c r="BD126" i="13"/>
  <c r="AZ126" i="13"/>
  <c r="AV126" i="13"/>
  <c r="AJ126" i="13"/>
  <c r="AE126" i="13"/>
  <c r="Z126" i="13"/>
  <c r="U126" i="13"/>
  <c r="N126" i="13"/>
  <c r="H126" i="13"/>
  <c r="C126" i="13"/>
  <c r="BM125" i="13"/>
  <c r="BL125" i="13"/>
  <c r="BL123" i="13" s="1"/>
  <c r="BK125" i="13"/>
  <c r="BJ125" i="13"/>
  <c r="BJ123" i="13" s="1"/>
  <c r="BI125" i="13"/>
  <c r="BI123" i="13" s="1"/>
  <c r="BF125" i="13"/>
  <c r="BF123" i="13" s="1"/>
  <c r="BD123" i="13" s="1"/>
  <c r="BB125" i="13"/>
  <c r="BB123" i="13" s="1"/>
  <c r="BA125" i="13"/>
  <c r="BA123" i="13" s="1"/>
  <c r="AX125" i="13"/>
  <c r="AW125" i="13"/>
  <c r="AW123" i="13" s="1"/>
  <c r="AT125" i="13"/>
  <c r="AT123" i="13" s="1"/>
  <c r="AR125" i="13"/>
  <c r="AR123" i="13" s="1"/>
  <c r="AP125" i="13"/>
  <c r="AP123" i="13" s="1"/>
  <c r="AN125" i="13"/>
  <c r="AN123" i="13" s="1"/>
  <c r="AL125" i="13"/>
  <c r="AL123" i="13" s="1"/>
  <c r="AK125" i="13"/>
  <c r="AH125" i="13"/>
  <c r="AH123" i="13" s="1"/>
  <c r="AG125" i="13"/>
  <c r="AG123" i="13" s="1"/>
  <c r="AF125" i="13"/>
  <c r="AF123" i="13" s="1"/>
  <c r="AC125" i="13"/>
  <c r="AB125" i="13"/>
  <c r="AA125" i="13"/>
  <c r="AA123" i="13" s="1"/>
  <c r="X125" i="13"/>
  <c r="X123" i="13" s="1"/>
  <c r="W125" i="13"/>
  <c r="V125" i="13"/>
  <c r="V123" i="13" s="1"/>
  <c r="S125" i="13"/>
  <c r="S123" i="13" s="1"/>
  <c r="R125" i="13"/>
  <c r="R123" i="13" s="1"/>
  <c r="Q125" i="13"/>
  <c r="Q123" i="13" s="1"/>
  <c r="P125" i="13"/>
  <c r="P123" i="13" s="1"/>
  <c r="O125" i="13"/>
  <c r="L125" i="13"/>
  <c r="K125" i="13"/>
  <c r="K123" i="13" s="1"/>
  <c r="J125" i="13"/>
  <c r="J123" i="13" s="1"/>
  <c r="I125" i="13"/>
  <c r="I123" i="13" s="1"/>
  <c r="F125" i="13"/>
  <c r="F123" i="13" s="1"/>
  <c r="E125" i="13"/>
  <c r="E123" i="13" s="1"/>
  <c r="D125" i="13"/>
  <c r="BH124" i="13"/>
  <c r="BD124" i="13"/>
  <c r="AZ124" i="13"/>
  <c r="AV124" i="13"/>
  <c r="AJ124" i="13"/>
  <c r="AE124" i="13"/>
  <c r="Z124" i="13"/>
  <c r="U124" i="13"/>
  <c r="N124" i="13"/>
  <c r="H124" i="13"/>
  <c r="C124" i="13"/>
  <c r="BM123" i="13"/>
  <c r="BK123" i="13"/>
  <c r="AX123" i="13"/>
  <c r="AB123" i="13"/>
  <c r="L123" i="13"/>
  <c r="BH122" i="13"/>
  <c r="BD122" i="13"/>
  <c r="AZ122" i="13"/>
  <c r="AV122" i="13"/>
  <c r="AJ122" i="13"/>
  <c r="AE122" i="13"/>
  <c r="Z122" i="13"/>
  <c r="U122" i="13"/>
  <c r="N122" i="13"/>
  <c r="H122" i="13"/>
  <c r="C122" i="13"/>
  <c r="BH121" i="13"/>
  <c r="BD121" i="13"/>
  <c r="AZ121" i="13"/>
  <c r="AV121" i="13"/>
  <c r="AJ121" i="13"/>
  <c r="AE121" i="13"/>
  <c r="Z121" i="13"/>
  <c r="U121" i="13"/>
  <c r="N121" i="13"/>
  <c r="H121" i="13"/>
  <c r="C121" i="13"/>
  <c r="BH120" i="13"/>
  <c r="BD120" i="13"/>
  <c r="AZ120" i="13"/>
  <c r="AV120" i="13"/>
  <c r="AJ120" i="13"/>
  <c r="AE120" i="13"/>
  <c r="Z120" i="13"/>
  <c r="U120" i="13"/>
  <c r="N120" i="13"/>
  <c r="H120" i="13"/>
  <c r="C120" i="13"/>
  <c r="BH119" i="13"/>
  <c r="BD119" i="13"/>
  <c r="AZ119" i="13"/>
  <c r="AV119" i="13"/>
  <c r="AJ119" i="13"/>
  <c r="AE119" i="13"/>
  <c r="Z119" i="13"/>
  <c r="U119" i="13"/>
  <c r="N119" i="13"/>
  <c r="H119" i="13"/>
  <c r="C119" i="13"/>
  <c r="BM118" i="13"/>
  <c r="BL118" i="13"/>
  <c r="BK118" i="13"/>
  <c r="BJ118" i="13"/>
  <c r="BI118" i="13"/>
  <c r="BF118" i="13"/>
  <c r="BD118" i="13" s="1"/>
  <c r="BB118" i="13"/>
  <c r="BA118" i="13"/>
  <c r="AX118" i="13"/>
  <c r="AW118" i="13"/>
  <c r="AT118" i="13"/>
  <c r="AR118" i="13"/>
  <c r="AP118" i="13"/>
  <c r="AN118" i="13"/>
  <c r="AL118" i="13"/>
  <c r="AK118" i="13"/>
  <c r="AH118" i="13"/>
  <c r="AG118" i="13"/>
  <c r="AF118" i="13"/>
  <c r="AC118" i="13"/>
  <c r="AB118" i="13"/>
  <c r="AA118" i="13"/>
  <c r="X118" i="13"/>
  <c r="W118" i="13"/>
  <c r="V118" i="13"/>
  <c r="S118" i="13"/>
  <c r="R118" i="13"/>
  <c r="Q118" i="13"/>
  <c r="P118" i="13"/>
  <c r="O118" i="13"/>
  <c r="L118" i="13"/>
  <c r="K118" i="13"/>
  <c r="J118" i="13"/>
  <c r="I118" i="13"/>
  <c r="F118" i="13"/>
  <c r="E118" i="13"/>
  <c r="D118" i="13"/>
  <c r="BH117" i="13"/>
  <c r="BD117" i="13"/>
  <c r="AZ117" i="13"/>
  <c r="AV117" i="13"/>
  <c r="AJ117" i="13"/>
  <c r="AE117" i="13"/>
  <c r="Z117" i="13"/>
  <c r="U117" i="13"/>
  <c r="N117" i="13"/>
  <c r="H117" i="13"/>
  <c r="C117" i="13"/>
  <c r="BH116" i="13"/>
  <c r="BD116" i="13"/>
  <c r="AZ116" i="13"/>
  <c r="AV116" i="13"/>
  <c r="AJ116" i="13"/>
  <c r="AE116" i="13"/>
  <c r="Z116" i="13"/>
  <c r="U116" i="13"/>
  <c r="N116" i="13"/>
  <c r="H116" i="13"/>
  <c r="C116" i="13"/>
  <c r="BM115" i="13"/>
  <c r="BL115" i="13"/>
  <c r="BK115" i="13"/>
  <c r="BJ115" i="13"/>
  <c r="BI115" i="13"/>
  <c r="BF115" i="13"/>
  <c r="BD115" i="13" s="1"/>
  <c r="BB115" i="13"/>
  <c r="AZ115" i="13" s="1"/>
  <c r="BA115" i="13"/>
  <c r="AX115" i="13"/>
  <c r="AW115" i="13"/>
  <c r="AT115" i="13"/>
  <c r="AR115" i="13"/>
  <c r="AP115" i="13"/>
  <c r="AN115" i="13"/>
  <c r="AL115" i="13"/>
  <c r="AK115" i="13"/>
  <c r="AH115" i="13"/>
  <c r="AG115" i="13"/>
  <c r="AF115" i="13"/>
  <c r="AC115" i="13"/>
  <c r="AB115" i="13"/>
  <c r="AA115" i="13"/>
  <c r="X115" i="13"/>
  <c r="W115" i="13"/>
  <c r="V115" i="13"/>
  <c r="S115" i="13"/>
  <c r="R115" i="13"/>
  <c r="Q115" i="13"/>
  <c r="P115" i="13"/>
  <c r="O115" i="13"/>
  <c r="L115" i="13"/>
  <c r="K115" i="13"/>
  <c r="J115" i="13"/>
  <c r="I115" i="13"/>
  <c r="F115" i="13"/>
  <c r="E115" i="13"/>
  <c r="D115" i="13"/>
  <c r="BH114" i="13"/>
  <c r="BD114" i="13"/>
  <c r="AZ114" i="13"/>
  <c r="AV114" i="13"/>
  <c r="AJ114" i="13"/>
  <c r="AE114" i="13"/>
  <c r="Z114" i="13"/>
  <c r="U114" i="13"/>
  <c r="N114" i="13"/>
  <c r="H114" i="13"/>
  <c r="C114" i="13"/>
  <c r="BH112" i="13"/>
  <c r="BD112" i="13"/>
  <c r="AZ112" i="13"/>
  <c r="AV112" i="13"/>
  <c r="AJ112" i="13"/>
  <c r="AE112" i="13"/>
  <c r="Z112" i="13"/>
  <c r="U112" i="13"/>
  <c r="N112" i="13"/>
  <c r="H112" i="13"/>
  <c r="C112" i="13"/>
  <c r="BH111" i="13"/>
  <c r="BD111" i="13"/>
  <c r="AZ111" i="13"/>
  <c r="AV111" i="13"/>
  <c r="AJ111" i="13"/>
  <c r="AE111" i="13"/>
  <c r="Z111" i="13"/>
  <c r="U111" i="13"/>
  <c r="N111" i="13"/>
  <c r="H111" i="13"/>
  <c r="C111" i="13"/>
  <c r="BH110" i="13"/>
  <c r="BD110" i="13"/>
  <c r="AZ110" i="13"/>
  <c r="AV110" i="13"/>
  <c r="AJ110" i="13"/>
  <c r="AE110" i="13"/>
  <c r="Z110" i="13"/>
  <c r="U110" i="13"/>
  <c r="N110" i="13"/>
  <c r="H110" i="13"/>
  <c r="C110" i="13"/>
  <c r="BH109" i="13"/>
  <c r="BD109" i="13"/>
  <c r="AZ109" i="13"/>
  <c r="AV109" i="13"/>
  <c r="AJ109" i="13"/>
  <c r="AE109" i="13"/>
  <c r="Z109" i="13"/>
  <c r="U109" i="13"/>
  <c r="N109" i="13"/>
  <c r="H109" i="13"/>
  <c r="C109" i="13"/>
  <c r="BH108" i="13"/>
  <c r="BD108" i="13"/>
  <c r="AZ108" i="13"/>
  <c r="AV108" i="13"/>
  <c r="AJ108" i="13"/>
  <c r="AE108" i="13"/>
  <c r="Z108" i="13"/>
  <c r="U108" i="13"/>
  <c r="N108" i="13"/>
  <c r="H108" i="13"/>
  <c r="C108" i="13"/>
  <c r="BH107" i="13"/>
  <c r="BD107" i="13"/>
  <c r="AZ107" i="13"/>
  <c r="AV107" i="13"/>
  <c r="AJ107" i="13"/>
  <c r="AE107" i="13"/>
  <c r="Z107" i="13"/>
  <c r="U107" i="13"/>
  <c r="N107" i="13"/>
  <c r="H107" i="13"/>
  <c r="C107" i="13"/>
  <c r="BH106" i="13"/>
  <c r="BD106" i="13"/>
  <c r="AZ106" i="13"/>
  <c r="AV106" i="13"/>
  <c r="AJ106" i="13"/>
  <c r="AE106" i="13"/>
  <c r="Z106" i="13"/>
  <c r="U106" i="13"/>
  <c r="N106" i="13"/>
  <c r="H106" i="13"/>
  <c r="C106" i="13"/>
  <c r="BM105" i="13"/>
  <c r="BL105" i="13"/>
  <c r="BK105" i="13"/>
  <c r="BJ105" i="13"/>
  <c r="BI105" i="13"/>
  <c r="BF105" i="13"/>
  <c r="BD105" i="13" s="1"/>
  <c r="BB105" i="13"/>
  <c r="BA105" i="13"/>
  <c r="AX105" i="13"/>
  <c r="AW105" i="13"/>
  <c r="AT105" i="13"/>
  <c r="AR105" i="13"/>
  <c r="AP105" i="13"/>
  <c r="AN105" i="13"/>
  <c r="AL105" i="13"/>
  <c r="AK105" i="13"/>
  <c r="AH105" i="13"/>
  <c r="AG105" i="13"/>
  <c r="AF105" i="13"/>
  <c r="AC105" i="13"/>
  <c r="AB105" i="13"/>
  <c r="AA105" i="13"/>
  <c r="X105" i="13"/>
  <c r="W105" i="13"/>
  <c r="V105" i="13"/>
  <c r="S105" i="13"/>
  <c r="R105" i="13"/>
  <c r="Q105" i="13"/>
  <c r="P105" i="13"/>
  <c r="O105" i="13"/>
  <c r="L105" i="13"/>
  <c r="K105" i="13"/>
  <c r="J105" i="13"/>
  <c r="I105" i="13"/>
  <c r="F105" i="13"/>
  <c r="E105" i="13"/>
  <c r="D105" i="13"/>
  <c r="BH104" i="13"/>
  <c r="BD104" i="13"/>
  <c r="AZ104" i="13"/>
  <c r="AV104" i="13"/>
  <c r="AJ104" i="13"/>
  <c r="AE104" i="13"/>
  <c r="Z104" i="13"/>
  <c r="U104" i="13"/>
  <c r="N104" i="13"/>
  <c r="H104" i="13"/>
  <c r="C104" i="13"/>
  <c r="BH103" i="13"/>
  <c r="BD103" i="13"/>
  <c r="AZ103" i="13"/>
  <c r="AV103" i="13"/>
  <c r="AJ103" i="13"/>
  <c r="AE103" i="13"/>
  <c r="Z103" i="13"/>
  <c r="U103" i="13"/>
  <c r="N103" i="13"/>
  <c r="H103" i="13"/>
  <c r="C103" i="13"/>
  <c r="BH102" i="13"/>
  <c r="BD102" i="13"/>
  <c r="AZ102" i="13"/>
  <c r="AV102" i="13"/>
  <c r="AJ102" i="13"/>
  <c r="AE102" i="13"/>
  <c r="Z102" i="13"/>
  <c r="U102" i="13"/>
  <c r="N102" i="13"/>
  <c r="H102" i="13"/>
  <c r="C102" i="13"/>
  <c r="BH101" i="13"/>
  <c r="BD101" i="13"/>
  <c r="AZ101" i="13"/>
  <c r="AV101" i="13"/>
  <c r="AJ101" i="13"/>
  <c r="AE101" i="13"/>
  <c r="Z101" i="13"/>
  <c r="U101" i="13"/>
  <c r="N101" i="13"/>
  <c r="H101" i="13"/>
  <c r="C101" i="13"/>
  <c r="BH100" i="13"/>
  <c r="BD100" i="13"/>
  <c r="AZ100" i="13"/>
  <c r="AV100" i="13"/>
  <c r="AJ100" i="13"/>
  <c r="AE100" i="13"/>
  <c r="Z100" i="13"/>
  <c r="U100" i="13"/>
  <c r="N100" i="13"/>
  <c r="H100" i="13"/>
  <c r="C100" i="13"/>
  <c r="BH99" i="13"/>
  <c r="BD99" i="13"/>
  <c r="AZ99" i="13"/>
  <c r="AV99" i="13"/>
  <c r="AJ99" i="13"/>
  <c r="AE99" i="13"/>
  <c r="Z99" i="13"/>
  <c r="U99" i="13"/>
  <c r="N99" i="13"/>
  <c r="H99" i="13"/>
  <c r="C99" i="13"/>
  <c r="BM98" i="13"/>
  <c r="BL98" i="13"/>
  <c r="BK98" i="13"/>
  <c r="BJ98" i="13"/>
  <c r="BI98" i="13"/>
  <c r="BF98" i="13"/>
  <c r="BB98" i="13"/>
  <c r="BA98" i="13"/>
  <c r="AX98" i="13"/>
  <c r="AW98" i="13"/>
  <c r="AT98" i="13"/>
  <c r="AR98" i="13"/>
  <c r="AP98" i="13"/>
  <c r="AN98" i="13"/>
  <c r="AL98" i="13"/>
  <c r="AK98" i="13"/>
  <c r="AH98" i="13"/>
  <c r="AG98" i="13"/>
  <c r="AF98" i="13"/>
  <c r="AC98" i="13"/>
  <c r="AB98" i="13"/>
  <c r="AA98" i="13"/>
  <c r="X98" i="13"/>
  <c r="W98" i="13"/>
  <c r="V98" i="13"/>
  <c r="S98" i="13"/>
  <c r="R98" i="13"/>
  <c r="Q98" i="13"/>
  <c r="P98" i="13"/>
  <c r="O98" i="13"/>
  <c r="L98" i="13"/>
  <c r="K98" i="13"/>
  <c r="J98" i="13"/>
  <c r="I98" i="13"/>
  <c r="F98" i="13"/>
  <c r="E98" i="13"/>
  <c r="D98" i="13"/>
  <c r="BH97" i="13"/>
  <c r="BD97" i="13"/>
  <c r="AZ97" i="13"/>
  <c r="AV97" i="13"/>
  <c r="AJ97" i="13"/>
  <c r="AE97" i="13"/>
  <c r="Z97" i="13"/>
  <c r="U97" i="13"/>
  <c r="N97" i="13"/>
  <c r="H97" i="13"/>
  <c r="C97" i="13"/>
  <c r="BH96" i="13"/>
  <c r="BD96" i="13"/>
  <c r="AZ96" i="13"/>
  <c r="AV96" i="13"/>
  <c r="AJ96" i="13"/>
  <c r="AE96" i="13"/>
  <c r="Z96" i="13"/>
  <c r="U96" i="13"/>
  <c r="N96" i="13"/>
  <c r="H96" i="13"/>
  <c r="C96" i="13"/>
  <c r="BH95" i="13"/>
  <c r="BD95" i="13"/>
  <c r="AZ95" i="13"/>
  <c r="AV95" i="13"/>
  <c r="AJ95" i="13"/>
  <c r="AE95" i="13"/>
  <c r="Z95" i="13"/>
  <c r="U95" i="13"/>
  <c r="N95" i="13"/>
  <c r="H95" i="13"/>
  <c r="C95" i="13"/>
  <c r="BH94" i="13"/>
  <c r="BD94" i="13"/>
  <c r="AZ94" i="13"/>
  <c r="AV94" i="13"/>
  <c r="AJ94" i="13"/>
  <c r="AE94" i="13"/>
  <c r="Z94" i="13"/>
  <c r="U94" i="13"/>
  <c r="N94" i="13"/>
  <c r="H94" i="13"/>
  <c r="C94" i="13"/>
  <c r="BH93" i="13"/>
  <c r="BD93" i="13"/>
  <c r="AZ93" i="13"/>
  <c r="AV93" i="13"/>
  <c r="AJ93" i="13"/>
  <c r="AE93" i="13"/>
  <c r="Z93" i="13"/>
  <c r="U93" i="13"/>
  <c r="N93" i="13"/>
  <c r="H93" i="13"/>
  <c r="C93" i="13"/>
  <c r="BM92" i="13"/>
  <c r="BM77" i="13" s="1"/>
  <c r="BL92" i="13"/>
  <c r="BL77" i="13" s="1"/>
  <c r="BK92" i="13"/>
  <c r="BK77" i="13" s="1"/>
  <c r="BJ92" i="13"/>
  <c r="BJ77" i="13" s="1"/>
  <c r="BI92" i="13"/>
  <c r="BI77" i="13" s="1"/>
  <c r="BF92" i="13"/>
  <c r="BF77" i="13" s="1"/>
  <c r="BB92" i="13"/>
  <c r="BB77" i="13" s="1"/>
  <c r="BA92" i="13"/>
  <c r="BA77" i="13" s="1"/>
  <c r="AX92" i="13"/>
  <c r="AX77" i="13" s="1"/>
  <c r="AW92" i="13"/>
  <c r="AW77" i="13" s="1"/>
  <c r="AT92" i="13"/>
  <c r="AT77" i="13" s="1"/>
  <c r="AR92" i="13"/>
  <c r="AR77" i="13" s="1"/>
  <c r="AP92" i="13"/>
  <c r="AP77" i="13" s="1"/>
  <c r="AN92" i="13"/>
  <c r="AN77" i="13" s="1"/>
  <c r="AL92" i="13"/>
  <c r="AL77" i="13" s="1"/>
  <c r="AK92" i="13"/>
  <c r="AK77" i="13" s="1"/>
  <c r="AH92" i="13"/>
  <c r="AH77" i="13" s="1"/>
  <c r="AG92" i="13"/>
  <c r="AF92" i="13"/>
  <c r="AF77" i="13" s="1"/>
  <c r="AC92" i="13"/>
  <c r="AC77" i="13" s="1"/>
  <c r="AB92" i="13"/>
  <c r="AB77" i="13" s="1"/>
  <c r="AA92" i="13"/>
  <c r="X92" i="13"/>
  <c r="X77" i="13" s="1"/>
  <c r="W92" i="13"/>
  <c r="W77" i="13" s="1"/>
  <c r="V92" i="13"/>
  <c r="V77" i="13" s="1"/>
  <c r="S92" i="13"/>
  <c r="R92" i="13"/>
  <c r="R77" i="13" s="1"/>
  <c r="Q92" i="13"/>
  <c r="Q77" i="13" s="1"/>
  <c r="P92" i="13"/>
  <c r="P77" i="13" s="1"/>
  <c r="O92" i="13"/>
  <c r="L92" i="13"/>
  <c r="L77" i="13" s="1"/>
  <c r="K92" i="13"/>
  <c r="J92" i="13"/>
  <c r="J77" i="13" s="1"/>
  <c r="I92" i="13"/>
  <c r="F92" i="13"/>
  <c r="F77" i="13" s="1"/>
  <c r="E92" i="13"/>
  <c r="E77" i="13" s="1"/>
  <c r="D92" i="13"/>
  <c r="BH91" i="13"/>
  <c r="BD91" i="13"/>
  <c r="AZ91" i="13"/>
  <c r="AV91" i="13"/>
  <c r="AJ91" i="13"/>
  <c r="AE91" i="13"/>
  <c r="Z91" i="13"/>
  <c r="U91" i="13"/>
  <c r="N91" i="13"/>
  <c r="H91" i="13"/>
  <c r="C91" i="13"/>
  <c r="BH90" i="13"/>
  <c r="BD90" i="13"/>
  <c r="AZ90" i="13"/>
  <c r="AV90" i="13"/>
  <c r="AJ90" i="13"/>
  <c r="AE90" i="13"/>
  <c r="Z90" i="13"/>
  <c r="U90" i="13"/>
  <c r="N90" i="13"/>
  <c r="H90" i="13"/>
  <c r="C90" i="13"/>
  <c r="BH89" i="13"/>
  <c r="BD89" i="13"/>
  <c r="AZ89" i="13"/>
  <c r="AV89" i="13"/>
  <c r="AJ89" i="13"/>
  <c r="AE89" i="13"/>
  <c r="Z89" i="13"/>
  <c r="U89" i="13"/>
  <c r="N89" i="13"/>
  <c r="H89" i="13"/>
  <c r="C89" i="13"/>
  <c r="BH88" i="13"/>
  <c r="BD88" i="13"/>
  <c r="AZ88" i="13"/>
  <c r="AV88" i="13"/>
  <c r="AJ88" i="13"/>
  <c r="AE88" i="13"/>
  <c r="Z88" i="13"/>
  <c r="U88" i="13"/>
  <c r="N88" i="13"/>
  <c r="H88" i="13"/>
  <c r="C88" i="13"/>
  <c r="BH87" i="13"/>
  <c r="BD87" i="13"/>
  <c r="AZ87" i="13"/>
  <c r="AV87" i="13"/>
  <c r="AJ87" i="13"/>
  <c r="AE87" i="13"/>
  <c r="Z87" i="13"/>
  <c r="U87" i="13"/>
  <c r="N87" i="13"/>
  <c r="H87" i="13"/>
  <c r="C87" i="13"/>
  <c r="BH86" i="13"/>
  <c r="BD86" i="13"/>
  <c r="AZ86" i="13"/>
  <c r="AV86" i="13"/>
  <c r="AJ86" i="13"/>
  <c r="AE86" i="13"/>
  <c r="Z86" i="13"/>
  <c r="U86" i="13"/>
  <c r="N86" i="13"/>
  <c r="H86" i="13"/>
  <c r="C86" i="13"/>
  <c r="BH85" i="13"/>
  <c r="BD85" i="13"/>
  <c r="AZ85" i="13"/>
  <c r="AV85" i="13"/>
  <c r="AJ85" i="13"/>
  <c r="AE85" i="13"/>
  <c r="Z85" i="13"/>
  <c r="U85" i="13"/>
  <c r="N85" i="13"/>
  <c r="H85" i="13"/>
  <c r="C85" i="13"/>
  <c r="BH84" i="13"/>
  <c r="BD84" i="13"/>
  <c r="AZ84" i="13"/>
  <c r="AV84" i="13"/>
  <c r="AJ84" i="13"/>
  <c r="AE84" i="13"/>
  <c r="Z84" i="13"/>
  <c r="U84" i="13"/>
  <c r="N84" i="13"/>
  <c r="H84" i="13"/>
  <c r="C84" i="13"/>
  <c r="BH83" i="13"/>
  <c r="BD83" i="13"/>
  <c r="AZ83" i="13"/>
  <c r="AV83" i="13"/>
  <c r="AJ83" i="13"/>
  <c r="AE83" i="13"/>
  <c r="Z83" i="13"/>
  <c r="U83" i="13"/>
  <c r="N83" i="13"/>
  <c r="H83" i="13"/>
  <c r="C83" i="13"/>
  <c r="BH82" i="13"/>
  <c r="BD82" i="13"/>
  <c r="AZ82" i="13"/>
  <c r="AV82" i="13"/>
  <c r="AJ82" i="13"/>
  <c r="AE82" i="13"/>
  <c r="Z82" i="13"/>
  <c r="U82" i="13"/>
  <c r="N82" i="13"/>
  <c r="H82" i="13"/>
  <c r="C82" i="13"/>
  <c r="BH81" i="13"/>
  <c r="BD81" i="13"/>
  <c r="AZ81" i="13"/>
  <c r="AV81" i="13"/>
  <c r="AJ81" i="13"/>
  <c r="AE81" i="13"/>
  <c r="Z81" i="13"/>
  <c r="U81" i="13"/>
  <c r="N81" i="13"/>
  <c r="H81" i="13"/>
  <c r="C81" i="13"/>
  <c r="BH80" i="13"/>
  <c r="BD80" i="13"/>
  <c r="AZ80" i="13"/>
  <c r="AV80" i="13"/>
  <c r="AJ80" i="13"/>
  <c r="AE80" i="13"/>
  <c r="Z80" i="13"/>
  <c r="U80" i="13"/>
  <c r="N80" i="13"/>
  <c r="H80" i="13"/>
  <c r="C80" i="13"/>
  <c r="BH79" i="13"/>
  <c r="BD79" i="13"/>
  <c r="AZ79" i="13"/>
  <c r="AV79" i="13"/>
  <c r="AJ79" i="13"/>
  <c r="AE79" i="13"/>
  <c r="Z79" i="13"/>
  <c r="U79" i="13"/>
  <c r="N79" i="13"/>
  <c r="H79" i="13"/>
  <c r="C79" i="13"/>
  <c r="BH78" i="13"/>
  <c r="BD78" i="13"/>
  <c r="AZ78" i="13"/>
  <c r="AV78" i="13"/>
  <c r="AJ78" i="13"/>
  <c r="AE78" i="13"/>
  <c r="Z78" i="13"/>
  <c r="U78" i="13"/>
  <c r="N78" i="13"/>
  <c r="H78" i="13"/>
  <c r="C78" i="13"/>
  <c r="S77" i="13"/>
  <c r="I77" i="13"/>
  <c r="BH76" i="13"/>
  <c r="BD76" i="13"/>
  <c r="AZ76" i="13"/>
  <c r="AV76" i="13"/>
  <c r="AJ76" i="13"/>
  <c r="AE76" i="13"/>
  <c r="Z76" i="13"/>
  <c r="U76" i="13"/>
  <c r="N76" i="13"/>
  <c r="H76" i="13"/>
  <c r="C76" i="13"/>
  <c r="BH75" i="13"/>
  <c r="BD75" i="13"/>
  <c r="AZ75" i="13"/>
  <c r="AV75" i="13"/>
  <c r="AJ75" i="13"/>
  <c r="AE75" i="13"/>
  <c r="Z75" i="13"/>
  <c r="U75" i="13"/>
  <c r="N75" i="13"/>
  <c r="H75" i="13"/>
  <c r="C75" i="13"/>
  <c r="BH74" i="13"/>
  <c r="BD74" i="13"/>
  <c r="AZ74" i="13"/>
  <c r="AV74" i="13"/>
  <c r="AJ74" i="13"/>
  <c r="AE74" i="13"/>
  <c r="Z74" i="13"/>
  <c r="U74" i="13"/>
  <c r="N74" i="13"/>
  <c r="H74" i="13"/>
  <c r="C74" i="13"/>
  <c r="BM73" i="13"/>
  <c r="BM58" i="13" s="1"/>
  <c r="BL73" i="13"/>
  <c r="BL58" i="13" s="1"/>
  <c r="BK73" i="13"/>
  <c r="BK58" i="13" s="1"/>
  <c r="BJ73" i="13"/>
  <c r="BJ58" i="13" s="1"/>
  <c r="BJ57" i="13" s="1"/>
  <c r="BI73" i="13"/>
  <c r="BF73" i="13"/>
  <c r="BB73" i="13"/>
  <c r="BB58" i="13" s="1"/>
  <c r="BA73" i="13"/>
  <c r="AX73" i="13"/>
  <c r="AX58" i="13" s="1"/>
  <c r="AW73" i="13"/>
  <c r="AW58" i="13" s="1"/>
  <c r="AT73" i="13"/>
  <c r="AT58" i="13" s="1"/>
  <c r="AR73" i="13"/>
  <c r="AR58" i="13" s="1"/>
  <c r="AP73" i="13"/>
  <c r="AP58" i="13" s="1"/>
  <c r="AN73" i="13"/>
  <c r="AN58" i="13" s="1"/>
  <c r="AL73" i="13"/>
  <c r="AK73" i="13"/>
  <c r="AK58" i="13" s="1"/>
  <c r="AH73" i="13"/>
  <c r="AG73" i="13"/>
  <c r="AF73" i="13"/>
  <c r="AF58" i="13" s="1"/>
  <c r="AC73" i="13"/>
  <c r="AC58" i="13" s="1"/>
  <c r="AC57" i="13" s="1"/>
  <c r="AB73" i="13"/>
  <c r="AA73" i="13"/>
  <c r="AA58" i="13" s="1"/>
  <c r="X73" i="13"/>
  <c r="X58" i="13" s="1"/>
  <c r="W73" i="13"/>
  <c r="W58" i="13" s="1"/>
  <c r="V73" i="13"/>
  <c r="V58" i="13" s="1"/>
  <c r="S73" i="13"/>
  <c r="S58" i="13" s="1"/>
  <c r="R73" i="13"/>
  <c r="R58" i="13" s="1"/>
  <c r="Q73" i="13"/>
  <c r="Q58" i="13" s="1"/>
  <c r="Q57" i="13" s="1"/>
  <c r="P73" i="13"/>
  <c r="O73" i="13"/>
  <c r="L73" i="13"/>
  <c r="L58" i="13" s="1"/>
  <c r="K73" i="13"/>
  <c r="J73" i="13"/>
  <c r="J58" i="13" s="1"/>
  <c r="I73" i="13"/>
  <c r="I58" i="13" s="1"/>
  <c r="F73" i="13"/>
  <c r="E73" i="13"/>
  <c r="E58" i="13" s="1"/>
  <c r="D73" i="13"/>
  <c r="BH72" i="13"/>
  <c r="BD72" i="13"/>
  <c r="AZ72" i="13"/>
  <c r="AV72" i="13"/>
  <c r="AJ72" i="13"/>
  <c r="AE72" i="13"/>
  <c r="Z72" i="13"/>
  <c r="U72" i="13"/>
  <c r="N72" i="13"/>
  <c r="H72" i="13"/>
  <c r="C72" i="13"/>
  <c r="BH71" i="13"/>
  <c r="BD71" i="13"/>
  <c r="AZ71" i="13"/>
  <c r="AV71" i="13"/>
  <c r="AJ71" i="13"/>
  <c r="AE71" i="13"/>
  <c r="Z71" i="13"/>
  <c r="U71" i="13"/>
  <c r="N71" i="13"/>
  <c r="H71" i="13"/>
  <c r="C71" i="13"/>
  <c r="BH70" i="13"/>
  <c r="BD70" i="13"/>
  <c r="AZ70" i="13"/>
  <c r="AV70" i="13"/>
  <c r="AJ70" i="13"/>
  <c r="AE70" i="13"/>
  <c r="Z70" i="13"/>
  <c r="U70" i="13"/>
  <c r="N70" i="13"/>
  <c r="H70" i="13"/>
  <c r="C70" i="13"/>
  <c r="BH69" i="13"/>
  <c r="BD69" i="13"/>
  <c r="AZ69" i="13"/>
  <c r="AV69" i="13"/>
  <c r="AJ69" i="13"/>
  <c r="AE69" i="13"/>
  <c r="Z69" i="13"/>
  <c r="U69" i="13"/>
  <c r="N69" i="13"/>
  <c r="H69" i="13"/>
  <c r="C69" i="13"/>
  <c r="BH68" i="13"/>
  <c r="BD68" i="13"/>
  <c r="AZ68" i="13"/>
  <c r="AV68" i="13"/>
  <c r="AJ68" i="13"/>
  <c r="AE68" i="13"/>
  <c r="Z68" i="13"/>
  <c r="U68" i="13"/>
  <c r="N68" i="13"/>
  <c r="H68" i="13"/>
  <c r="C68" i="13"/>
  <c r="BH67" i="13"/>
  <c r="BD67" i="13"/>
  <c r="AZ67" i="13"/>
  <c r="AV67" i="13"/>
  <c r="AJ67" i="13"/>
  <c r="AE67" i="13"/>
  <c r="Z67" i="13"/>
  <c r="U67" i="13"/>
  <c r="N67" i="13"/>
  <c r="H67" i="13"/>
  <c r="C67" i="13"/>
  <c r="BH66" i="13"/>
  <c r="BD66" i="13"/>
  <c r="AZ66" i="13"/>
  <c r="AV66" i="13"/>
  <c r="AJ66" i="13"/>
  <c r="AE66" i="13"/>
  <c r="Z66" i="13"/>
  <c r="U66" i="13"/>
  <c r="N66" i="13"/>
  <c r="H66" i="13"/>
  <c r="C66" i="13"/>
  <c r="BH65" i="13"/>
  <c r="BD65" i="13"/>
  <c r="AZ65" i="13"/>
  <c r="AV65" i="13"/>
  <c r="AJ65" i="13"/>
  <c r="AE65" i="13"/>
  <c r="Z65" i="13"/>
  <c r="U65" i="13"/>
  <c r="N65" i="13"/>
  <c r="H65" i="13"/>
  <c r="C65" i="13"/>
  <c r="BH64" i="13"/>
  <c r="BD64" i="13"/>
  <c r="AZ64" i="13"/>
  <c r="AV64" i="13"/>
  <c r="AJ64" i="13"/>
  <c r="AE64" i="13"/>
  <c r="Z64" i="13"/>
  <c r="U64" i="13"/>
  <c r="N64" i="13"/>
  <c r="H64" i="13"/>
  <c r="C64" i="13"/>
  <c r="BH63" i="13"/>
  <c r="BD63" i="13"/>
  <c r="AZ63" i="13"/>
  <c r="AV63" i="13"/>
  <c r="AJ63" i="13"/>
  <c r="AE63" i="13"/>
  <c r="Z63" i="13"/>
  <c r="U63" i="13"/>
  <c r="N63" i="13"/>
  <c r="H63" i="13"/>
  <c r="C63" i="13"/>
  <c r="BH62" i="13"/>
  <c r="BD62" i="13"/>
  <c r="AZ62" i="13"/>
  <c r="AV62" i="13"/>
  <c r="AJ62" i="13"/>
  <c r="AE62" i="13"/>
  <c r="Z62" i="13"/>
  <c r="U62" i="13"/>
  <c r="N62" i="13"/>
  <c r="H62" i="13"/>
  <c r="C62" i="13"/>
  <c r="BH61" i="13"/>
  <c r="BD61" i="13"/>
  <c r="AZ61" i="13"/>
  <c r="AV61" i="13"/>
  <c r="AJ61" i="13"/>
  <c r="AE61" i="13"/>
  <c r="Z61" i="13"/>
  <c r="U61" i="13"/>
  <c r="N61" i="13"/>
  <c r="H61" i="13"/>
  <c r="C61" i="13"/>
  <c r="BH60" i="13"/>
  <c r="BD60" i="13"/>
  <c r="AZ60" i="13"/>
  <c r="AV60" i="13"/>
  <c r="AJ60" i="13"/>
  <c r="AE60" i="13"/>
  <c r="Z60" i="13"/>
  <c r="U60" i="13"/>
  <c r="N60" i="13"/>
  <c r="H60" i="13"/>
  <c r="C60" i="13"/>
  <c r="BH59" i="13"/>
  <c r="BD59" i="13"/>
  <c r="AZ59" i="13"/>
  <c r="AV59" i="13"/>
  <c r="AJ59" i="13"/>
  <c r="AE59" i="13"/>
  <c r="Z59" i="13"/>
  <c r="U59" i="13"/>
  <c r="N59" i="13"/>
  <c r="H59" i="13"/>
  <c r="C59" i="13"/>
  <c r="BA58" i="13"/>
  <c r="AL58" i="13"/>
  <c r="AH58" i="13"/>
  <c r="AB58" i="13"/>
  <c r="P58" i="13"/>
  <c r="F58" i="13"/>
  <c r="BH55" i="13"/>
  <c r="BD55" i="13"/>
  <c r="AZ55" i="13"/>
  <c r="AV55" i="13"/>
  <c r="AJ55" i="13"/>
  <c r="AE55" i="13"/>
  <c r="Z55" i="13"/>
  <c r="U55" i="13"/>
  <c r="N55" i="13"/>
  <c r="H55" i="13"/>
  <c r="C55" i="13"/>
  <c r="BH54" i="13"/>
  <c r="BD54" i="13"/>
  <c r="AZ54" i="13"/>
  <c r="AV54" i="13"/>
  <c r="AJ54" i="13"/>
  <c r="AE54" i="13"/>
  <c r="Z54" i="13"/>
  <c r="U54" i="13"/>
  <c r="N54" i="13"/>
  <c r="H54" i="13"/>
  <c r="C54" i="13"/>
  <c r="BH53" i="13"/>
  <c r="BD53" i="13"/>
  <c r="AZ53" i="13"/>
  <c r="AV53" i="13"/>
  <c r="AJ53" i="13"/>
  <c r="AE53" i="13"/>
  <c r="Z53" i="13"/>
  <c r="U53" i="13"/>
  <c r="N53" i="13"/>
  <c r="H53" i="13"/>
  <c r="C53" i="13"/>
  <c r="BH52" i="13"/>
  <c r="BD52" i="13"/>
  <c r="AZ52" i="13"/>
  <c r="AV52" i="13"/>
  <c r="AJ52" i="13"/>
  <c r="AE52" i="13"/>
  <c r="Z52" i="13"/>
  <c r="U52" i="13"/>
  <c r="N52" i="13"/>
  <c r="H52" i="13"/>
  <c r="C52" i="13"/>
  <c r="BM51" i="13"/>
  <c r="BM48" i="13" s="1"/>
  <c r="BL51" i="13"/>
  <c r="BL48" i="13" s="1"/>
  <c r="BK51" i="13"/>
  <c r="BK48" i="13" s="1"/>
  <c r="BJ51" i="13"/>
  <c r="BI51" i="13"/>
  <c r="BF51" i="13"/>
  <c r="BF48" i="13" s="1"/>
  <c r="BD48" i="13" s="1"/>
  <c r="BB51" i="13"/>
  <c r="BB48" i="13" s="1"/>
  <c r="BA51" i="13"/>
  <c r="BA48" i="13" s="1"/>
  <c r="AX51" i="13"/>
  <c r="AX48" i="13" s="1"/>
  <c r="AW51" i="13"/>
  <c r="AT51" i="13"/>
  <c r="AT48" i="13" s="1"/>
  <c r="AR51" i="13"/>
  <c r="AR48" i="13" s="1"/>
  <c r="AP51" i="13"/>
  <c r="AP48" i="13" s="1"/>
  <c r="AN51" i="13"/>
  <c r="AN48" i="13" s="1"/>
  <c r="AL51" i="13"/>
  <c r="AL48" i="13" s="1"/>
  <c r="AK51" i="13"/>
  <c r="AH51" i="13"/>
  <c r="AH48" i="13" s="1"/>
  <c r="AG51" i="13"/>
  <c r="AF51" i="13"/>
  <c r="AF48" i="13" s="1"/>
  <c r="AC51" i="13"/>
  <c r="AC48" i="13" s="1"/>
  <c r="AB51" i="13"/>
  <c r="AB48" i="13" s="1"/>
  <c r="AA51" i="13"/>
  <c r="X51" i="13"/>
  <c r="X48" i="13" s="1"/>
  <c r="W51" i="13"/>
  <c r="W48" i="13" s="1"/>
  <c r="V51" i="13"/>
  <c r="S51" i="13"/>
  <c r="S48" i="13" s="1"/>
  <c r="R51" i="13"/>
  <c r="R48" i="13" s="1"/>
  <c r="Q51" i="13"/>
  <c r="Q48" i="13" s="1"/>
  <c r="P51" i="13"/>
  <c r="P48" i="13" s="1"/>
  <c r="O51" i="13"/>
  <c r="L51" i="13"/>
  <c r="L48" i="13" s="1"/>
  <c r="K51" i="13"/>
  <c r="J51" i="13"/>
  <c r="J48" i="13" s="1"/>
  <c r="I51" i="13"/>
  <c r="I48" i="13" s="1"/>
  <c r="F51" i="13"/>
  <c r="F48" i="13" s="1"/>
  <c r="E51" i="13"/>
  <c r="E48" i="13" s="1"/>
  <c r="D51" i="13"/>
  <c r="D48" i="13" s="1"/>
  <c r="BH50" i="13"/>
  <c r="BD50" i="13"/>
  <c r="AZ50" i="13"/>
  <c r="AV50" i="13"/>
  <c r="AJ50" i="13"/>
  <c r="AE50" i="13"/>
  <c r="Z50" i="13"/>
  <c r="U50" i="13"/>
  <c r="N50" i="13"/>
  <c r="H50" i="13"/>
  <c r="C50" i="13"/>
  <c r="BH49" i="13"/>
  <c r="BD49" i="13"/>
  <c r="AZ49" i="13"/>
  <c r="AV49" i="13"/>
  <c r="AJ49" i="13"/>
  <c r="AE49" i="13"/>
  <c r="Z49" i="13"/>
  <c r="U49" i="13"/>
  <c r="N49" i="13"/>
  <c r="H49" i="13"/>
  <c r="C49" i="13"/>
  <c r="BJ48" i="13"/>
  <c r="BH47" i="13"/>
  <c r="BD47" i="13"/>
  <c r="AZ47" i="13"/>
  <c r="AV47" i="13"/>
  <c r="AJ47" i="13"/>
  <c r="AE47" i="13"/>
  <c r="Z47" i="13"/>
  <c r="U47" i="13"/>
  <c r="N47" i="13"/>
  <c r="H47" i="13"/>
  <c r="C47" i="13"/>
  <c r="BH46" i="13"/>
  <c r="BD46" i="13"/>
  <c r="AZ46" i="13"/>
  <c r="AV46" i="13"/>
  <c r="AJ46" i="13"/>
  <c r="AE46" i="13"/>
  <c r="Z46" i="13"/>
  <c r="U46" i="13"/>
  <c r="N46" i="13"/>
  <c r="H46" i="13"/>
  <c r="C46" i="13"/>
  <c r="BM45" i="13"/>
  <c r="BL45" i="13"/>
  <c r="BK45" i="13"/>
  <c r="BJ45" i="13"/>
  <c r="BI45" i="13"/>
  <c r="BF45" i="13"/>
  <c r="BD45" i="13" s="1"/>
  <c r="BB45" i="13"/>
  <c r="BA45" i="13"/>
  <c r="AX45" i="13"/>
  <c r="AW45" i="13"/>
  <c r="AT45" i="13"/>
  <c r="AR45" i="13"/>
  <c r="AP45" i="13"/>
  <c r="AN45" i="13"/>
  <c r="AL45" i="13"/>
  <c r="AK45" i="13"/>
  <c r="AH45" i="13"/>
  <c r="AG45" i="13"/>
  <c r="AF45" i="13"/>
  <c r="AC45" i="13"/>
  <c r="AB45" i="13"/>
  <c r="AA45" i="13"/>
  <c r="X45" i="13"/>
  <c r="W45" i="13"/>
  <c r="V45" i="13"/>
  <c r="S45" i="13"/>
  <c r="R45" i="13"/>
  <c r="Q45" i="13"/>
  <c r="P45" i="13"/>
  <c r="O45" i="13"/>
  <c r="L45" i="13"/>
  <c r="K45" i="13"/>
  <c r="J45" i="13"/>
  <c r="I45" i="13"/>
  <c r="F45" i="13"/>
  <c r="E45" i="13"/>
  <c r="D45" i="13"/>
  <c r="BH44" i="13"/>
  <c r="BD44" i="13"/>
  <c r="AZ44" i="13"/>
  <c r="AV44" i="13"/>
  <c r="AJ44" i="13"/>
  <c r="AE44" i="13"/>
  <c r="Z44" i="13"/>
  <c r="U44" i="13"/>
  <c r="N44" i="13"/>
  <c r="H44" i="13"/>
  <c r="C44" i="13"/>
  <c r="BH43" i="13"/>
  <c r="BD43" i="13"/>
  <c r="AZ43" i="13"/>
  <c r="AV43" i="13"/>
  <c r="AJ43" i="13"/>
  <c r="AE43" i="13"/>
  <c r="Z43" i="13"/>
  <c r="U43" i="13"/>
  <c r="N43" i="13"/>
  <c r="H43" i="13"/>
  <c r="C43" i="13"/>
  <c r="BH42" i="13"/>
  <c r="BD42" i="13"/>
  <c r="AZ42" i="13"/>
  <c r="AV42" i="13"/>
  <c r="AJ42" i="13"/>
  <c r="AE42" i="13"/>
  <c r="Z42" i="13"/>
  <c r="U42" i="13"/>
  <c r="N42" i="13"/>
  <c r="H42" i="13"/>
  <c r="C42" i="13"/>
  <c r="BH41" i="13"/>
  <c r="BD41" i="13"/>
  <c r="AZ41" i="13"/>
  <c r="AV41" i="13"/>
  <c r="AJ41" i="13"/>
  <c r="AE41" i="13"/>
  <c r="Z41" i="13"/>
  <c r="U41" i="13"/>
  <c r="N41" i="13"/>
  <c r="H41" i="13"/>
  <c r="C41" i="13"/>
  <c r="BH40" i="13"/>
  <c r="BD40" i="13"/>
  <c r="AZ40" i="13"/>
  <c r="AV40" i="13"/>
  <c r="AJ40" i="13"/>
  <c r="AE40" i="13"/>
  <c r="Z40" i="13"/>
  <c r="U40" i="13"/>
  <c r="N40" i="13"/>
  <c r="H40" i="13"/>
  <c r="C40" i="13"/>
  <c r="BM39" i="13"/>
  <c r="BL39" i="13"/>
  <c r="BK39" i="13"/>
  <c r="BJ39" i="13"/>
  <c r="BI39" i="13"/>
  <c r="BF39" i="13"/>
  <c r="BD39" i="13" s="1"/>
  <c r="BB39" i="13"/>
  <c r="BA39" i="13"/>
  <c r="AX39" i="13"/>
  <c r="AW39" i="13"/>
  <c r="AT39" i="13"/>
  <c r="AR39" i="13"/>
  <c r="AP39" i="13"/>
  <c r="AN39" i="13"/>
  <c r="AL39" i="13"/>
  <c r="AK39" i="13"/>
  <c r="AH39" i="13"/>
  <c r="AG39" i="13"/>
  <c r="AF39" i="13"/>
  <c r="AC39" i="13"/>
  <c r="AB39" i="13"/>
  <c r="AA39" i="13"/>
  <c r="X39" i="13"/>
  <c r="W39" i="13"/>
  <c r="V39" i="13"/>
  <c r="S39" i="13"/>
  <c r="R39" i="13"/>
  <c r="Q39" i="13"/>
  <c r="P39" i="13"/>
  <c r="O39" i="13"/>
  <c r="L39" i="13"/>
  <c r="K39" i="13"/>
  <c r="J39" i="13"/>
  <c r="I39" i="13"/>
  <c r="F39" i="13"/>
  <c r="E39" i="13"/>
  <c r="D39" i="13"/>
  <c r="BH38" i="13"/>
  <c r="BD38" i="13"/>
  <c r="AZ38" i="13"/>
  <c r="AV38" i="13"/>
  <c r="AJ38" i="13"/>
  <c r="AE38" i="13"/>
  <c r="Z38" i="13"/>
  <c r="U38" i="13"/>
  <c r="N38" i="13"/>
  <c r="H38" i="13"/>
  <c r="C38" i="13"/>
  <c r="BH37" i="13"/>
  <c r="BD37" i="13"/>
  <c r="AZ37" i="13"/>
  <c r="AV37" i="13"/>
  <c r="AJ37" i="13"/>
  <c r="AE37" i="13"/>
  <c r="Z37" i="13"/>
  <c r="U37" i="13"/>
  <c r="N37" i="13"/>
  <c r="H37" i="13"/>
  <c r="C37" i="13"/>
  <c r="BH36" i="13"/>
  <c r="BD36" i="13"/>
  <c r="AZ36" i="13"/>
  <c r="AV36" i="13"/>
  <c r="AJ36" i="13"/>
  <c r="AE36" i="13"/>
  <c r="Z36" i="13"/>
  <c r="U36" i="13"/>
  <c r="N36" i="13"/>
  <c r="H36" i="13"/>
  <c r="C36" i="13"/>
  <c r="BH35" i="13"/>
  <c r="BD35" i="13"/>
  <c r="AZ35" i="13"/>
  <c r="AV35" i="13"/>
  <c r="AJ35" i="13"/>
  <c r="AE35" i="13"/>
  <c r="Z35" i="13"/>
  <c r="U35" i="13"/>
  <c r="N35" i="13"/>
  <c r="H35" i="13"/>
  <c r="C35" i="13"/>
  <c r="BH34" i="13"/>
  <c r="BD34" i="13"/>
  <c r="AZ34" i="13"/>
  <c r="AV34" i="13"/>
  <c r="AJ34" i="13"/>
  <c r="AE34" i="13"/>
  <c r="Z34" i="13"/>
  <c r="U34" i="13"/>
  <c r="N34" i="13"/>
  <c r="H34" i="13"/>
  <c r="C34" i="13"/>
  <c r="BM33" i="13"/>
  <c r="BM31" i="13" s="1"/>
  <c r="BL33" i="13"/>
  <c r="BL31" i="13" s="1"/>
  <c r="BK33" i="13"/>
  <c r="BK31" i="13" s="1"/>
  <c r="BJ33" i="13"/>
  <c r="BJ31" i="13" s="1"/>
  <c r="BI33" i="13"/>
  <c r="BF33" i="13"/>
  <c r="BF31" i="13" s="1"/>
  <c r="BB33" i="13"/>
  <c r="BB31" i="13" s="1"/>
  <c r="BA33" i="13"/>
  <c r="AX33" i="13"/>
  <c r="AX31" i="13" s="1"/>
  <c r="AW33" i="13"/>
  <c r="AW31" i="13" s="1"/>
  <c r="AT33" i="13"/>
  <c r="AT31" i="13" s="1"/>
  <c r="AR33" i="13"/>
  <c r="AR31" i="13" s="1"/>
  <c r="AP33" i="13"/>
  <c r="AP31" i="13" s="1"/>
  <c r="AN33" i="13"/>
  <c r="AN31" i="13" s="1"/>
  <c r="AL33" i="13"/>
  <c r="AL31" i="13" s="1"/>
  <c r="AK33" i="13"/>
  <c r="AK31" i="13" s="1"/>
  <c r="AH33" i="13"/>
  <c r="AH31" i="13" s="1"/>
  <c r="AG33" i="13"/>
  <c r="AG31" i="13" s="1"/>
  <c r="AF33" i="13"/>
  <c r="AF31" i="13" s="1"/>
  <c r="AC33" i="13"/>
  <c r="AC31" i="13" s="1"/>
  <c r="AB33" i="13"/>
  <c r="AB31" i="13" s="1"/>
  <c r="AA33" i="13"/>
  <c r="AA31" i="13" s="1"/>
  <c r="X33" i="13"/>
  <c r="W33" i="13"/>
  <c r="W31" i="13" s="1"/>
  <c r="V33" i="13"/>
  <c r="S33" i="13"/>
  <c r="S31" i="13" s="1"/>
  <c r="R33" i="13"/>
  <c r="R31" i="13" s="1"/>
  <c r="Q33" i="13"/>
  <c r="Q31" i="13" s="1"/>
  <c r="P33" i="13"/>
  <c r="P31" i="13" s="1"/>
  <c r="O33" i="13"/>
  <c r="L33" i="13"/>
  <c r="L31" i="13" s="1"/>
  <c r="K33" i="13"/>
  <c r="K31" i="13" s="1"/>
  <c r="J33" i="13"/>
  <c r="I33" i="13"/>
  <c r="I31" i="13" s="1"/>
  <c r="F33" i="13"/>
  <c r="F31" i="13" s="1"/>
  <c r="E33" i="13"/>
  <c r="E31" i="13" s="1"/>
  <c r="D33" i="13"/>
  <c r="BH32" i="13"/>
  <c r="BD32" i="13"/>
  <c r="AZ32" i="13"/>
  <c r="AV32" i="13"/>
  <c r="AJ32" i="13"/>
  <c r="AE32" i="13"/>
  <c r="Z32" i="13"/>
  <c r="U32" i="13"/>
  <c r="N32" i="13"/>
  <c r="H32" i="13"/>
  <c r="C32" i="13"/>
  <c r="BI31" i="13"/>
  <c r="X31" i="13"/>
  <c r="BH30" i="13"/>
  <c r="BD30" i="13"/>
  <c r="AZ30" i="13"/>
  <c r="AV30" i="13"/>
  <c r="AJ30" i="13"/>
  <c r="AE30" i="13"/>
  <c r="Z30" i="13"/>
  <c r="U30" i="13"/>
  <c r="N30" i="13"/>
  <c r="H30" i="13"/>
  <c r="C30" i="13"/>
  <c r="BH29" i="13"/>
  <c r="BD29" i="13"/>
  <c r="AZ29" i="13"/>
  <c r="AV29" i="13"/>
  <c r="AJ29" i="13"/>
  <c r="AE29" i="13"/>
  <c r="Z29" i="13"/>
  <c r="U29" i="13"/>
  <c r="N29" i="13"/>
  <c r="H29" i="13"/>
  <c r="C29" i="13"/>
  <c r="BM28" i="13"/>
  <c r="BL28" i="13"/>
  <c r="BK28" i="13"/>
  <c r="BJ28" i="13"/>
  <c r="BI28" i="13"/>
  <c r="BF28" i="13"/>
  <c r="BD28" i="13" s="1"/>
  <c r="BB28" i="13"/>
  <c r="BA28" i="13"/>
  <c r="AX28" i="13"/>
  <c r="AV28" i="13" s="1"/>
  <c r="AW28" i="13"/>
  <c r="AT28" i="13"/>
  <c r="AR28" i="13"/>
  <c r="AP28" i="13"/>
  <c r="AN28" i="13"/>
  <c r="AL28" i="13"/>
  <c r="AK28" i="13"/>
  <c r="AH28" i="13"/>
  <c r="AG28" i="13"/>
  <c r="AF28" i="13"/>
  <c r="AC28" i="13"/>
  <c r="AB28" i="13"/>
  <c r="AA28" i="13"/>
  <c r="X28" i="13"/>
  <c r="W28" i="13"/>
  <c r="V28" i="13"/>
  <c r="S28" i="13"/>
  <c r="R28" i="13"/>
  <c r="Q28" i="13"/>
  <c r="P28" i="13"/>
  <c r="O28" i="13"/>
  <c r="L28" i="13"/>
  <c r="K28" i="13"/>
  <c r="J28" i="13"/>
  <c r="I28" i="13"/>
  <c r="F28" i="13"/>
  <c r="E28" i="13"/>
  <c r="D28" i="13"/>
  <c r="BH27" i="13"/>
  <c r="BD27" i="13"/>
  <c r="AZ27" i="13"/>
  <c r="AV27" i="13"/>
  <c r="AJ27" i="13"/>
  <c r="AE27" i="13"/>
  <c r="Z27" i="13"/>
  <c r="U27" i="13"/>
  <c r="N27" i="13"/>
  <c r="H27" i="13"/>
  <c r="C27" i="13"/>
  <c r="BH26" i="13"/>
  <c r="BD26" i="13"/>
  <c r="AZ26" i="13"/>
  <c r="AV26" i="13"/>
  <c r="AJ26" i="13"/>
  <c r="AE26" i="13"/>
  <c r="Z26" i="13"/>
  <c r="U26" i="13"/>
  <c r="N26" i="13"/>
  <c r="H26" i="13"/>
  <c r="C26" i="13"/>
  <c r="BH25" i="13"/>
  <c r="BD25" i="13"/>
  <c r="AZ25" i="13"/>
  <c r="AV25" i="13"/>
  <c r="AJ25" i="13"/>
  <c r="AE25" i="13"/>
  <c r="Z25" i="13"/>
  <c r="U25" i="13"/>
  <c r="N25" i="13"/>
  <c r="H25" i="13"/>
  <c r="C25" i="13"/>
  <c r="BH24" i="13"/>
  <c r="BD24" i="13"/>
  <c r="AZ24" i="13"/>
  <c r="AV24" i="13"/>
  <c r="AJ24" i="13"/>
  <c r="AE24" i="13"/>
  <c r="Z24" i="13"/>
  <c r="U24" i="13"/>
  <c r="N24" i="13"/>
  <c r="H24" i="13"/>
  <c r="C24" i="13"/>
  <c r="BM23" i="13"/>
  <c r="BL23" i="13"/>
  <c r="BK23" i="13"/>
  <c r="BJ23" i="13"/>
  <c r="BI23" i="13"/>
  <c r="BF23" i="13"/>
  <c r="BD23" i="13" s="1"/>
  <c r="BB23" i="13"/>
  <c r="BA23" i="13"/>
  <c r="AX23" i="13"/>
  <c r="AW23" i="13"/>
  <c r="AT23" i="13"/>
  <c r="AR23" i="13"/>
  <c r="AP23" i="13"/>
  <c r="AN23" i="13"/>
  <c r="AL23" i="13"/>
  <c r="AK23" i="13"/>
  <c r="AH23" i="13"/>
  <c r="AG23" i="13"/>
  <c r="AF23" i="13"/>
  <c r="AC23" i="13"/>
  <c r="AB23" i="13"/>
  <c r="AA23" i="13"/>
  <c r="X23" i="13"/>
  <c r="W23" i="13"/>
  <c r="V23" i="13"/>
  <c r="S23" i="13"/>
  <c r="R23" i="13"/>
  <c r="Q23" i="13"/>
  <c r="P23" i="13"/>
  <c r="O23" i="13"/>
  <c r="L23" i="13"/>
  <c r="K23" i="13"/>
  <c r="J23" i="13"/>
  <c r="I23" i="13"/>
  <c r="F23" i="13"/>
  <c r="E23" i="13"/>
  <c r="D23" i="13"/>
  <c r="BH21" i="13"/>
  <c r="BD21" i="13"/>
  <c r="AZ21" i="13"/>
  <c r="AV21" i="13"/>
  <c r="AJ21" i="13"/>
  <c r="AE21" i="13"/>
  <c r="Z21" i="13"/>
  <c r="U21" i="13"/>
  <c r="N21" i="13"/>
  <c r="H21" i="13"/>
  <c r="C21" i="13"/>
  <c r="BH20" i="13"/>
  <c r="BD20" i="13"/>
  <c r="AZ20" i="13"/>
  <c r="AV20" i="13"/>
  <c r="AJ20" i="13"/>
  <c r="AE20" i="13"/>
  <c r="Z20" i="13"/>
  <c r="U20" i="13"/>
  <c r="N20" i="13"/>
  <c r="H20" i="13"/>
  <c r="C20" i="13"/>
  <c r="BH19" i="13"/>
  <c r="BD19" i="13"/>
  <c r="AZ19" i="13"/>
  <c r="AV19" i="13"/>
  <c r="AJ19" i="13"/>
  <c r="AE19" i="13"/>
  <c r="Z19" i="13"/>
  <c r="U19" i="13"/>
  <c r="N19" i="13"/>
  <c r="H19" i="13"/>
  <c r="C19" i="13"/>
  <c r="BH18" i="13"/>
  <c r="BD18" i="13"/>
  <c r="AZ18" i="13"/>
  <c r="AV18" i="13"/>
  <c r="AJ18" i="13"/>
  <c r="AE18" i="13"/>
  <c r="Z18" i="13"/>
  <c r="U18" i="13"/>
  <c r="N18" i="13"/>
  <c r="H18" i="13"/>
  <c r="C18" i="13"/>
  <c r="BM17" i="13"/>
  <c r="BL17" i="13"/>
  <c r="BK17" i="13"/>
  <c r="BJ17" i="13"/>
  <c r="BI17" i="13"/>
  <c r="BF17" i="13"/>
  <c r="BD17" i="13" s="1"/>
  <c r="BB17" i="13"/>
  <c r="BA17" i="13"/>
  <c r="AX17" i="13"/>
  <c r="AW17" i="13"/>
  <c r="AT17" i="13"/>
  <c r="AR17" i="13"/>
  <c r="AP17" i="13"/>
  <c r="AN17" i="13"/>
  <c r="AL17" i="13"/>
  <c r="AK17" i="13"/>
  <c r="AH17" i="13"/>
  <c r="AG17" i="13"/>
  <c r="AF17" i="13"/>
  <c r="AC17" i="13"/>
  <c r="AB17" i="13"/>
  <c r="AA17" i="13"/>
  <c r="X17" i="13"/>
  <c r="W17" i="13"/>
  <c r="V17" i="13"/>
  <c r="S17" i="13"/>
  <c r="R17" i="13"/>
  <c r="Q17" i="13"/>
  <c r="P17" i="13"/>
  <c r="O17" i="13"/>
  <c r="L17" i="13"/>
  <c r="K17" i="13"/>
  <c r="J17" i="13"/>
  <c r="I17" i="13"/>
  <c r="F17" i="13"/>
  <c r="E17" i="13"/>
  <c r="D17" i="13"/>
  <c r="BH16" i="13"/>
  <c r="BD16" i="13"/>
  <c r="AZ16" i="13"/>
  <c r="AV16" i="13"/>
  <c r="AJ16" i="13"/>
  <c r="AE16" i="13"/>
  <c r="Z16" i="13"/>
  <c r="U16" i="13"/>
  <c r="N16" i="13"/>
  <c r="H16" i="13"/>
  <c r="C16" i="13"/>
  <c r="BH15" i="13"/>
  <c r="BD15" i="13"/>
  <c r="AZ15" i="13"/>
  <c r="AV15" i="13"/>
  <c r="AJ15" i="13"/>
  <c r="AE15" i="13"/>
  <c r="Z15" i="13"/>
  <c r="U15" i="13"/>
  <c r="N15" i="13"/>
  <c r="H15" i="13"/>
  <c r="C15" i="13"/>
  <c r="BM14" i="13"/>
  <c r="BL14" i="13"/>
  <c r="BK14" i="13"/>
  <c r="BJ14" i="13"/>
  <c r="BI14" i="13"/>
  <c r="BF14" i="13"/>
  <c r="BD14" i="13" s="1"/>
  <c r="BB14" i="13"/>
  <c r="BA14" i="13"/>
  <c r="AX14" i="13"/>
  <c r="AW14" i="13"/>
  <c r="AT14" i="13"/>
  <c r="AR14" i="13"/>
  <c r="AP14" i="13"/>
  <c r="AN14" i="13"/>
  <c r="AL14" i="13"/>
  <c r="AK14" i="13"/>
  <c r="AH14" i="13"/>
  <c r="AG14" i="13"/>
  <c r="AF14" i="13"/>
  <c r="AC14" i="13"/>
  <c r="AB14" i="13"/>
  <c r="AA14" i="13"/>
  <c r="X14" i="13"/>
  <c r="W14" i="13"/>
  <c r="V14" i="13"/>
  <c r="S14" i="13"/>
  <c r="R14" i="13"/>
  <c r="Q14" i="13"/>
  <c r="P14" i="13"/>
  <c r="O14" i="13"/>
  <c r="L14" i="13"/>
  <c r="K14" i="13"/>
  <c r="J14" i="13"/>
  <c r="I14" i="13"/>
  <c r="F14" i="13"/>
  <c r="E14" i="13"/>
  <c r="D14" i="13"/>
  <c r="BH13" i="13"/>
  <c r="BD13" i="13"/>
  <c r="AZ13" i="13"/>
  <c r="AV13" i="13"/>
  <c r="AJ13" i="13"/>
  <c r="AE13" i="13"/>
  <c r="Z13" i="13"/>
  <c r="U13" i="13"/>
  <c r="N13" i="13"/>
  <c r="H13" i="13"/>
  <c r="C13" i="13"/>
  <c r="BH12" i="13"/>
  <c r="BD12" i="13"/>
  <c r="AZ12" i="13"/>
  <c r="AV12" i="13"/>
  <c r="AJ12" i="13"/>
  <c r="AE12" i="13"/>
  <c r="Z12" i="13"/>
  <c r="U12" i="13"/>
  <c r="N12" i="13"/>
  <c r="H12" i="13"/>
  <c r="C12" i="13"/>
  <c r="BM11" i="13"/>
  <c r="BL11" i="13"/>
  <c r="BK11" i="13"/>
  <c r="BJ11" i="13"/>
  <c r="BI11" i="13"/>
  <c r="BF11" i="13"/>
  <c r="BD11" i="13" s="1"/>
  <c r="BB11" i="13"/>
  <c r="BA11" i="13"/>
  <c r="AX11" i="13"/>
  <c r="AW11" i="13"/>
  <c r="AT11" i="13"/>
  <c r="AR11" i="13"/>
  <c r="AP11" i="13"/>
  <c r="AN11" i="13"/>
  <c r="AL11" i="13"/>
  <c r="AK11" i="13"/>
  <c r="AH11" i="13"/>
  <c r="AG11" i="13"/>
  <c r="AF11" i="13"/>
  <c r="AC11" i="13"/>
  <c r="AB11" i="13"/>
  <c r="AA11" i="13"/>
  <c r="X11" i="13"/>
  <c r="W11" i="13"/>
  <c r="V11" i="13"/>
  <c r="S11" i="13"/>
  <c r="R11" i="13"/>
  <c r="Q11" i="13"/>
  <c r="P11" i="13"/>
  <c r="O11" i="13"/>
  <c r="L11" i="13"/>
  <c r="K11" i="13"/>
  <c r="J11" i="13"/>
  <c r="I11" i="13"/>
  <c r="F11" i="13"/>
  <c r="E11" i="13"/>
  <c r="D11" i="13"/>
  <c r="G11" i="12"/>
  <c r="J361" i="14" s="1"/>
  <c r="F11" i="12"/>
  <c r="I361" i="14" s="1"/>
  <c r="E11" i="12"/>
  <c r="H361" i="14" s="1"/>
  <c r="D11" i="12"/>
  <c r="G361" i="14" s="1"/>
  <c r="B11" i="12"/>
  <c r="E361" i="14" s="1"/>
  <c r="A11" i="12"/>
  <c r="D361" i="14" s="1"/>
  <c r="G10" i="12"/>
  <c r="J360" i="14" s="1"/>
  <c r="F10" i="12"/>
  <c r="I360" i="14" s="1"/>
  <c r="E10" i="12"/>
  <c r="H360" i="14" s="1"/>
  <c r="D10" i="12"/>
  <c r="G360" i="14" s="1"/>
  <c r="B10" i="12"/>
  <c r="A10" i="12"/>
  <c r="D360" i="14" s="1"/>
  <c r="G9" i="12"/>
  <c r="J359" i="14" s="1"/>
  <c r="F9" i="12"/>
  <c r="I359" i="14" s="1"/>
  <c r="E9" i="12"/>
  <c r="H359" i="14" s="1"/>
  <c r="D9" i="12"/>
  <c r="G359" i="14" s="1"/>
  <c r="B9" i="12"/>
  <c r="E359" i="14" s="1"/>
  <c r="A9" i="12"/>
  <c r="D359" i="14" s="1"/>
  <c r="G8" i="12"/>
  <c r="J358" i="14" s="1"/>
  <c r="F8" i="12"/>
  <c r="I358" i="14" s="1"/>
  <c r="E8" i="12"/>
  <c r="H358" i="14" s="1"/>
  <c r="D8" i="12"/>
  <c r="G358" i="14" s="1"/>
  <c r="B8" i="12"/>
  <c r="A8" i="12"/>
  <c r="D358" i="14" s="1"/>
  <c r="G5" i="12"/>
  <c r="J357" i="14" s="1"/>
  <c r="F5" i="12"/>
  <c r="I357" i="14" s="1"/>
  <c r="E5" i="12"/>
  <c r="H357" i="14" s="1"/>
  <c r="D5" i="12"/>
  <c r="G357" i="14" s="1"/>
  <c r="B5" i="12"/>
  <c r="E357" i="14" s="1"/>
  <c r="A5" i="12"/>
  <c r="D357" i="14" s="1"/>
  <c r="G4" i="12"/>
  <c r="F4" i="12"/>
  <c r="E4" i="12"/>
  <c r="D4" i="12"/>
  <c r="G81" i="11"/>
  <c r="J356" i="14" s="1"/>
  <c r="F81" i="11"/>
  <c r="I356" i="14" s="1"/>
  <c r="E81" i="11"/>
  <c r="H356" i="14" s="1"/>
  <c r="D81" i="11"/>
  <c r="G356" i="14" s="1"/>
  <c r="B81" i="11"/>
  <c r="A81" i="11"/>
  <c r="D356" i="14" s="1"/>
  <c r="G80" i="11"/>
  <c r="J355" i="14" s="1"/>
  <c r="F80" i="11"/>
  <c r="I355" i="14" s="1"/>
  <c r="E80" i="11"/>
  <c r="H355" i="14" s="1"/>
  <c r="D80" i="11"/>
  <c r="G355" i="14" s="1"/>
  <c r="B80" i="11"/>
  <c r="E355" i="14" s="1"/>
  <c r="A80" i="11"/>
  <c r="D355" i="14" s="1"/>
  <c r="G79" i="11"/>
  <c r="J354" i="14" s="1"/>
  <c r="F79" i="11"/>
  <c r="I354" i="14" s="1"/>
  <c r="E79" i="11"/>
  <c r="H354" i="14" s="1"/>
  <c r="D79" i="11"/>
  <c r="G354" i="14" s="1"/>
  <c r="B79" i="11"/>
  <c r="A79" i="11"/>
  <c r="D354" i="14" s="1"/>
  <c r="G78" i="11"/>
  <c r="J353" i="14" s="1"/>
  <c r="F78" i="11"/>
  <c r="I353" i="14" s="1"/>
  <c r="E78" i="11"/>
  <c r="H353" i="14" s="1"/>
  <c r="D78" i="11"/>
  <c r="G353" i="14" s="1"/>
  <c r="B78" i="11"/>
  <c r="E353" i="14" s="1"/>
  <c r="A78" i="11"/>
  <c r="D353" i="14" s="1"/>
  <c r="G77" i="11"/>
  <c r="J352" i="14" s="1"/>
  <c r="F77" i="11"/>
  <c r="E77" i="11"/>
  <c r="H352" i="14" s="1"/>
  <c r="D77" i="11"/>
  <c r="G352" i="14" s="1"/>
  <c r="B77" i="11"/>
  <c r="E352" i="14" s="1"/>
  <c r="A77" i="11"/>
  <c r="D352" i="14" s="1"/>
  <c r="G76" i="11"/>
  <c r="J351" i="14" s="1"/>
  <c r="E76" i="11"/>
  <c r="H351" i="14" s="1"/>
  <c r="D76" i="11"/>
  <c r="G351" i="14" s="1"/>
  <c r="B76" i="11"/>
  <c r="E351" i="14" s="1"/>
  <c r="A76" i="11"/>
  <c r="D351" i="14" s="1"/>
  <c r="G75" i="11"/>
  <c r="J350" i="14" s="1"/>
  <c r="F75" i="11"/>
  <c r="I350" i="14" s="1"/>
  <c r="E75" i="11"/>
  <c r="D75" i="11"/>
  <c r="G350" i="14" s="1"/>
  <c r="B75" i="11"/>
  <c r="A75" i="11"/>
  <c r="D350" i="14" s="1"/>
  <c r="G74" i="11"/>
  <c r="J349" i="14" s="1"/>
  <c r="F74" i="11"/>
  <c r="E74" i="11"/>
  <c r="H349" i="14" s="1"/>
  <c r="D74" i="11"/>
  <c r="G349" i="14" s="1"/>
  <c r="B74" i="11"/>
  <c r="E349" i="14" s="1"/>
  <c r="A74" i="11"/>
  <c r="D349" i="14" s="1"/>
  <c r="G73" i="11"/>
  <c r="J348" i="14" s="1"/>
  <c r="E73" i="11"/>
  <c r="I73" i="11" s="1"/>
  <c r="L348" i="14" s="1"/>
  <c r="D73" i="11"/>
  <c r="G348" i="14" s="1"/>
  <c r="B73" i="11"/>
  <c r="A73" i="11"/>
  <c r="D348" i="14" s="1"/>
  <c r="G72" i="11"/>
  <c r="J347" i="14" s="1"/>
  <c r="F72" i="11"/>
  <c r="E72" i="11"/>
  <c r="H347" i="14" s="1"/>
  <c r="D72" i="11"/>
  <c r="G347" i="14" s="1"/>
  <c r="B72" i="11"/>
  <c r="E347" i="14" s="1"/>
  <c r="A72" i="11"/>
  <c r="D347" i="14" s="1"/>
  <c r="G71" i="11"/>
  <c r="J346" i="14" s="1"/>
  <c r="F71" i="11"/>
  <c r="I346" i="14" s="1"/>
  <c r="E71" i="11"/>
  <c r="H346" i="14" s="1"/>
  <c r="D71" i="11"/>
  <c r="G346" i="14" s="1"/>
  <c r="B71" i="11"/>
  <c r="A71" i="11"/>
  <c r="D346" i="14" s="1"/>
  <c r="G70" i="11"/>
  <c r="J345" i="14" s="1"/>
  <c r="F70" i="11"/>
  <c r="I345" i="14" s="1"/>
  <c r="E70" i="11"/>
  <c r="H345" i="14" s="1"/>
  <c r="D70" i="11"/>
  <c r="G345" i="14" s="1"/>
  <c r="B70" i="11"/>
  <c r="E345" i="14" s="1"/>
  <c r="A70" i="11"/>
  <c r="D345" i="14" s="1"/>
  <c r="J69" i="11"/>
  <c r="O344" i="14" s="1"/>
  <c r="G69" i="11"/>
  <c r="J344" i="14" s="1"/>
  <c r="F69" i="11"/>
  <c r="I344" i="14" s="1"/>
  <c r="E69" i="11"/>
  <c r="H344" i="14" s="1"/>
  <c r="D69" i="11"/>
  <c r="G344" i="14" s="1"/>
  <c r="B69" i="11"/>
  <c r="E344" i="14" s="1"/>
  <c r="A69" i="11"/>
  <c r="D344" i="14" s="1"/>
  <c r="G66" i="11"/>
  <c r="J343" i="14" s="1"/>
  <c r="F66" i="11"/>
  <c r="E66" i="11"/>
  <c r="H343" i="14" s="1"/>
  <c r="D66" i="11"/>
  <c r="G343" i="14" s="1"/>
  <c r="B66" i="11"/>
  <c r="E343" i="14" s="1"/>
  <c r="A66" i="11"/>
  <c r="D343" i="14" s="1"/>
  <c r="G65" i="11"/>
  <c r="J342" i="14" s="1"/>
  <c r="F65" i="11"/>
  <c r="I342" i="14" s="1"/>
  <c r="E65" i="11"/>
  <c r="D65" i="11"/>
  <c r="G342" i="14" s="1"/>
  <c r="B65" i="11"/>
  <c r="A65" i="11"/>
  <c r="D342" i="14" s="1"/>
  <c r="E64" i="11"/>
  <c r="H341" i="14" s="1"/>
  <c r="D64" i="11"/>
  <c r="G341" i="14" s="1"/>
  <c r="B64" i="11"/>
  <c r="E341" i="14" s="1"/>
  <c r="A64" i="11"/>
  <c r="D341" i="14" s="1"/>
  <c r="E63" i="11"/>
  <c r="D63" i="11"/>
  <c r="G340" i="14" s="1"/>
  <c r="B63" i="11"/>
  <c r="E340" i="14" s="1"/>
  <c r="A63" i="11"/>
  <c r="D340" i="14" s="1"/>
  <c r="E62" i="11"/>
  <c r="H339" i="14" s="1"/>
  <c r="D62" i="11"/>
  <c r="G339" i="14" s="1"/>
  <c r="B62" i="11"/>
  <c r="A62" i="11"/>
  <c r="D339" i="14" s="1"/>
  <c r="E61" i="11"/>
  <c r="H338" i="14" s="1"/>
  <c r="D61" i="11"/>
  <c r="G338" i="14" s="1"/>
  <c r="B61" i="11"/>
  <c r="E338" i="14" s="1"/>
  <c r="A61" i="11"/>
  <c r="D338" i="14" s="1"/>
  <c r="E60" i="11"/>
  <c r="D60" i="11"/>
  <c r="G337" i="14" s="1"/>
  <c r="B60" i="11"/>
  <c r="A60" i="11"/>
  <c r="D337" i="14" s="1"/>
  <c r="E59" i="11"/>
  <c r="H336" i="14" s="1"/>
  <c r="D59" i="11"/>
  <c r="G336" i="14" s="1"/>
  <c r="B59" i="11"/>
  <c r="E336" i="14" s="1"/>
  <c r="A59" i="11"/>
  <c r="D336" i="14" s="1"/>
  <c r="G58" i="11"/>
  <c r="J335" i="14" s="1"/>
  <c r="F58" i="11"/>
  <c r="I335" i="14" s="1"/>
  <c r="E58" i="11"/>
  <c r="H335" i="14" s="1"/>
  <c r="D58" i="11"/>
  <c r="G335" i="14" s="1"/>
  <c r="B58" i="11"/>
  <c r="A58" i="11"/>
  <c r="D335" i="14" s="1"/>
  <c r="G57" i="11"/>
  <c r="J334" i="14" s="1"/>
  <c r="F57" i="11"/>
  <c r="I334" i="14" s="1"/>
  <c r="E57" i="11"/>
  <c r="H334" i="14" s="1"/>
  <c r="D57" i="11"/>
  <c r="G334" i="14" s="1"/>
  <c r="B57" i="11"/>
  <c r="E334" i="14" s="1"/>
  <c r="A57" i="11"/>
  <c r="D334" i="14" s="1"/>
  <c r="G56" i="11"/>
  <c r="J333" i="14" s="1"/>
  <c r="F56" i="11"/>
  <c r="I333" i="14" s="1"/>
  <c r="E56" i="11"/>
  <c r="H333" i="14" s="1"/>
  <c r="D56" i="11"/>
  <c r="G333" i="14" s="1"/>
  <c r="B56" i="11"/>
  <c r="A56" i="11"/>
  <c r="D333" i="14" s="1"/>
  <c r="J55" i="11"/>
  <c r="O332" i="14" s="1"/>
  <c r="G55" i="11"/>
  <c r="J332" i="14" s="1"/>
  <c r="F55" i="11"/>
  <c r="E55" i="11"/>
  <c r="H332" i="14" s="1"/>
  <c r="D55" i="11"/>
  <c r="G332" i="14" s="1"/>
  <c r="B55" i="11"/>
  <c r="E332" i="14" s="1"/>
  <c r="A55" i="11"/>
  <c r="D332" i="14" s="1"/>
  <c r="G53" i="11"/>
  <c r="F53" i="11"/>
  <c r="E53" i="11"/>
  <c r="D53" i="11"/>
  <c r="G47" i="11"/>
  <c r="J331" i="14" s="1"/>
  <c r="F47" i="11"/>
  <c r="I331" i="14" s="1"/>
  <c r="E47" i="11"/>
  <c r="H331" i="14" s="1"/>
  <c r="D47" i="11"/>
  <c r="G331" i="14" s="1"/>
  <c r="B47" i="11"/>
  <c r="E331" i="14" s="1"/>
  <c r="A47" i="11"/>
  <c r="D331" i="14" s="1"/>
  <c r="G46" i="11"/>
  <c r="J330" i="14" s="1"/>
  <c r="F46" i="11"/>
  <c r="I330" i="14" s="1"/>
  <c r="E46" i="11"/>
  <c r="H330" i="14" s="1"/>
  <c r="D46" i="11"/>
  <c r="G330" i="14" s="1"/>
  <c r="B46" i="11"/>
  <c r="A46" i="11"/>
  <c r="D330" i="14" s="1"/>
  <c r="G45" i="11"/>
  <c r="J329" i="14" s="1"/>
  <c r="F45" i="11"/>
  <c r="I329" i="14" s="1"/>
  <c r="E45" i="11"/>
  <c r="D45" i="11"/>
  <c r="G329" i="14" s="1"/>
  <c r="B45" i="11"/>
  <c r="E329" i="14" s="1"/>
  <c r="A45" i="11"/>
  <c r="D329" i="14" s="1"/>
  <c r="G44" i="11"/>
  <c r="J328" i="14" s="1"/>
  <c r="F44" i="11"/>
  <c r="E44" i="11"/>
  <c r="H328" i="14" s="1"/>
  <c r="D44" i="11"/>
  <c r="G328" i="14" s="1"/>
  <c r="B44" i="11"/>
  <c r="E328" i="14" s="1"/>
  <c r="A44" i="11"/>
  <c r="D328" i="14" s="1"/>
  <c r="G43" i="11"/>
  <c r="J327" i="14" s="1"/>
  <c r="F43" i="11"/>
  <c r="I327" i="14" s="1"/>
  <c r="E43" i="11"/>
  <c r="D43" i="11"/>
  <c r="G327" i="14" s="1"/>
  <c r="B43" i="11"/>
  <c r="A43" i="11"/>
  <c r="D327" i="14" s="1"/>
  <c r="G42" i="11"/>
  <c r="J326" i="14" s="1"/>
  <c r="F42" i="11"/>
  <c r="E42" i="11"/>
  <c r="H326" i="14" s="1"/>
  <c r="D42" i="11"/>
  <c r="G326" i="14" s="1"/>
  <c r="B42" i="11"/>
  <c r="E326" i="14" s="1"/>
  <c r="A42" i="11"/>
  <c r="D326" i="14" s="1"/>
  <c r="G41" i="11"/>
  <c r="J325" i="14" s="1"/>
  <c r="F41" i="11"/>
  <c r="E41" i="11"/>
  <c r="H325" i="14" s="1"/>
  <c r="D41" i="11"/>
  <c r="G325" i="14" s="1"/>
  <c r="B41" i="11"/>
  <c r="E325" i="14" s="1"/>
  <c r="A41" i="11"/>
  <c r="D325" i="14" s="1"/>
  <c r="G40" i="11"/>
  <c r="J324" i="14" s="1"/>
  <c r="F40" i="11"/>
  <c r="I324" i="14" s="1"/>
  <c r="E40" i="11"/>
  <c r="H324" i="14" s="1"/>
  <c r="D40" i="11"/>
  <c r="G324" i="14" s="1"/>
  <c r="B40" i="11"/>
  <c r="A40" i="11"/>
  <c r="D324" i="14" s="1"/>
  <c r="G39" i="11"/>
  <c r="J323" i="14" s="1"/>
  <c r="F39" i="11"/>
  <c r="I323" i="14" s="1"/>
  <c r="E39" i="11"/>
  <c r="H323" i="14" s="1"/>
  <c r="D39" i="11"/>
  <c r="G323" i="14" s="1"/>
  <c r="B39" i="11"/>
  <c r="E323" i="14" s="1"/>
  <c r="A39" i="11"/>
  <c r="D323" i="14" s="1"/>
  <c r="G38" i="11"/>
  <c r="J322" i="14" s="1"/>
  <c r="F38" i="11"/>
  <c r="I322" i="14" s="1"/>
  <c r="E38" i="11"/>
  <c r="H322" i="14" s="1"/>
  <c r="D38" i="11"/>
  <c r="G322" i="14" s="1"/>
  <c r="B38" i="11"/>
  <c r="A38" i="11"/>
  <c r="D322" i="14" s="1"/>
  <c r="G37" i="11"/>
  <c r="J321" i="14" s="1"/>
  <c r="F37" i="11"/>
  <c r="I321" i="14" s="1"/>
  <c r="E37" i="11"/>
  <c r="D37" i="11"/>
  <c r="G321" i="14" s="1"/>
  <c r="B37" i="11"/>
  <c r="E321" i="14" s="1"/>
  <c r="A37" i="11"/>
  <c r="D321" i="14" s="1"/>
  <c r="G36" i="11"/>
  <c r="J320" i="14" s="1"/>
  <c r="F36" i="11"/>
  <c r="E36" i="11"/>
  <c r="H320" i="14" s="1"/>
  <c r="D36" i="11"/>
  <c r="G320" i="14" s="1"/>
  <c r="B36" i="11"/>
  <c r="E320" i="14" s="1"/>
  <c r="A36" i="11"/>
  <c r="D320" i="14" s="1"/>
  <c r="G35" i="11"/>
  <c r="J319" i="14" s="1"/>
  <c r="F35" i="11"/>
  <c r="I319" i="14" s="1"/>
  <c r="E35" i="11"/>
  <c r="D35" i="11"/>
  <c r="G319" i="14" s="1"/>
  <c r="B35" i="11"/>
  <c r="A35" i="11"/>
  <c r="D319" i="14" s="1"/>
  <c r="G34" i="11"/>
  <c r="J318" i="14" s="1"/>
  <c r="F34" i="11"/>
  <c r="E34" i="11"/>
  <c r="H318" i="14" s="1"/>
  <c r="D34" i="11"/>
  <c r="G318" i="14" s="1"/>
  <c r="B34" i="11"/>
  <c r="E318" i="14" s="1"/>
  <c r="A34" i="11"/>
  <c r="D318" i="14" s="1"/>
  <c r="G33" i="11"/>
  <c r="J317" i="14" s="1"/>
  <c r="F33" i="11"/>
  <c r="E33" i="11"/>
  <c r="H317" i="14" s="1"/>
  <c r="D33" i="11"/>
  <c r="G317" i="14" s="1"/>
  <c r="B33" i="11"/>
  <c r="E317" i="14" s="1"/>
  <c r="A33" i="11"/>
  <c r="D317" i="14" s="1"/>
  <c r="G32" i="11"/>
  <c r="J316" i="14" s="1"/>
  <c r="F32" i="11"/>
  <c r="I316" i="14" s="1"/>
  <c r="E32" i="11"/>
  <c r="H316" i="14" s="1"/>
  <c r="D32" i="11"/>
  <c r="G316" i="14" s="1"/>
  <c r="B32" i="11"/>
  <c r="A32" i="11"/>
  <c r="D316" i="14" s="1"/>
  <c r="G31" i="11"/>
  <c r="J315" i="14" s="1"/>
  <c r="F31" i="11"/>
  <c r="I315" i="14" s="1"/>
  <c r="E31" i="11"/>
  <c r="H315" i="14" s="1"/>
  <c r="D31" i="11"/>
  <c r="G315" i="14" s="1"/>
  <c r="B31" i="11"/>
  <c r="E315" i="14" s="1"/>
  <c r="A31" i="11"/>
  <c r="D315" i="14" s="1"/>
  <c r="G30" i="11"/>
  <c r="J314" i="14" s="1"/>
  <c r="F30" i="11"/>
  <c r="I314" i="14" s="1"/>
  <c r="E30" i="11"/>
  <c r="H314" i="14" s="1"/>
  <c r="D30" i="11"/>
  <c r="G314" i="14" s="1"/>
  <c r="B30" i="11"/>
  <c r="A30" i="11"/>
  <c r="D314" i="14" s="1"/>
  <c r="G29" i="11"/>
  <c r="J313" i="14" s="1"/>
  <c r="F29" i="11"/>
  <c r="I313" i="14" s="1"/>
  <c r="E29" i="11"/>
  <c r="D29" i="11"/>
  <c r="G313" i="14" s="1"/>
  <c r="B29" i="11"/>
  <c r="E313" i="14" s="1"/>
  <c r="A29" i="11"/>
  <c r="D313" i="14" s="1"/>
  <c r="G28" i="11"/>
  <c r="J312" i="14" s="1"/>
  <c r="F28" i="11"/>
  <c r="E28" i="11"/>
  <c r="H312" i="14" s="1"/>
  <c r="D28" i="11"/>
  <c r="G312" i="14" s="1"/>
  <c r="B28" i="11"/>
  <c r="E312" i="14" s="1"/>
  <c r="A28" i="11"/>
  <c r="D312" i="14" s="1"/>
  <c r="G27" i="11"/>
  <c r="J311" i="14" s="1"/>
  <c r="F27" i="11"/>
  <c r="I311" i="14" s="1"/>
  <c r="E27" i="11"/>
  <c r="D27" i="11"/>
  <c r="G311" i="14" s="1"/>
  <c r="B27" i="11"/>
  <c r="A27" i="11"/>
  <c r="D311" i="14" s="1"/>
  <c r="G26" i="11"/>
  <c r="J310" i="14" s="1"/>
  <c r="F26" i="11"/>
  <c r="E26" i="11"/>
  <c r="H310" i="14" s="1"/>
  <c r="D26" i="11"/>
  <c r="G310" i="14" s="1"/>
  <c r="B26" i="11"/>
  <c r="E310" i="14" s="1"/>
  <c r="A26" i="11"/>
  <c r="D310" i="14" s="1"/>
  <c r="G25" i="11"/>
  <c r="J309" i="14" s="1"/>
  <c r="F25" i="11"/>
  <c r="E25" i="11"/>
  <c r="H309" i="14" s="1"/>
  <c r="D25" i="11"/>
  <c r="G309" i="14" s="1"/>
  <c r="B25" i="11"/>
  <c r="E309" i="14" s="1"/>
  <c r="A25" i="11"/>
  <c r="D309" i="14" s="1"/>
  <c r="G24" i="11"/>
  <c r="J308" i="14" s="1"/>
  <c r="F24" i="11"/>
  <c r="E24" i="11"/>
  <c r="H308" i="14" s="1"/>
  <c r="D24" i="11"/>
  <c r="G308" i="14" s="1"/>
  <c r="B24" i="11"/>
  <c r="A24" i="11"/>
  <c r="D308" i="14" s="1"/>
  <c r="G23" i="11"/>
  <c r="J307" i="14" s="1"/>
  <c r="F23" i="11"/>
  <c r="I307" i="14" s="1"/>
  <c r="E23" i="11"/>
  <c r="H307" i="14" s="1"/>
  <c r="D23" i="11"/>
  <c r="G307" i="14" s="1"/>
  <c r="B23" i="11"/>
  <c r="E307" i="14" s="1"/>
  <c r="A23" i="11"/>
  <c r="D307" i="14" s="1"/>
  <c r="G22" i="11"/>
  <c r="J306" i="14" s="1"/>
  <c r="F22" i="11"/>
  <c r="I306" i="14" s="1"/>
  <c r="E22" i="11"/>
  <c r="H306" i="14" s="1"/>
  <c r="D22" i="11"/>
  <c r="G306" i="14" s="1"/>
  <c r="B22" i="11"/>
  <c r="A22" i="11"/>
  <c r="D306" i="14" s="1"/>
  <c r="G21" i="11"/>
  <c r="J305" i="14" s="1"/>
  <c r="F21" i="11"/>
  <c r="I305" i="14" s="1"/>
  <c r="E21" i="11"/>
  <c r="H305" i="14" s="1"/>
  <c r="D21" i="11"/>
  <c r="G305" i="14" s="1"/>
  <c r="B21" i="11"/>
  <c r="E305" i="14" s="1"/>
  <c r="A21" i="11"/>
  <c r="D305" i="14" s="1"/>
  <c r="G20" i="11"/>
  <c r="J304" i="14" s="1"/>
  <c r="F20" i="11"/>
  <c r="E20" i="11"/>
  <c r="H304" i="14" s="1"/>
  <c r="D20" i="11"/>
  <c r="G304" i="14" s="1"/>
  <c r="B20" i="11"/>
  <c r="E304" i="14" s="1"/>
  <c r="A20" i="11"/>
  <c r="D304" i="14" s="1"/>
  <c r="G19" i="11"/>
  <c r="J303" i="14" s="1"/>
  <c r="F19" i="11"/>
  <c r="I303" i="14" s="1"/>
  <c r="E19" i="11"/>
  <c r="D19" i="11"/>
  <c r="G303" i="14" s="1"/>
  <c r="B19" i="11"/>
  <c r="E303" i="14" s="1"/>
  <c r="A19" i="11"/>
  <c r="D303" i="14" s="1"/>
  <c r="G18" i="11"/>
  <c r="J302" i="14" s="1"/>
  <c r="F18" i="11"/>
  <c r="E18" i="11"/>
  <c r="H302" i="14" s="1"/>
  <c r="D18" i="11"/>
  <c r="G302" i="14" s="1"/>
  <c r="B18" i="11"/>
  <c r="E302" i="14" s="1"/>
  <c r="A18" i="11"/>
  <c r="D302" i="14" s="1"/>
  <c r="G17" i="11"/>
  <c r="J301" i="14" s="1"/>
  <c r="F17" i="11"/>
  <c r="E17" i="11"/>
  <c r="H301" i="14" s="1"/>
  <c r="D17" i="11"/>
  <c r="G301" i="14" s="1"/>
  <c r="B17" i="11"/>
  <c r="E301" i="14" s="1"/>
  <c r="A17" i="11"/>
  <c r="D301" i="14" s="1"/>
  <c r="G16" i="11"/>
  <c r="J300" i="14" s="1"/>
  <c r="F16" i="11"/>
  <c r="E16" i="11"/>
  <c r="H300" i="14" s="1"/>
  <c r="D16" i="11"/>
  <c r="G300" i="14" s="1"/>
  <c r="B16" i="11"/>
  <c r="A16" i="11"/>
  <c r="D300" i="14" s="1"/>
  <c r="G15" i="11"/>
  <c r="J299" i="14" s="1"/>
  <c r="F15" i="11"/>
  <c r="I299" i="14" s="1"/>
  <c r="E15" i="11"/>
  <c r="H299" i="14" s="1"/>
  <c r="D15" i="11"/>
  <c r="G299" i="14" s="1"/>
  <c r="B15" i="11"/>
  <c r="E299" i="14" s="1"/>
  <c r="A15" i="11"/>
  <c r="D299" i="14" s="1"/>
  <c r="G14" i="11"/>
  <c r="J298" i="14" s="1"/>
  <c r="F14" i="11"/>
  <c r="I298" i="14" s="1"/>
  <c r="E14" i="11"/>
  <c r="H298" i="14" s="1"/>
  <c r="D14" i="11"/>
  <c r="G298" i="14" s="1"/>
  <c r="B14" i="11"/>
  <c r="A14" i="11"/>
  <c r="D298" i="14" s="1"/>
  <c r="G13" i="11"/>
  <c r="J297" i="14" s="1"/>
  <c r="F13" i="11"/>
  <c r="I297" i="14" s="1"/>
  <c r="E13" i="11"/>
  <c r="H297" i="14" s="1"/>
  <c r="D13" i="11"/>
  <c r="G297" i="14" s="1"/>
  <c r="B13" i="11"/>
  <c r="E297" i="14" s="1"/>
  <c r="A13" i="11"/>
  <c r="D297" i="14" s="1"/>
  <c r="G12" i="11"/>
  <c r="J296" i="14" s="1"/>
  <c r="F12" i="11"/>
  <c r="E12" i="11"/>
  <c r="H296" i="14" s="1"/>
  <c r="D12" i="11"/>
  <c r="G296" i="14" s="1"/>
  <c r="B12" i="11"/>
  <c r="E296" i="14" s="1"/>
  <c r="A12" i="11"/>
  <c r="D296" i="14" s="1"/>
  <c r="G11" i="11"/>
  <c r="J295" i="14" s="1"/>
  <c r="F11" i="11"/>
  <c r="I295" i="14" s="1"/>
  <c r="E11" i="11"/>
  <c r="D11" i="11"/>
  <c r="G295" i="14" s="1"/>
  <c r="B11" i="11"/>
  <c r="E295" i="14" s="1"/>
  <c r="A11" i="11"/>
  <c r="D295" i="14" s="1"/>
  <c r="G10" i="11"/>
  <c r="J294" i="14" s="1"/>
  <c r="F10" i="11"/>
  <c r="E10" i="11"/>
  <c r="H294" i="14" s="1"/>
  <c r="D10" i="11"/>
  <c r="G294" i="14" s="1"/>
  <c r="B10" i="11"/>
  <c r="E294" i="14" s="1"/>
  <c r="A10" i="11"/>
  <c r="D294" i="14" s="1"/>
  <c r="G9" i="11"/>
  <c r="J293" i="14" s="1"/>
  <c r="F9" i="11"/>
  <c r="E9" i="11"/>
  <c r="H293" i="14" s="1"/>
  <c r="D9" i="11"/>
  <c r="G293" i="14" s="1"/>
  <c r="B9" i="11"/>
  <c r="E293" i="14" s="1"/>
  <c r="A9" i="11"/>
  <c r="D293" i="14" s="1"/>
  <c r="G8" i="11"/>
  <c r="J292" i="14" s="1"/>
  <c r="F8" i="11"/>
  <c r="E8" i="11"/>
  <c r="H292" i="14" s="1"/>
  <c r="D8" i="11"/>
  <c r="G292" i="14" s="1"/>
  <c r="B8" i="11"/>
  <c r="A8" i="11"/>
  <c r="D292" i="14" s="1"/>
  <c r="G7" i="11"/>
  <c r="J291" i="14" s="1"/>
  <c r="F7" i="11"/>
  <c r="I291" i="14" s="1"/>
  <c r="E7" i="11"/>
  <c r="H291" i="14" s="1"/>
  <c r="D7" i="11"/>
  <c r="G291" i="14" s="1"/>
  <c r="B7" i="11"/>
  <c r="E291" i="14" s="1"/>
  <c r="A7" i="11"/>
  <c r="D291" i="14" s="1"/>
  <c r="G6" i="11"/>
  <c r="J290" i="14" s="1"/>
  <c r="F6" i="11"/>
  <c r="I290" i="14" s="1"/>
  <c r="E6" i="11"/>
  <c r="H290" i="14" s="1"/>
  <c r="D6" i="11"/>
  <c r="G290" i="14" s="1"/>
  <c r="B6" i="11"/>
  <c r="E290" i="14" s="1"/>
  <c r="A6" i="11"/>
  <c r="D290" i="14" s="1"/>
  <c r="G4" i="11"/>
  <c r="F4" i="11"/>
  <c r="E4" i="11"/>
  <c r="D4" i="11"/>
  <c r="F31" i="10"/>
  <c r="I289" i="14" s="1"/>
  <c r="E31" i="10"/>
  <c r="H289" i="14" s="1"/>
  <c r="D31" i="10"/>
  <c r="G289" i="14" s="1"/>
  <c r="B31" i="10"/>
  <c r="E289" i="14" s="1"/>
  <c r="A31" i="10"/>
  <c r="D289" i="14" s="1"/>
  <c r="F30" i="10"/>
  <c r="I288" i="14" s="1"/>
  <c r="E30" i="10"/>
  <c r="H288" i="14" s="1"/>
  <c r="D30" i="10"/>
  <c r="G288" i="14" s="1"/>
  <c r="B30" i="10"/>
  <c r="E288" i="14" s="1"/>
  <c r="A30" i="10"/>
  <c r="D288" i="14" s="1"/>
  <c r="F29" i="10"/>
  <c r="I287" i="14" s="1"/>
  <c r="E29" i="10"/>
  <c r="H287" i="14" s="1"/>
  <c r="D29" i="10"/>
  <c r="G287" i="14" s="1"/>
  <c r="B29" i="10"/>
  <c r="E287" i="14" s="1"/>
  <c r="A29" i="10"/>
  <c r="D287" i="14" s="1"/>
  <c r="F28" i="10"/>
  <c r="I286" i="14" s="1"/>
  <c r="E28" i="10"/>
  <c r="H286" i="14" s="1"/>
  <c r="D28" i="10"/>
  <c r="G286" i="14" s="1"/>
  <c r="B28" i="10"/>
  <c r="E286" i="14" s="1"/>
  <c r="A28" i="10"/>
  <c r="D286" i="14" s="1"/>
  <c r="F27" i="10"/>
  <c r="I285" i="14" s="1"/>
  <c r="E27" i="10"/>
  <c r="H285" i="14" s="1"/>
  <c r="D27" i="10"/>
  <c r="G285" i="14" s="1"/>
  <c r="B27" i="10"/>
  <c r="E285" i="14" s="1"/>
  <c r="A27" i="10"/>
  <c r="D285" i="14" s="1"/>
  <c r="F26" i="10"/>
  <c r="I284" i="14" s="1"/>
  <c r="E26" i="10"/>
  <c r="H284" i="14" s="1"/>
  <c r="D26" i="10"/>
  <c r="G284" i="14" s="1"/>
  <c r="B26" i="10"/>
  <c r="E284" i="14" s="1"/>
  <c r="A26" i="10"/>
  <c r="D284" i="14" s="1"/>
  <c r="F25" i="10"/>
  <c r="I283" i="14" s="1"/>
  <c r="E25" i="10"/>
  <c r="H283" i="14" s="1"/>
  <c r="D25" i="10"/>
  <c r="G283" i="14" s="1"/>
  <c r="B25" i="10"/>
  <c r="E283" i="14" s="1"/>
  <c r="A25" i="10"/>
  <c r="D283" i="14" s="1"/>
  <c r="F24" i="10"/>
  <c r="I282" i="14" s="1"/>
  <c r="E24" i="10"/>
  <c r="H282" i="14" s="1"/>
  <c r="D24" i="10"/>
  <c r="G282" i="14" s="1"/>
  <c r="B24" i="10"/>
  <c r="E282" i="14" s="1"/>
  <c r="A24" i="10"/>
  <c r="D282" i="14" s="1"/>
  <c r="F23" i="10"/>
  <c r="I281" i="14" s="1"/>
  <c r="E23" i="10"/>
  <c r="H281" i="14" s="1"/>
  <c r="D23" i="10"/>
  <c r="G281" i="14" s="1"/>
  <c r="B23" i="10"/>
  <c r="E281" i="14" s="1"/>
  <c r="A23" i="10"/>
  <c r="D281" i="14" s="1"/>
  <c r="F22" i="10"/>
  <c r="I280" i="14" s="1"/>
  <c r="E22" i="10"/>
  <c r="H280" i="14" s="1"/>
  <c r="D22" i="10"/>
  <c r="G280" i="14" s="1"/>
  <c r="B22" i="10"/>
  <c r="E280" i="14" s="1"/>
  <c r="A22" i="10"/>
  <c r="D280" i="14" s="1"/>
  <c r="F21" i="10"/>
  <c r="I279" i="14" s="1"/>
  <c r="E21" i="10"/>
  <c r="H279" i="14" s="1"/>
  <c r="D21" i="10"/>
  <c r="G279" i="14" s="1"/>
  <c r="B21" i="10"/>
  <c r="E279" i="14" s="1"/>
  <c r="A21" i="10"/>
  <c r="D279" i="14" s="1"/>
  <c r="F20" i="10"/>
  <c r="I278" i="14" s="1"/>
  <c r="E20" i="10"/>
  <c r="H278" i="14" s="1"/>
  <c r="D20" i="10"/>
  <c r="G278" i="14" s="1"/>
  <c r="B20" i="10"/>
  <c r="E278" i="14" s="1"/>
  <c r="A20" i="10"/>
  <c r="D278" i="14" s="1"/>
  <c r="F19" i="10"/>
  <c r="I277" i="14" s="1"/>
  <c r="E19" i="10"/>
  <c r="H277" i="14" s="1"/>
  <c r="D19" i="10"/>
  <c r="G277" i="14" s="1"/>
  <c r="B19" i="10"/>
  <c r="E277" i="14" s="1"/>
  <c r="A19" i="10"/>
  <c r="D277" i="14" s="1"/>
  <c r="F18" i="10"/>
  <c r="I276" i="14" s="1"/>
  <c r="E18" i="10"/>
  <c r="H276" i="14" s="1"/>
  <c r="D18" i="10"/>
  <c r="G276" i="14" s="1"/>
  <c r="B18" i="10"/>
  <c r="E276" i="14" s="1"/>
  <c r="A18" i="10"/>
  <c r="D276" i="14" s="1"/>
  <c r="F17" i="10"/>
  <c r="I275" i="14" s="1"/>
  <c r="E17" i="10"/>
  <c r="H275" i="14" s="1"/>
  <c r="D17" i="10"/>
  <c r="G275" i="14" s="1"/>
  <c r="B17" i="10"/>
  <c r="E275" i="14" s="1"/>
  <c r="A17" i="10"/>
  <c r="D275" i="14" s="1"/>
  <c r="F16" i="10"/>
  <c r="I274" i="14" s="1"/>
  <c r="E16" i="10"/>
  <c r="H274" i="14" s="1"/>
  <c r="D16" i="10"/>
  <c r="G274" i="14" s="1"/>
  <c r="B16" i="10"/>
  <c r="E274" i="14" s="1"/>
  <c r="A16" i="10"/>
  <c r="D274" i="14" s="1"/>
  <c r="F15" i="10"/>
  <c r="I273" i="14" s="1"/>
  <c r="E15" i="10"/>
  <c r="H273" i="14" s="1"/>
  <c r="D15" i="10"/>
  <c r="G273" i="14" s="1"/>
  <c r="B15" i="10"/>
  <c r="E273" i="14" s="1"/>
  <c r="A15" i="10"/>
  <c r="D273" i="14" s="1"/>
  <c r="F14" i="10"/>
  <c r="I272" i="14" s="1"/>
  <c r="E14" i="10"/>
  <c r="H272" i="14" s="1"/>
  <c r="D14" i="10"/>
  <c r="G272" i="14" s="1"/>
  <c r="B14" i="10"/>
  <c r="E272" i="14" s="1"/>
  <c r="A14" i="10"/>
  <c r="D272" i="14" s="1"/>
  <c r="F13" i="10"/>
  <c r="I271" i="14" s="1"/>
  <c r="E13" i="10"/>
  <c r="H271" i="14" s="1"/>
  <c r="D13" i="10"/>
  <c r="G271" i="14" s="1"/>
  <c r="B13" i="10"/>
  <c r="E271" i="14" s="1"/>
  <c r="A13" i="10"/>
  <c r="D271" i="14" s="1"/>
  <c r="F12" i="10"/>
  <c r="I270" i="14" s="1"/>
  <c r="E12" i="10"/>
  <c r="H270" i="14" s="1"/>
  <c r="D12" i="10"/>
  <c r="G270" i="14" s="1"/>
  <c r="B12" i="10"/>
  <c r="E270" i="14" s="1"/>
  <c r="A12" i="10"/>
  <c r="D270" i="14" s="1"/>
  <c r="F11" i="10"/>
  <c r="I269" i="14" s="1"/>
  <c r="E11" i="10"/>
  <c r="H269" i="14" s="1"/>
  <c r="D11" i="10"/>
  <c r="G269" i="14" s="1"/>
  <c r="B11" i="10"/>
  <c r="E269" i="14" s="1"/>
  <c r="A11" i="10"/>
  <c r="D269" i="14" s="1"/>
  <c r="F10" i="10"/>
  <c r="I268" i="14" s="1"/>
  <c r="E10" i="10"/>
  <c r="H268" i="14" s="1"/>
  <c r="D10" i="10"/>
  <c r="G268" i="14" s="1"/>
  <c r="B10" i="10"/>
  <c r="E268" i="14" s="1"/>
  <c r="A10" i="10"/>
  <c r="D268" i="14" s="1"/>
  <c r="F9" i="10"/>
  <c r="I267" i="14" s="1"/>
  <c r="E9" i="10"/>
  <c r="H267" i="14" s="1"/>
  <c r="D9" i="10"/>
  <c r="G267" i="14" s="1"/>
  <c r="B9" i="10"/>
  <c r="E267" i="14" s="1"/>
  <c r="A9" i="10"/>
  <c r="D267" i="14" s="1"/>
  <c r="F8" i="10"/>
  <c r="I266" i="14" s="1"/>
  <c r="E8" i="10"/>
  <c r="H266" i="14" s="1"/>
  <c r="D8" i="10"/>
  <c r="G266" i="14" s="1"/>
  <c r="B8" i="10"/>
  <c r="E266" i="14" s="1"/>
  <c r="A8" i="10"/>
  <c r="D266" i="14" s="1"/>
  <c r="F7" i="10"/>
  <c r="I265" i="14" s="1"/>
  <c r="E7" i="10"/>
  <c r="H265" i="14" s="1"/>
  <c r="D7" i="10"/>
  <c r="G265" i="14" s="1"/>
  <c r="B7" i="10"/>
  <c r="E265" i="14" s="1"/>
  <c r="A7" i="10"/>
  <c r="D265" i="14" s="1"/>
  <c r="G6" i="10"/>
  <c r="J264" i="14" s="1"/>
  <c r="F6" i="10"/>
  <c r="E6" i="10"/>
  <c r="H264" i="14" s="1"/>
  <c r="D6" i="10"/>
  <c r="G264" i="14" s="1"/>
  <c r="B6" i="10"/>
  <c r="E264" i="14" s="1"/>
  <c r="A6" i="10"/>
  <c r="D264" i="14" s="1"/>
  <c r="G4" i="10"/>
  <c r="F4" i="10"/>
  <c r="E4" i="10"/>
  <c r="D4" i="10"/>
  <c r="I37" i="9"/>
  <c r="L263" i="14" s="1"/>
  <c r="H37" i="9"/>
  <c r="K263" i="14" s="1"/>
  <c r="I36" i="9"/>
  <c r="L262" i="14" s="1"/>
  <c r="H36" i="9"/>
  <c r="K262" i="14" s="1"/>
  <c r="G35" i="9"/>
  <c r="J261" i="14" s="1"/>
  <c r="F35" i="9"/>
  <c r="I261" i="14" s="1"/>
  <c r="E35" i="9"/>
  <c r="H261" i="14" s="1"/>
  <c r="D35" i="9"/>
  <c r="G261" i="14" s="1"/>
  <c r="B35" i="9"/>
  <c r="E261" i="14" s="1"/>
  <c r="A35" i="9"/>
  <c r="A37" i="9" s="1"/>
  <c r="D263" i="14" s="1"/>
  <c r="G34" i="9"/>
  <c r="F34" i="9"/>
  <c r="E34" i="9"/>
  <c r="D34" i="9"/>
  <c r="Q30" i="9"/>
  <c r="L260" i="14" s="1"/>
  <c r="P30" i="9"/>
  <c r="K260" i="14" s="1"/>
  <c r="F30" i="9"/>
  <c r="I244" i="14" s="1"/>
  <c r="E30" i="9"/>
  <c r="H244" i="14" s="1"/>
  <c r="D30" i="9"/>
  <c r="G244" i="14" s="1"/>
  <c r="B30" i="9"/>
  <c r="A30" i="9"/>
  <c r="D244" i="14" s="1"/>
  <c r="Q28" i="9"/>
  <c r="L259" i="14" s="1"/>
  <c r="P28" i="9"/>
  <c r="K259" i="14" s="1"/>
  <c r="F28" i="9"/>
  <c r="I243" i="14" s="1"/>
  <c r="E28" i="9"/>
  <c r="H243" i="14" s="1"/>
  <c r="D28" i="9"/>
  <c r="G243" i="14" s="1"/>
  <c r="B28" i="9"/>
  <c r="C28" i="9" s="1"/>
  <c r="A28" i="9"/>
  <c r="D243" i="14" s="1"/>
  <c r="Q27" i="9"/>
  <c r="L258" i="14" s="1"/>
  <c r="P27" i="9"/>
  <c r="K258" i="14" s="1"/>
  <c r="F27" i="9"/>
  <c r="E27" i="9"/>
  <c r="H242" i="14" s="1"/>
  <c r="D27" i="9"/>
  <c r="G242" i="14" s="1"/>
  <c r="B27" i="9"/>
  <c r="C27" i="9" s="1"/>
  <c r="A27" i="9"/>
  <c r="D242" i="14" s="1"/>
  <c r="Q26" i="9"/>
  <c r="L257" i="14" s="1"/>
  <c r="P26" i="9"/>
  <c r="K257" i="14" s="1"/>
  <c r="F26" i="9"/>
  <c r="I241" i="14" s="1"/>
  <c r="E26" i="9"/>
  <c r="H241" i="14" s="1"/>
  <c r="D26" i="9"/>
  <c r="G241" i="14" s="1"/>
  <c r="B26" i="9"/>
  <c r="C26" i="9" s="1"/>
  <c r="A26" i="9"/>
  <c r="D241" i="14" s="1"/>
  <c r="Q25" i="9"/>
  <c r="L256" i="14" s="1"/>
  <c r="P25" i="9"/>
  <c r="K256" i="14" s="1"/>
  <c r="F25" i="9"/>
  <c r="E25" i="9"/>
  <c r="H240" i="14" s="1"/>
  <c r="D25" i="9"/>
  <c r="G240" i="14" s="1"/>
  <c r="B25" i="9"/>
  <c r="C25" i="9" s="1"/>
  <c r="A25" i="9"/>
  <c r="D240" i="14" s="1"/>
  <c r="Q24" i="9"/>
  <c r="L255" i="14" s="1"/>
  <c r="P24" i="9"/>
  <c r="K255" i="14" s="1"/>
  <c r="F24" i="9"/>
  <c r="E24" i="9"/>
  <c r="H239" i="14" s="1"/>
  <c r="D24" i="9"/>
  <c r="G239" i="14" s="1"/>
  <c r="B24" i="9"/>
  <c r="C24" i="9" s="1"/>
  <c r="A24" i="9"/>
  <c r="D239" i="14" s="1"/>
  <c r="Q23" i="9"/>
  <c r="L254" i="14" s="1"/>
  <c r="P23" i="9"/>
  <c r="K254" i="14" s="1"/>
  <c r="F23" i="9"/>
  <c r="I238" i="14" s="1"/>
  <c r="E23" i="9"/>
  <c r="H238" i="14" s="1"/>
  <c r="D23" i="9"/>
  <c r="G238" i="14" s="1"/>
  <c r="B23" i="9"/>
  <c r="C23" i="9" s="1"/>
  <c r="A23" i="9"/>
  <c r="D238" i="14" s="1"/>
  <c r="O22" i="9"/>
  <c r="I253" i="14" s="1"/>
  <c r="N22" i="9"/>
  <c r="H253" i="14" s="1"/>
  <c r="M22" i="9"/>
  <c r="G253" i="14" s="1"/>
  <c r="G22" i="9"/>
  <c r="J237" i="14" s="1"/>
  <c r="F22" i="9"/>
  <c r="I237" i="14" s="1"/>
  <c r="E22" i="9"/>
  <c r="H237" i="14" s="1"/>
  <c r="D22" i="9"/>
  <c r="G237" i="14" s="1"/>
  <c r="B22" i="9"/>
  <c r="C22" i="9" s="1"/>
  <c r="A22" i="9"/>
  <c r="D237" i="14" s="1"/>
  <c r="Q20" i="9"/>
  <c r="L252" i="14" s="1"/>
  <c r="P20" i="9"/>
  <c r="K252" i="14" s="1"/>
  <c r="F20" i="9"/>
  <c r="E20" i="9"/>
  <c r="H236" i="14" s="1"/>
  <c r="D20" i="9"/>
  <c r="G236" i="14" s="1"/>
  <c r="B20" i="9"/>
  <c r="A20" i="9"/>
  <c r="D236" i="14" s="1"/>
  <c r="Q19" i="9"/>
  <c r="L251" i="14" s="1"/>
  <c r="P19" i="9"/>
  <c r="K251" i="14" s="1"/>
  <c r="F19" i="9"/>
  <c r="I235" i="14" s="1"/>
  <c r="E19" i="9"/>
  <c r="H235" i="14" s="1"/>
  <c r="D19" i="9"/>
  <c r="G235" i="14" s="1"/>
  <c r="B19" i="9"/>
  <c r="C19" i="9" s="1"/>
  <c r="A19" i="9"/>
  <c r="D235" i="14" s="1"/>
  <c r="Q18" i="9"/>
  <c r="L250" i="14" s="1"/>
  <c r="P18" i="9"/>
  <c r="K250" i="14" s="1"/>
  <c r="F18" i="9"/>
  <c r="I234" i="14" s="1"/>
  <c r="E18" i="9"/>
  <c r="H234" i="14" s="1"/>
  <c r="D18" i="9"/>
  <c r="G234" i="14" s="1"/>
  <c r="B18" i="9"/>
  <c r="C18" i="9" s="1"/>
  <c r="A18" i="9"/>
  <c r="D234" i="14" s="1"/>
  <c r="Q17" i="9"/>
  <c r="L249" i="14" s="1"/>
  <c r="P17" i="9"/>
  <c r="K249" i="14" s="1"/>
  <c r="F17" i="9"/>
  <c r="E17" i="9"/>
  <c r="H233" i="14" s="1"/>
  <c r="D17" i="9"/>
  <c r="G233" i="14" s="1"/>
  <c r="B17" i="9"/>
  <c r="A17" i="9"/>
  <c r="D233" i="14" s="1"/>
  <c r="Q16" i="9"/>
  <c r="L248" i="14" s="1"/>
  <c r="P16" i="9"/>
  <c r="K248" i="14" s="1"/>
  <c r="F16" i="9"/>
  <c r="I232" i="14" s="1"/>
  <c r="E16" i="9"/>
  <c r="H232" i="14" s="1"/>
  <c r="D16" i="9"/>
  <c r="G232" i="14" s="1"/>
  <c r="B16" i="9"/>
  <c r="A16" i="9"/>
  <c r="D232" i="14" s="1"/>
  <c r="Q15" i="9"/>
  <c r="L247" i="14" s="1"/>
  <c r="P15" i="9"/>
  <c r="K247" i="14" s="1"/>
  <c r="F15" i="9"/>
  <c r="I231" i="14" s="1"/>
  <c r="E15" i="9"/>
  <c r="H231" i="14" s="1"/>
  <c r="D15" i="9"/>
  <c r="G231" i="14" s="1"/>
  <c r="B15" i="9"/>
  <c r="C15" i="9" s="1"/>
  <c r="A15" i="9"/>
  <c r="D231" i="14" s="1"/>
  <c r="O14" i="9"/>
  <c r="N14" i="9"/>
  <c r="H246" i="14" s="1"/>
  <c r="M14" i="9"/>
  <c r="G246" i="14" s="1"/>
  <c r="G14" i="9"/>
  <c r="J230" i="14" s="1"/>
  <c r="F14" i="9"/>
  <c r="I230" i="14" s="1"/>
  <c r="E14" i="9"/>
  <c r="H230" i="14" s="1"/>
  <c r="D14" i="9"/>
  <c r="G230" i="14" s="1"/>
  <c r="B14" i="9"/>
  <c r="C14" i="9" s="1"/>
  <c r="A14" i="9"/>
  <c r="D230" i="14" s="1"/>
  <c r="Q12" i="9"/>
  <c r="L245" i="14" s="1"/>
  <c r="P12" i="9"/>
  <c r="K245" i="14" s="1"/>
  <c r="F12" i="9"/>
  <c r="E12" i="9"/>
  <c r="H229" i="14" s="1"/>
  <c r="D12" i="9"/>
  <c r="G229" i="14" s="1"/>
  <c r="B12" i="9"/>
  <c r="C12" i="9" s="1"/>
  <c r="A12" i="9"/>
  <c r="D229" i="14" s="1"/>
  <c r="F11" i="9"/>
  <c r="E11" i="9"/>
  <c r="H228" i="14" s="1"/>
  <c r="D11" i="9"/>
  <c r="G228" i="14" s="1"/>
  <c r="B11" i="9"/>
  <c r="E228" i="14" s="1"/>
  <c r="A11" i="9"/>
  <c r="D228" i="14" s="1"/>
  <c r="F10" i="9"/>
  <c r="I227" i="14" s="1"/>
  <c r="E10" i="9"/>
  <c r="H227" i="14" s="1"/>
  <c r="D10" i="9"/>
  <c r="G227" i="14" s="1"/>
  <c r="B10" i="9"/>
  <c r="E227" i="14" s="1"/>
  <c r="A10" i="9"/>
  <c r="D227" i="14" s="1"/>
  <c r="F9" i="9"/>
  <c r="I226" i="14" s="1"/>
  <c r="E9" i="9"/>
  <c r="H226" i="14" s="1"/>
  <c r="D9" i="9"/>
  <c r="G226" i="14" s="1"/>
  <c r="B9" i="9"/>
  <c r="E226" i="14" s="1"/>
  <c r="A9" i="9"/>
  <c r="D226" i="14" s="1"/>
  <c r="F8" i="9"/>
  <c r="I225" i="14" s="1"/>
  <c r="E8" i="9"/>
  <c r="H225" i="14" s="1"/>
  <c r="D8" i="9"/>
  <c r="G225" i="14" s="1"/>
  <c r="B8" i="9"/>
  <c r="E225" i="14" s="1"/>
  <c r="A8" i="9"/>
  <c r="D225" i="14" s="1"/>
  <c r="F7" i="9"/>
  <c r="I224" i="14" s="1"/>
  <c r="E7" i="9"/>
  <c r="H224" i="14" s="1"/>
  <c r="D7" i="9"/>
  <c r="G224" i="14" s="1"/>
  <c r="B7" i="9"/>
  <c r="E224" i="14" s="1"/>
  <c r="A7" i="9"/>
  <c r="D224" i="14" s="1"/>
  <c r="O4" i="9"/>
  <c r="N4" i="9"/>
  <c r="M4" i="9"/>
  <c r="G4" i="9"/>
  <c r="F4" i="9"/>
  <c r="E4" i="9"/>
  <c r="D4" i="9"/>
  <c r="G73" i="8"/>
  <c r="I72" i="8"/>
  <c r="L205" i="14" s="1"/>
  <c r="H72" i="8"/>
  <c r="K205" i="14" s="1"/>
  <c r="I71" i="8"/>
  <c r="L204" i="14" s="1"/>
  <c r="H71" i="8"/>
  <c r="K204" i="14" s="1"/>
  <c r="I70" i="8"/>
  <c r="L203" i="14" s="1"/>
  <c r="H70" i="8"/>
  <c r="K203" i="14" s="1"/>
  <c r="I69" i="8"/>
  <c r="L202" i="14" s="1"/>
  <c r="H69" i="8"/>
  <c r="K202" i="14" s="1"/>
  <c r="I68" i="8"/>
  <c r="L201" i="14" s="1"/>
  <c r="H68" i="8"/>
  <c r="K201" i="14" s="1"/>
  <c r="I67" i="8"/>
  <c r="L200" i="14" s="1"/>
  <c r="H67" i="8"/>
  <c r="K200" i="14" s="1"/>
  <c r="I66" i="8"/>
  <c r="L199" i="14" s="1"/>
  <c r="H66" i="8"/>
  <c r="K199" i="14" s="1"/>
  <c r="I65" i="8"/>
  <c r="L198" i="14" s="1"/>
  <c r="H65" i="8"/>
  <c r="K198" i="14" s="1"/>
  <c r="I64" i="8"/>
  <c r="L197" i="14" s="1"/>
  <c r="H64" i="8"/>
  <c r="K197" i="14" s="1"/>
  <c r="I63" i="8"/>
  <c r="L196" i="14" s="1"/>
  <c r="H63" i="8"/>
  <c r="K196" i="14" s="1"/>
  <c r="I62" i="8"/>
  <c r="L195" i="14" s="1"/>
  <c r="H62" i="8"/>
  <c r="K195" i="14" s="1"/>
  <c r="I61" i="8"/>
  <c r="L194" i="14" s="1"/>
  <c r="H61" i="8"/>
  <c r="K194" i="14" s="1"/>
  <c r="I60" i="8"/>
  <c r="L193" i="14" s="1"/>
  <c r="H60" i="8"/>
  <c r="K193" i="14" s="1"/>
  <c r="I59" i="8"/>
  <c r="L192" i="14" s="1"/>
  <c r="H59" i="8"/>
  <c r="K192" i="14" s="1"/>
  <c r="I58" i="8"/>
  <c r="L191" i="14" s="1"/>
  <c r="H58" i="8"/>
  <c r="K191" i="14" s="1"/>
  <c r="I57" i="8"/>
  <c r="L190" i="14" s="1"/>
  <c r="H57" i="8"/>
  <c r="K190" i="14" s="1"/>
  <c r="I56" i="8"/>
  <c r="L189" i="14" s="1"/>
  <c r="H56" i="8"/>
  <c r="K189" i="14" s="1"/>
  <c r="I55" i="8"/>
  <c r="L188" i="14" s="1"/>
  <c r="H55" i="8"/>
  <c r="K188" i="14" s="1"/>
  <c r="I54" i="8"/>
  <c r="L187" i="14" s="1"/>
  <c r="H54" i="8"/>
  <c r="K187" i="14" s="1"/>
  <c r="I53" i="8"/>
  <c r="L186" i="14" s="1"/>
  <c r="H53" i="8"/>
  <c r="K186" i="14" s="1"/>
  <c r="G52" i="8"/>
  <c r="F52" i="8"/>
  <c r="E52" i="8"/>
  <c r="D52" i="8"/>
  <c r="G48" i="8"/>
  <c r="I47" i="8"/>
  <c r="L185" i="14" s="1"/>
  <c r="H47" i="8"/>
  <c r="K185" i="14" s="1"/>
  <c r="I46" i="8"/>
  <c r="L184" i="14" s="1"/>
  <c r="H46" i="8"/>
  <c r="K184" i="14" s="1"/>
  <c r="I45" i="8"/>
  <c r="L183" i="14" s="1"/>
  <c r="H45" i="8"/>
  <c r="K183" i="14" s="1"/>
  <c r="I44" i="8"/>
  <c r="L182" i="14" s="1"/>
  <c r="H44" i="8"/>
  <c r="K182" i="14" s="1"/>
  <c r="I43" i="8"/>
  <c r="L181" i="14" s="1"/>
  <c r="H43" i="8"/>
  <c r="K181" i="14" s="1"/>
  <c r="I42" i="8"/>
  <c r="L180" i="14" s="1"/>
  <c r="H42" i="8"/>
  <c r="K180" i="14" s="1"/>
  <c r="I41" i="8"/>
  <c r="L179" i="14" s="1"/>
  <c r="H41" i="8"/>
  <c r="K179" i="14" s="1"/>
  <c r="I40" i="8"/>
  <c r="L178" i="14" s="1"/>
  <c r="H40" i="8"/>
  <c r="K178" i="14" s="1"/>
  <c r="I39" i="8"/>
  <c r="L177" i="14" s="1"/>
  <c r="H39" i="8"/>
  <c r="K177" i="14" s="1"/>
  <c r="I38" i="8"/>
  <c r="L176" i="14" s="1"/>
  <c r="H38" i="8"/>
  <c r="K176" i="14" s="1"/>
  <c r="I37" i="8"/>
  <c r="L175" i="14" s="1"/>
  <c r="H37" i="8"/>
  <c r="K175" i="14" s="1"/>
  <c r="I36" i="8"/>
  <c r="L174" i="14" s="1"/>
  <c r="H36" i="8"/>
  <c r="K174" i="14" s="1"/>
  <c r="I35" i="8"/>
  <c r="L173" i="14" s="1"/>
  <c r="H35" i="8"/>
  <c r="K173" i="14" s="1"/>
  <c r="I34" i="8"/>
  <c r="L172" i="14" s="1"/>
  <c r="H34" i="8"/>
  <c r="K172" i="14" s="1"/>
  <c r="I33" i="8"/>
  <c r="L171" i="14" s="1"/>
  <c r="H33" i="8"/>
  <c r="K171" i="14" s="1"/>
  <c r="I32" i="8"/>
  <c r="L170" i="14" s="1"/>
  <c r="H32" i="8"/>
  <c r="K170" i="14" s="1"/>
  <c r="I31" i="8"/>
  <c r="L169" i="14" s="1"/>
  <c r="H31" i="8"/>
  <c r="K169" i="14" s="1"/>
  <c r="I30" i="8"/>
  <c r="L168" i="14" s="1"/>
  <c r="H30" i="8"/>
  <c r="K168" i="14" s="1"/>
  <c r="I29" i="8"/>
  <c r="L167" i="14" s="1"/>
  <c r="H29" i="8"/>
  <c r="K167" i="14" s="1"/>
  <c r="I28" i="8"/>
  <c r="L166" i="14" s="1"/>
  <c r="H28" i="8"/>
  <c r="K166" i="14" s="1"/>
  <c r="G27" i="8"/>
  <c r="F27" i="8"/>
  <c r="E27" i="8"/>
  <c r="D27" i="8"/>
  <c r="R22" i="8"/>
  <c r="L223" i="14" s="1"/>
  <c r="Q22" i="8"/>
  <c r="K223" i="14" s="1"/>
  <c r="I165" i="14"/>
  <c r="E22" i="8"/>
  <c r="H165" i="14" s="1"/>
  <c r="D22" i="8"/>
  <c r="G165" i="14" s="1"/>
  <c r="B22" i="8"/>
  <c r="B52" i="8" s="1"/>
  <c r="A22" i="8"/>
  <c r="D165" i="14" s="1"/>
  <c r="R21" i="8"/>
  <c r="L222" i="14" s="1"/>
  <c r="Q21" i="8"/>
  <c r="K222" i="14" s="1"/>
  <c r="F21" i="8"/>
  <c r="I164" i="14" s="1"/>
  <c r="E21" i="8"/>
  <c r="H164" i="14" s="1"/>
  <c r="D21" i="8"/>
  <c r="G164" i="14" s="1"/>
  <c r="B21" i="8"/>
  <c r="B27" i="8" s="1"/>
  <c r="A21" i="8"/>
  <c r="D164" i="14" s="1"/>
  <c r="R20" i="8"/>
  <c r="L221" i="14" s="1"/>
  <c r="Q20" i="8"/>
  <c r="K221" i="14" s="1"/>
  <c r="F20" i="8"/>
  <c r="I163" i="14" s="1"/>
  <c r="E20" i="8"/>
  <c r="H163" i="14" s="1"/>
  <c r="D20" i="8"/>
  <c r="G163" i="14" s="1"/>
  <c r="B20" i="8"/>
  <c r="A20" i="8"/>
  <c r="D163" i="14" s="1"/>
  <c r="R19" i="8"/>
  <c r="L220" i="14" s="1"/>
  <c r="Q19" i="8"/>
  <c r="K220" i="14" s="1"/>
  <c r="F19" i="8"/>
  <c r="I162" i="14" s="1"/>
  <c r="E19" i="8"/>
  <c r="H162" i="14" s="1"/>
  <c r="D19" i="8"/>
  <c r="G162" i="14" s="1"/>
  <c r="B19" i="8"/>
  <c r="A19" i="8"/>
  <c r="D162" i="14" s="1"/>
  <c r="R18" i="8"/>
  <c r="L219" i="14" s="1"/>
  <c r="Q18" i="8"/>
  <c r="K219" i="14" s="1"/>
  <c r="F18" i="8"/>
  <c r="I161" i="14" s="1"/>
  <c r="E18" i="8"/>
  <c r="H161" i="14" s="1"/>
  <c r="D18" i="8"/>
  <c r="G161" i="14" s="1"/>
  <c r="B18" i="8"/>
  <c r="A18" i="8"/>
  <c r="D161" i="14" s="1"/>
  <c r="R17" i="8"/>
  <c r="L218" i="14" s="1"/>
  <c r="Q17" i="8"/>
  <c r="K218" i="14" s="1"/>
  <c r="F17" i="8"/>
  <c r="I160" i="14" s="1"/>
  <c r="E17" i="8"/>
  <c r="H160" i="14" s="1"/>
  <c r="D17" i="8"/>
  <c r="G160" i="14" s="1"/>
  <c r="B17" i="8"/>
  <c r="A17" i="8"/>
  <c r="D160" i="14" s="1"/>
  <c r="R16" i="8"/>
  <c r="L217" i="14" s="1"/>
  <c r="Q16" i="8"/>
  <c r="K217" i="14" s="1"/>
  <c r="F16" i="8"/>
  <c r="I159" i="14" s="1"/>
  <c r="E16" i="8"/>
  <c r="H159" i="14" s="1"/>
  <c r="D16" i="8"/>
  <c r="G159" i="14" s="1"/>
  <c r="B16" i="8"/>
  <c r="A16" i="8"/>
  <c r="D159" i="14" s="1"/>
  <c r="R15" i="8"/>
  <c r="L216" i="14" s="1"/>
  <c r="Q15" i="8"/>
  <c r="K216" i="14" s="1"/>
  <c r="F15" i="8"/>
  <c r="I158" i="14" s="1"/>
  <c r="E15" i="8"/>
  <c r="H158" i="14" s="1"/>
  <c r="D15" i="8"/>
  <c r="G158" i="14" s="1"/>
  <c r="B15" i="8"/>
  <c r="A15" i="8"/>
  <c r="D158" i="14" s="1"/>
  <c r="R14" i="8"/>
  <c r="L215" i="14" s="1"/>
  <c r="Q14" i="8"/>
  <c r="K215" i="14" s="1"/>
  <c r="F14" i="8"/>
  <c r="I157" i="14" s="1"/>
  <c r="E14" i="8"/>
  <c r="H157" i="14" s="1"/>
  <c r="D14" i="8"/>
  <c r="G157" i="14" s="1"/>
  <c r="B14" i="8"/>
  <c r="A14" i="8"/>
  <c r="D157" i="14" s="1"/>
  <c r="R13" i="8"/>
  <c r="L214" i="14" s="1"/>
  <c r="Q13" i="8"/>
  <c r="K214" i="14" s="1"/>
  <c r="F13" i="8"/>
  <c r="I156" i="14" s="1"/>
  <c r="E13" i="8"/>
  <c r="H156" i="14" s="1"/>
  <c r="D13" i="8"/>
  <c r="G156" i="14" s="1"/>
  <c r="B13" i="8"/>
  <c r="A13" i="8"/>
  <c r="D156" i="14" s="1"/>
  <c r="R12" i="8"/>
  <c r="L213" i="14" s="1"/>
  <c r="Q12" i="8"/>
  <c r="K213" i="14" s="1"/>
  <c r="F12" i="8"/>
  <c r="I155" i="14" s="1"/>
  <c r="E12" i="8"/>
  <c r="H155" i="14" s="1"/>
  <c r="D12" i="8"/>
  <c r="G155" i="14" s="1"/>
  <c r="B12" i="8"/>
  <c r="A12" i="8"/>
  <c r="D155" i="14" s="1"/>
  <c r="R11" i="8"/>
  <c r="L212" i="14" s="1"/>
  <c r="Q11" i="8"/>
  <c r="K212" i="14" s="1"/>
  <c r="F11" i="8"/>
  <c r="I154" i="14" s="1"/>
  <c r="E11" i="8"/>
  <c r="H154" i="14" s="1"/>
  <c r="D11" i="8"/>
  <c r="G154" i="14" s="1"/>
  <c r="B11" i="8"/>
  <c r="A11" i="8"/>
  <c r="D154" i="14" s="1"/>
  <c r="R10" i="8"/>
  <c r="L211" i="14" s="1"/>
  <c r="Q10" i="8"/>
  <c r="K211" i="14" s="1"/>
  <c r="F10" i="8"/>
  <c r="I153" i="14" s="1"/>
  <c r="E10" i="8"/>
  <c r="H153" i="14" s="1"/>
  <c r="D10" i="8"/>
  <c r="G153" i="14" s="1"/>
  <c r="B10" i="8"/>
  <c r="A10" i="8"/>
  <c r="D153" i="14" s="1"/>
  <c r="R9" i="8"/>
  <c r="L210" i="14" s="1"/>
  <c r="Q9" i="8"/>
  <c r="K210" i="14" s="1"/>
  <c r="F9" i="8"/>
  <c r="I152" i="14" s="1"/>
  <c r="E9" i="8"/>
  <c r="H152" i="14" s="1"/>
  <c r="D9" i="8"/>
  <c r="G152" i="14" s="1"/>
  <c r="B9" i="8"/>
  <c r="A9" i="8"/>
  <c r="D152" i="14" s="1"/>
  <c r="R8" i="8"/>
  <c r="L209" i="14" s="1"/>
  <c r="Q8" i="8"/>
  <c r="K209" i="14" s="1"/>
  <c r="F8" i="8"/>
  <c r="I151" i="14" s="1"/>
  <c r="E8" i="8"/>
  <c r="H151" i="14" s="1"/>
  <c r="D8" i="8"/>
  <c r="G151" i="14" s="1"/>
  <c r="B8" i="8"/>
  <c r="A8" i="8"/>
  <c r="D151" i="14" s="1"/>
  <c r="R7" i="8"/>
  <c r="L208" i="14" s="1"/>
  <c r="Q7" i="8"/>
  <c r="K208" i="14" s="1"/>
  <c r="F7" i="8"/>
  <c r="I150" i="14" s="1"/>
  <c r="E7" i="8"/>
  <c r="H150" i="14" s="1"/>
  <c r="D7" i="8"/>
  <c r="G150" i="14" s="1"/>
  <c r="B7" i="8"/>
  <c r="A7" i="8"/>
  <c r="D150" i="14" s="1"/>
  <c r="R6" i="8"/>
  <c r="L207" i="14" s="1"/>
  <c r="Q6" i="8"/>
  <c r="K207" i="14" s="1"/>
  <c r="F6" i="8"/>
  <c r="I149" i="14" s="1"/>
  <c r="E6" i="8"/>
  <c r="H149" i="14" s="1"/>
  <c r="D6" i="8"/>
  <c r="G149" i="14" s="1"/>
  <c r="B6" i="8"/>
  <c r="A6" i="8"/>
  <c r="D149" i="14" s="1"/>
  <c r="P5" i="8"/>
  <c r="I206" i="14" s="1"/>
  <c r="O5" i="8"/>
  <c r="N5" i="8"/>
  <c r="H206" i="14" s="1"/>
  <c r="M5" i="8"/>
  <c r="G206" i="14" s="1"/>
  <c r="G5" i="8"/>
  <c r="J148" i="14" s="1"/>
  <c r="F5" i="8"/>
  <c r="I148" i="14" s="1"/>
  <c r="E5" i="8"/>
  <c r="H148" i="14" s="1"/>
  <c r="D5" i="8"/>
  <c r="G148" i="14" s="1"/>
  <c r="B5" i="8"/>
  <c r="A5" i="8"/>
  <c r="D148" i="14" s="1"/>
  <c r="P4" i="8"/>
  <c r="O4" i="8"/>
  <c r="N4" i="8"/>
  <c r="M4" i="8"/>
  <c r="G4" i="8"/>
  <c r="F4" i="8"/>
  <c r="E4" i="8"/>
  <c r="D4" i="8"/>
  <c r="I30" i="7"/>
  <c r="L146" i="14" s="1"/>
  <c r="H30" i="7"/>
  <c r="K146" i="14" s="1"/>
  <c r="I29" i="7"/>
  <c r="L145" i="14" s="1"/>
  <c r="H29" i="7"/>
  <c r="K145" i="14" s="1"/>
  <c r="I28" i="7"/>
  <c r="L144" i="14" s="1"/>
  <c r="H28" i="7"/>
  <c r="K144" i="14" s="1"/>
  <c r="I27" i="7"/>
  <c r="L143" i="14" s="1"/>
  <c r="H27" i="7"/>
  <c r="K143" i="14" s="1"/>
  <c r="F26" i="7"/>
  <c r="E26" i="7"/>
  <c r="D26" i="7"/>
  <c r="G142" i="14" s="1"/>
  <c r="B26" i="7"/>
  <c r="E142" i="14" s="1"/>
  <c r="A26" i="7"/>
  <c r="D142" i="14" s="1"/>
  <c r="F25" i="7"/>
  <c r="I141" i="14" s="1"/>
  <c r="E25" i="7"/>
  <c r="H141" i="14" s="1"/>
  <c r="D25" i="7"/>
  <c r="G141" i="14" s="1"/>
  <c r="B25" i="7"/>
  <c r="E141" i="14" s="1"/>
  <c r="A25" i="7"/>
  <c r="D141" i="14" s="1"/>
  <c r="F24" i="7"/>
  <c r="I140" i="14" s="1"/>
  <c r="E24" i="7"/>
  <c r="H140" i="14" s="1"/>
  <c r="D24" i="7"/>
  <c r="G140" i="14" s="1"/>
  <c r="B24" i="7"/>
  <c r="E140" i="14" s="1"/>
  <c r="A24" i="7"/>
  <c r="D140" i="14" s="1"/>
  <c r="F23" i="7"/>
  <c r="I139" i="14" s="1"/>
  <c r="E23" i="7"/>
  <c r="H139" i="14" s="1"/>
  <c r="D23" i="7"/>
  <c r="G139" i="14" s="1"/>
  <c r="B23" i="7"/>
  <c r="E139" i="14" s="1"/>
  <c r="A23" i="7"/>
  <c r="D139" i="14" s="1"/>
  <c r="F22" i="7"/>
  <c r="I138" i="14" s="1"/>
  <c r="E22" i="7"/>
  <c r="H138" i="14" s="1"/>
  <c r="D22" i="7"/>
  <c r="G138" i="14" s="1"/>
  <c r="B22" i="7"/>
  <c r="E138" i="14" s="1"/>
  <c r="A22" i="7"/>
  <c r="D138" i="14" s="1"/>
  <c r="J137" i="14"/>
  <c r="F21" i="7"/>
  <c r="I137" i="14" s="1"/>
  <c r="E21" i="7"/>
  <c r="H137" i="14" s="1"/>
  <c r="D21" i="7"/>
  <c r="G137" i="14" s="1"/>
  <c r="B21" i="7"/>
  <c r="E137" i="14" s="1"/>
  <c r="A21" i="7"/>
  <c r="D137" i="14" s="1"/>
  <c r="F20" i="7"/>
  <c r="I136" i="14" s="1"/>
  <c r="E20" i="7"/>
  <c r="H136" i="14" s="1"/>
  <c r="D20" i="7"/>
  <c r="G136" i="14" s="1"/>
  <c r="B20" i="7"/>
  <c r="E136" i="14" s="1"/>
  <c r="A20" i="7"/>
  <c r="D136" i="14" s="1"/>
  <c r="F19" i="7"/>
  <c r="I135" i="14" s="1"/>
  <c r="E19" i="7"/>
  <c r="H135" i="14" s="1"/>
  <c r="D19" i="7"/>
  <c r="G135" i="14" s="1"/>
  <c r="B19" i="7"/>
  <c r="E135" i="14" s="1"/>
  <c r="A19" i="7"/>
  <c r="D135" i="14" s="1"/>
  <c r="F18" i="7"/>
  <c r="I134" i="14" s="1"/>
  <c r="E18" i="7"/>
  <c r="H134" i="14" s="1"/>
  <c r="D18" i="7"/>
  <c r="G134" i="14" s="1"/>
  <c r="B18" i="7"/>
  <c r="E134" i="14" s="1"/>
  <c r="A18" i="7"/>
  <c r="D134" i="14" s="1"/>
  <c r="G17" i="7"/>
  <c r="F17" i="7"/>
  <c r="E17" i="7"/>
  <c r="D17" i="7"/>
  <c r="I12" i="7"/>
  <c r="L133" i="14" s="1"/>
  <c r="H12" i="7"/>
  <c r="K133" i="14" s="1"/>
  <c r="I11" i="7"/>
  <c r="L132" i="14" s="1"/>
  <c r="H11" i="7"/>
  <c r="K132" i="14" s="1"/>
  <c r="F10" i="7"/>
  <c r="I131" i="14" s="1"/>
  <c r="E10" i="7"/>
  <c r="H131" i="14" s="1"/>
  <c r="D10" i="7"/>
  <c r="G131" i="14" s="1"/>
  <c r="B10" i="7"/>
  <c r="E131" i="14" s="1"/>
  <c r="A10" i="7"/>
  <c r="D131" i="14" s="1"/>
  <c r="F9" i="7"/>
  <c r="I130" i="14" s="1"/>
  <c r="E9" i="7"/>
  <c r="H130" i="14" s="1"/>
  <c r="D9" i="7"/>
  <c r="G130" i="14" s="1"/>
  <c r="B9" i="7"/>
  <c r="E130" i="14" s="1"/>
  <c r="A9" i="7"/>
  <c r="D130" i="14" s="1"/>
  <c r="F8" i="7"/>
  <c r="I129" i="14" s="1"/>
  <c r="E8" i="7"/>
  <c r="H129" i="14" s="1"/>
  <c r="D8" i="7"/>
  <c r="G129" i="14" s="1"/>
  <c r="B8" i="7"/>
  <c r="E129" i="14" s="1"/>
  <c r="A8" i="7"/>
  <c r="D129" i="14" s="1"/>
  <c r="F7" i="7"/>
  <c r="I128" i="14" s="1"/>
  <c r="E7" i="7"/>
  <c r="H128" i="14" s="1"/>
  <c r="D7" i="7"/>
  <c r="G128" i="14" s="1"/>
  <c r="B7" i="7"/>
  <c r="E128" i="14" s="1"/>
  <c r="A7" i="7"/>
  <c r="D128" i="14" s="1"/>
  <c r="F6" i="7"/>
  <c r="I127" i="14" s="1"/>
  <c r="E6" i="7"/>
  <c r="H127" i="14" s="1"/>
  <c r="D6" i="7"/>
  <c r="G127" i="14" s="1"/>
  <c r="B6" i="7"/>
  <c r="E127" i="14" s="1"/>
  <c r="A6" i="7"/>
  <c r="D127" i="14" s="1"/>
  <c r="J126" i="14"/>
  <c r="F5" i="7"/>
  <c r="I126" i="14" s="1"/>
  <c r="E5" i="7"/>
  <c r="H126" i="14" s="1"/>
  <c r="D5" i="7"/>
  <c r="G126" i="14" s="1"/>
  <c r="B5" i="7"/>
  <c r="E126" i="14" s="1"/>
  <c r="A5" i="7"/>
  <c r="D126" i="14" s="1"/>
  <c r="G4" i="7"/>
  <c r="F4" i="7"/>
  <c r="E4" i="7"/>
  <c r="D4" i="7"/>
  <c r="G14" i="6"/>
  <c r="J93" i="14" s="1"/>
  <c r="F14" i="6"/>
  <c r="I93" i="14" s="1"/>
  <c r="E14" i="6"/>
  <c r="H93" i="14" s="1"/>
  <c r="D14" i="6"/>
  <c r="G93" i="14" s="1"/>
  <c r="B14" i="6"/>
  <c r="E93" i="14" s="1"/>
  <c r="A14" i="6"/>
  <c r="D93" i="14" s="1"/>
  <c r="G13" i="6"/>
  <c r="J92" i="14" s="1"/>
  <c r="F13" i="6"/>
  <c r="I92" i="14" s="1"/>
  <c r="E13" i="6"/>
  <c r="H92" i="14" s="1"/>
  <c r="D13" i="6"/>
  <c r="G92" i="14" s="1"/>
  <c r="B13" i="6"/>
  <c r="E92" i="14" s="1"/>
  <c r="A13" i="6"/>
  <c r="D92" i="14" s="1"/>
  <c r="G12" i="6"/>
  <c r="J91" i="14" s="1"/>
  <c r="F12" i="6"/>
  <c r="I91" i="14" s="1"/>
  <c r="E12" i="6"/>
  <c r="H91" i="14" s="1"/>
  <c r="D12" i="6"/>
  <c r="G91" i="14" s="1"/>
  <c r="B12" i="6"/>
  <c r="E91" i="14" s="1"/>
  <c r="A12" i="6"/>
  <c r="D91" i="14" s="1"/>
  <c r="G11" i="6"/>
  <c r="J90" i="14" s="1"/>
  <c r="F11" i="6"/>
  <c r="I90" i="14" s="1"/>
  <c r="E11" i="6"/>
  <c r="H90" i="14" s="1"/>
  <c r="D11" i="6"/>
  <c r="G90" i="14" s="1"/>
  <c r="B11" i="6"/>
  <c r="E90" i="14" s="1"/>
  <c r="A11" i="6"/>
  <c r="D90" i="14" s="1"/>
  <c r="G10" i="6"/>
  <c r="J89" i="14" s="1"/>
  <c r="F10" i="6"/>
  <c r="I89" i="14" s="1"/>
  <c r="E10" i="6"/>
  <c r="H89" i="14" s="1"/>
  <c r="D10" i="6"/>
  <c r="G89" i="14" s="1"/>
  <c r="B10" i="6"/>
  <c r="E89" i="14" s="1"/>
  <c r="A10" i="6"/>
  <c r="D89" i="14" s="1"/>
  <c r="G9" i="6"/>
  <c r="J88" i="14" s="1"/>
  <c r="F9" i="6"/>
  <c r="I88" i="14" s="1"/>
  <c r="E9" i="6"/>
  <c r="H88" i="14" s="1"/>
  <c r="D9" i="6"/>
  <c r="G88" i="14" s="1"/>
  <c r="B9" i="6"/>
  <c r="E88" i="14" s="1"/>
  <c r="A9" i="6"/>
  <c r="D88" i="14" s="1"/>
  <c r="G8" i="6"/>
  <c r="J87" i="14" s="1"/>
  <c r="F8" i="6"/>
  <c r="I87" i="14" s="1"/>
  <c r="E8" i="6"/>
  <c r="H87" i="14" s="1"/>
  <c r="D8" i="6"/>
  <c r="G87" i="14" s="1"/>
  <c r="B8" i="6"/>
  <c r="E87" i="14" s="1"/>
  <c r="A8" i="6"/>
  <c r="D87" i="14" s="1"/>
  <c r="G7" i="6"/>
  <c r="J86" i="14" s="1"/>
  <c r="F7" i="6"/>
  <c r="I86" i="14" s="1"/>
  <c r="E7" i="6"/>
  <c r="H86" i="14" s="1"/>
  <c r="D7" i="6"/>
  <c r="G86" i="14" s="1"/>
  <c r="B7" i="6"/>
  <c r="E86" i="14" s="1"/>
  <c r="A7" i="6"/>
  <c r="D86" i="14" s="1"/>
  <c r="G6" i="6"/>
  <c r="J85" i="14" s="1"/>
  <c r="F6" i="6"/>
  <c r="I85" i="14" s="1"/>
  <c r="E6" i="6"/>
  <c r="H85" i="14" s="1"/>
  <c r="D6" i="6"/>
  <c r="G85" i="14" s="1"/>
  <c r="B6" i="6"/>
  <c r="E85" i="14" s="1"/>
  <c r="A6" i="6"/>
  <c r="D85" i="14" s="1"/>
  <c r="G5" i="6"/>
  <c r="J84" i="14" s="1"/>
  <c r="F5" i="6"/>
  <c r="I84" i="14" s="1"/>
  <c r="E5" i="6"/>
  <c r="H84" i="14" s="1"/>
  <c r="D5" i="6"/>
  <c r="G84" i="14" s="1"/>
  <c r="B5" i="6"/>
  <c r="E84" i="14" s="1"/>
  <c r="A5" i="6"/>
  <c r="D84" i="14" s="1"/>
  <c r="G4" i="6"/>
  <c r="F4" i="6"/>
  <c r="E4" i="6"/>
  <c r="D4" i="6"/>
  <c r="G41" i="5"/>
  <c r="I40" i="5"/>
  <c r="L125" i="14" s="1"/>
  <c r="H40" i="5"/>
  <c r="K125" i="14" s="1"/>
  <c r="L124" i="14"/>
  <c r="H39" i="5"/>
  <c r="K124" i="14" s="1"/>
  <c r="I38" i="5"/>
  <c r="L123" i="14" s="1"/>
  <c r="H38" i="5"/>
  <c r="K123" i="14" s="1"/>
  <c r="L122" i="14"/>
  <c r="H37" i="5"/>
  <c r="K122" i="14" s="1"/>
  <c r="I36" i="5"/>
  <c r="L121" i="14" s="1"/>
  <c r="H36" i="5"/>
  <c r="K121" i="14" s="1"/>
  <c r="I35" i="5"/>
  <c r="L120" i="14" s="1"/>
  <c r="H35" i="5"/>
  <c r="K120" i="14" s="1"/>
  <c r="I34" i="5"/>
  <c r="L119" i="14" s="1"/>
  <c r="H34" i="5"/>
  <c r="K119" i="14" s="1"/>
  <c r="L118" i="14"/>
  <c r="H33" i="5"/>
  <c r="K118" i="14" s="1"/>
  <c r="I32" i="5"/>
  <c r="L117" i="14" s="1"/>
  <c r="H32" i="5"/>
  <c r="K117" i="14" s="1"/>
  <c r="I31" i="5"/>
  <c r="L116" i="14" s="1"/>
  <c r="H31" i="5"/>
  <c r="K116" i="14" s="1"/>
  <c r="F30" i="5"/>
  <c r="I115" i="14" s="1"/>
  <c r="E30" i="5"/>
  <c r="H115" i="14" s="1"/>
  <c r="D30" i="5"/>
  <c r="G115" i="14" s="1"/>
  <c r="B30" i="5"/>
  <c r="E115" i="14" s="1"/>
  <c r="A30" i="5"/>
  <c r="D115" i="14" s="1"/>
  <c r="F29" i="5"/>
  <c r="I114" i="14" s="1"/>
  <c r="E29" i="5"/>
  <c r="H114" i="14" s="1"/>
  <c r="D29" i="5"/>
  <c r="G114" i="14" s="1"/>
  <c r="B29" i="5"/>
  <c r="E114" i="14" s="1"/>
  <c r="A29" i="5"/>
  <c r="D114" i="14" s="1"/>
  <c r="F28" i="5"/>
  <c r="I113" i="14" s="1"/>
  <c r="E28" i="5"/>
  <c r="H113" i="14" s="1"/>
  <c r="D28" i="5"/>
  <c r="G113" i="14" s="1"/>
  <c r="B28" i="5"/>
  <c r="E113" i="14" s="1"/>
  <c r="A28" i="5"/>
  <c r="D113" i="14" s="1"/>
  <c r="F27" i="5"/>
  <c r="I112" i="14" s="1"/>
  <c r="E27" i="5"/>
  <c r="H112" i="14" s="1"/>
  <c r="D27" i="5"/>
  <c r="G112" i="14" s="1"/>
  <c r="B27" i="5"/>
  <c r="E112" i="14" s="1"/>
  <c r="A27" i="5"/>
  <c r="D112" i="14" s="1"/>
  <c r="F26" i="5"/>
  <c r="I111" i="14" s="1"/>
  <c r="E26" i="5"/>
  <c r="H111" i="14" s="1"/>
  <c r="D26" i="5"/>
  <c r="G111" i="14" s="1"/>
  <c r="B26" i="5"/>
  <c r="E111" i="14" s="1"/>
  <c r="A26" i="5"/>
  <c r="D111" i="14" s="1"/>
  <c r="G25" i="5"/>
  <c r="J110" i="14" s="1"/>
  <c r="F25" i="5"/>
  <c r="I110" i="14" s="1"/>
  <c r="E25" i="5"/>
  <c r="H110" i="14" s="1"/>
  <c r="D25" i="5"/>
  <c r="G110" i="14" s="1"/>
  <c r="B25" i="5"/>
  <c r="E110" i="14" s="1"/>
  <c r="A25" i="5"/>
  <c r="D110" i="14" s="1"/>
  <c r="G24" i="5"/>
  <c r="F24" i="5"/>
  <c r="E24" i="5"/>
  <c r="D24" i="5"/>
  <c r="G21" i="5"/>
  <c r="I20" i="5"/>
  <c r="L109" i="14" s="1"/>
  <c r="H20" i="5"/>
  <c r="K109" i="14" s="1"/>
  <c r="L108" i="14"/>
  <c r="H19" i="5"/>
  <c r="K108" i="14" s="1"/>
  <c r="L107" i="14"/>
  <c r="H18" i="5"/>
  <c r="K107" i="14" s="1"/>
  <c r="L106" i="14"/>
  <c r="H17" i="5"/>
  <c r="K106" i="14" s="1"/>
  <c r="L105" i="14"/>
  <c r="H16" i="5"/>
  <c r="K105" i="14" s="1"/>
  <c r="L104" i="14"/>
  <c r="H15" i="5"/>
  <c r="K104" i="14" s="1"/>
  <c r="L103" i="14"/>
  <c r="H14" i="5"/>
  <c r="K103" i="14" s="1"/>
  <c r="L102" i="14"/>
  <c r="H13" i="5"/>
  <c r="K102" i="14" s="1"/>
  <c r="L101" i="14"/>
  <c r="H12" i="5"/>
  <c r="K101" i="14" s="1"/>
  <c r="L100" i="14"/>
  <c r="H11" i="5"/>
  <c r="K100" i="14" s="1"/>
  <c r="F10" i="5"/>
  <c r="I99" i="14" s="1"/>
  <c r="E10" i="5"/>
  <c r="H99" i="14" s="1"/>
  <c r="D10" i="5"/>
  <c r="G99" i="14" s="1"/>
  <c r="B10" i="5"/>
  <c r="E99" i="14" s="1"/>
  <c r="A10" i="5"/>
  <c r="D99" i="14" s="1"/>
  <c r="F9" i="5"/>
  <c r="I98" i="14" s="1"/>
  <c r="E9" i="5"/>
  <c r="H98" i="14" s="1"/>
  <c r="D9" i="5"/>
  <c r="G98" i="14" s="1"/>
  <c r="B9" i="5"/>
  <c r="E98" i="14" s="1"/>
  <c r="A9" i="5"/>
  <c r="D98" i="14" s="1"/>
  <c r="F8" i="5"/>
  <c r="I97" i="14" s="1"/>
  <c r="E8" i="5"/>
  <c r="H97" i="14" s="1"/>
  <c r="D8" i="5"/>
  <c r="G97" i="14" s="1"/>
  <c r="B8" i="5"/>
  <c r="E97" i="14" s="1"/>
  <c r="A8" i="5"/>
  <c r="D97" i="14" s="1"/>
  <c r="F7" i="5"/>
  <c r="I96" i="14" s="1"/>
  <c r="E7" i="5"/>
  <c r="H96" i="14" s="1"/>
  <c r="D7" i="5"/>
  <c r="G96" i="14" s="1"/>
  <c r="B7" i="5"/>
  <c r="E96" i="14" s="1"/>
  <c r="A7" i="5"/>
  <c r="D96" i="14" s="1"/>
  <c r="F6" i="5"/>
  <c r="I95" i="14" s="1"/>
  <c r="E6" i="5"/>
  <c r="H95" i="14" s="1"/>
  <c r="D6" i="5"/>
  <c r="G95" i="14" s="1"/>
  <c r="B6" i="5"/>
  <c r="E95" i="14" s="1"/>
  <c r="A6" i="5"/>
  <c r="D95" i="14" s="1"/>
  <c r="G5" i="5"/>
  <c r="J94" i="14" s="1"/>
  <c r="F5" i="5"/>
  <c r="I94" i="14" s="1"/>
  <c r="E5" i="5"/>
  <c r="H94" i="14" s="1"/>
  <c r="D5" i="5"/>
  <c r="G94" i="14" s="1"/>
  <c r="B5" i="5"/>
  <c r="E94" i="14" s="1"/>
  <c r="A5" i="5"/>
  <c r="D94" i="14" s="1"/>
  <c r="G4" i="5"/>
  <c r="F4" i="5"/>
  <c r="E4" i="5"/>
  <c r="D4" i="5"/>
  <c r="I61" i="4"/>
  <c r="L81" i="14" s="1"/>
  <c r="K81" i="14"/>
  <c r="A61" i="4"/>
  <c r="D83" i="14" s="1"/>
  <c r="I60" i="4"/>
  <c r="L80" i="14" s="1"/>
  <c r="K80" i="14"/>
  <c r="A60" i="4"/>
  <c r="D81" i="14" s="1"/>
  <c r="I59" i="4"/>
  <c r="A59" i="4"/>
  <c r="D80" i="14" s="1"/>
  <c r="I58" i="4"/>
  <c r="L79" i="14" s="1"/>
  <c r="K79" i="14"/>
  <c r="A58" i="4"/>
  <c r="D79" i="14" s="1"/>
  <c r="I57" i="4"/>
  <c r="L78" i="14" s="1"/>
  <c r="K78" i="14"/>
  <c r="A57" i="4"/>
  <c r="D78" i="14" s="1"/>
  <c r="I56" i="4"/>
  <c r="L77" i="14" s="1"/>
  <c r="K77" i="14"/>
  <c r="A56" i="4"/>
  <c r="D77" i="14" s="1"/>
  <c r="I55" i="4"/>
  <c r="L76" i="14" s="1"/>
  <c r="K76" i="14"/>
  <c r="A55" i="4"/>
  <c r="D76" i="14" s="1"/>
  <c r="I54" i="4"/>
  <c r="L75" i="14" s="1"/>
  <c r="K75" i="14"/>
  <c r="A54" i="4"/>
  <c r="D75" i="14" s="1"/>
  <c r="G52" i="4"/>
  <c r="F52" i="4"/>
  <c r="E52" i="4"/>
  <c r="D52" i="4"/>
  <c r="I42" i="4"/>
  <c r="L73" i="14" s="1"/>
  <c r="K73" i="14"/>
  <c r="A42" i="4"/>
  <c r="D73" i="14" s="1"/>
  <c r="I41" i="4"/>
  <c r="L72" i="14" s="1"/>
  <c r="K72" i="14"/>
  <c r="A41" i="4"/>
  <c r="D72" i="14" s="1"/>
  <c r="I40" i="4"/>
  <c r="L71" i="14" s="1"/>
  <c r="K71" i="14"/>
  <c r="A40" i="4"/>
  <c r="D71" i="14" s="1"/>
  <c r="I39" i="4"/>
  <c r="L70" i="14" s="1"/>
  <c r="K70" i="14"/>
  <c r="A39" i="4"/>
  <c r="D70" i="14" s="1"/>
  <c r="I38" i="4"/>
  <c r="L69" i="14" s="1"/>
  <c r="K69" i="14"/>
  <c r="A38" i="4"/>
  <c r="D69" i="14" s="1"/>
  <c r="I37" i="4"/>
  <c r="L68" i="14" s="1"/>
  <c r="K68" i="14"/>
  <c r="A37" i="4"/>
  <c r="D68" i="14" s="1"/>
  <c r="I36" i="4"/>
  <c r="L67" i="14" s="1"/>
  <c r="K67" i="14"/>
  <c r="A36" i="4"/>
  <c r="D67" i="14" s="1"/>
  <c r="I35" i="4"/>
  <c r="L66" i="14" s="1"/>
  <c r="K66" i="14"/>
  <c r="A35" i="4"/>
  <c r="D66" i="14" s="1"/>
  <c r="I34" i="4"/>
  <c r="L65" i="14" s="1"/>
  <c r="K65" i="14"/>
  <c r="A34" i="4"/>
  <c r="D65" i="14" s="1"/>
  <c r="G32" i="4"/>
  <c r="F32" i="4"/>
  <c r="E32" i="4"/>
  <c r="D32" i="4"/>
  <c r="G18" i="4"/>
  <c r="J63" i="14" s="1"/>
  <c r="F18" i="4"/>
  <c r="I63" i="14" s="1"/>
  <c r="E18" i="4"/>
  <c r="H63" i="14" s="1"/>
  <c r="D18" i="4"/>
  <c r="G63" i="14" s="1"/>
  <c r="B18" i="4"/>
  <c r="E63" i="14" s="1"/>
  <c r="A18" i="4"/>
  <c r="D63" i="14" s="1"/>
  <c r="G17" i="4"/>
  <c r="J62" i="14" s="1"/>
  <c r="F17" i="4"/>
  <c r="I62" i="14" s="1"/>
  <c r="E17" i="4"/>
  <c r="H62" i="14" s="1"/>
  <c r="D17" i="4"/>
  <c r="G62" i="14" s="1"/>
  <c r="B17" i="4"/>
  <c r="E62" i="14" s="1"/>
  <c r="A17" i="4"/>
  <c r="D62" i="14" s="1"/>
  <c r="G16" i="4"/>
  <c r="J61" i="14" s="1"/>
  <c r="F16" i="4"/>
  <c r="I61" i="14" s="1"/>
  <c r="E16" i="4"/>
  <c r="H61" i="14" s="1"/>
  <c r="D16" i="4"/>
  <c r="G61" i="14" s="1"/>
  <c r="B16" i="4"/>
  <c r="E61" i="14" s="1"/>
  <c r="A16" i="4"/>
  <c r="D61" i="14" s="1"/>
  <c r="G15" i="4"/>
  <c r="J60" i="14" s="1"/>
  <c r="F15" i="4"/>
  <c r="I60" i="14" s="1"/>
  <c r="E15" i="4"/>
  <c r="H60" i="14" s="1"/>
  <c r="D15" i="4"/>
  <c r="G60" i="14" s="1"/>
  <c r="B15" i="4"/>
  <c r="E60" i="14" s="1"/>
  <c r="A15" i="4"/>
  <c r="D60" i="14" s="1"/>
  <c r="G14" i="4"/>
  <c r="J59" i="14" s="1"/>
  <c r="F14" i="4"/>
  <c r="I59" i="14" s="1"/>
  <c r="E14" i="4"/>
  <c r="H59" i="14" s="1"/>
  <c r="D14" i="4"/>
  <c r="G59" i="14" s="1"/>
  <c r="B14" i="4"/>
  <c r="E59" i="14" s="1"/>
  <c r="A14" i="4"/>
  <c r="D59" i="14" s="1"/>
  <c r="G13" i="4"/>
  <c r="J58" i="14" s="1"/>
  <c r="F13" i="4"/>
  <c r="I58" i="14" s="1"/>
  <c r="E13" i="4"/>
  <c r="H58" i="14" s="1"/>
  <c r="D13" i="4"/>
  <c r="G58" i="14" s="1"/>
  <c r="B13" i="4"/>
  <c r="E58" i="14" s="1"/>
  <c r="A13" i="4"/>
  <c r="D58" i="14" s="1"/>
  <c r="G12" i="4"/>
  <c r="J57" i="14" s="1"/>
  <c r="F12" i="4"/>
  <c r="I57" i="14" s="1"/>
  <c r="E12" i="4"/>
  <c r="H57" i="14" s="1"/>
  <c r="D12" i="4"/>
  <c r="G57" i="14" s="1"/>
  <c r="B12" i="4"/>
  <c r="E57" i="14" s="1"/>
  <c r="A12" i="4"/>
  <c r="D57" i="14" s="1"/>
  <c r="G11" i="4"/>
  <c r="J56" i="14" s="1"/>
  <c r="F11" i="4"/>
  <c r="I56" i="14" s="1"/>
  <c r="E11" i="4"/>
  <c r="H56" i="14" s="1"/>
  <c r="D11" i="4"/>
  <c r="G56" i="14" s="1"/>
  <c r="B11" i="4"/>
  <c r="E56" i="14" s="1"/>
  <c r="A11" i="4"/>
  <c r="D56" i="14" s="1"/>
  <c r="G10" i="4"/>
  <c r="J55" i="14" s="1"/>
  <c r="F10" i="4"/>
  <c r="I55" i="14" s="1"/>
  <c r="E10" i="4"/>
  <c r="H55" i="14" s="1"/>
  <c r="D10" i="4"/>
  <c r="G55" i="14" s="1"/>
  <c r="B10" i="4"/>
  <c r="E55" i="14" s="1"/>
  <c r="A10" i="4"/>
  <c r="D55" i="14" s="1"/>
  <c r="G9" i="4"/>
  <c r="J54" i="14" s="1"/>
  <c r="F9" i="4"/>
  <c r="I54" i="14" s="1"/>
  <c r="E9" i="4"/>
  <c r="H54" i="14" s="1"/>
  <c r="D9" i="4"/>
  <c r="G54" i="14" s="1"/>
  <c r="B9" i="4"/>
  <c r="E54" i="14" s="1"/>
  <c r="A9" i="4"/>
  <c r="D54" i="14" s="1"/>
  <c r="G8" i="4"/>
  <c r="J53" i="14" s="1"/>
  <c r="F8" i="4"/>
  <c r="I53" i="14" s="1"/>
  <c r="E8" i="4"/>
  <c r="H53" i="14" s="1"/>
  <c r="D8" i="4"/>
  <c r="G53" i="14" s="1"/>
  <c r="B8" i="4"/>
  <c r="E53" i="14" s="1"/>
  <c r="A8" i="4"/>
  <c r="D53" i="14" s="1"/>
  <c r="G7" i="4"/>
  <c r="J52" i="14" s="1"/>
  <c r="F7" i="4"/>
  <c r="I52" i="14" s="1"/>
  <c r="E7" i="4"/>
  <c r="H52" i="14" s="1"/>
  <c r="D7" i="4"/>
  <c r="G52" i="14" s="1"/>
  <c r="B7" i="4"/>
  <c r="E52" i="14" s="1"/>
  <c r="A7" i="4"/>
  <c r="D52" i="14" s="1"/>
  <c r="G6" i="4"/>
  <c r="J51" i="14" s="1"/>
  <c r="F6" i="4"/>
  <c r="I51" i="14" s="1"/>
  <c r="E6" i="4"/>
  <c r="H51" i="14" s="1"/>
  <c r="D6" i="4"/>
  <c r="G51" i="14" s="1"/>
  <c r="B6" i="4"/>
  <c r="E51" i="14" s="1"/>
  <c r="A6" i="4"/>
  <c r="D51" i="14" s="1"/>
  <c r="G5" i="4"/>
  <c r="J50" i="14" s="1"/>
  <c r="F5" i="4"/>
  <c r="I50" i="14" s="1"/>
  <c r="E5" i="4"/>
  <c r="H50" i="14" s="1"/>
  <c r="D5" i="4"/>
  <c r="G50" i="14" s="1"/>
  <c r="B5" i="4"/>
  <c r="E50" i="14" s="1"/>
  <c r="A5" i="4"/>
  <c r="D50" i="14" s="1"/>
  <c r="G4" i="4"/>
  <c r="F4" i="4"/>
  <c r="E4" i="4"/>
  <c r="D4" i="4"/>
  <c r="I38" i="3"/>
  <c r="L49" i="14" s="1"/>
  <c r="H38" i="3"/>
  <c r="K49" i="14" s="1"/>
  <c r="I37" i="3"/>
  <c r="L48" i="14" s="1"/>
  <c r="H37" i="3"/>
  <c r="K48" i="14" s="1"/>
  <c r="I36" i="3"/>
  <c r="L47" i="14" s="1"/>
  <c r="H36" i="3"/>
  <c r="K47" i="14" s="1"/>
  <c r="I35" i="3"/>
  <c r="L46" i="14" s="1"/>
  <c r="H35" i="3"/>
  <c r="K46" i="14" s="1"/>
  <c r="I34" i="3"/>
  <c r="L45" i="14" s="1"/>
  <c r="H34" i="3"/>
  <c r="K45" i="14" s="1"/>
  <c r="I33" i="3"/>
  <c r="L44" i="14" s="1"/>
  <c r="H33" i="3"/>
  <c r="K44" i="14" s="1"/>
  <c r="I32" i="3"/>
  <c r="L43" i="14" s="1"/>
  <c r="H32" i="3"/>
  <c r="K43" i="14" s="1"/>
  <c r="I31" i="3"/>
  <c r="L42" i="14" s="1"/>
  <c r="H31" i="3"/>
  <c r="K42" i="14" s="1"/>
  <c r="I30" i="3"/>
  <c r="L41" i="14" s="1"/>
  <c r="H30" i="3"/>
  <c r="K41" i="14" s="1"/>
  <c r="I29" i="3"/>
  <c r="L40" i="14" s="1"/>
  <c r="H29" i="3"/>
  <c r="K40" i="14" s="1"/>
  <c r="I28" i="3"/>
  <c r="L39" i="14" s="1"/>
  <c r="H28" i="3"/>
  <c r="K39" i="14" s="1"/>
  <c r="I27" i="3"/>
  <c r="L38" i="14" s="1"/>
  <c r="H27" i="3"/>
  <c r="K38" i="14" s="1"/>
  <c r="G25" i="3"/>
  <c r="F25" i="3"/>
  <c r="E25" i="3"/>
  <c r="D25" i="3"/>
  <c r="G11" i="3"/>
  <c r="J37" i="14" s="1"/>
  <c r="F11" i="3"/>
  <c r="I37" i="14" s="1"/>
  <c r="E11" i="3"/>
  <c r="H37" i="14" s="1"/>
  <c r="D11" i="3"/>
  <c r="G37" i="14" s="1"/>
  <c r="B11" i="3"/>
  <c r="E37" i="14" s="1"/>
  <c r="A11" i="3"/>
  <c r="D37" i="14" s="1"/>
  <c r="G10" i="3"/>
  <c r="J36" i="14" s="1"/>
  <c r="F10" i="3"/>
  <c r="I36" i="14" s="1"/>
  <c r="E10" i="3"/>
  <c r="H36" i="14" s="1"/>
  <c r="D10" i="3"/>
  <c r="G36" i="14" s="1"/>
  <c r="B10" i="3"/>
  <c r="E36" i="14" s="1"/>
  <c r="G9" i="3"/>
  <c r="J35" i="14" s="1"/>
  <c r="F9" i="3"/>
  <c r="I35" i="14" s="1"/>
  <c r="E9" i="3"/>
  <c r="H35" i="14" s="1"/>
  <c r="D9" i="3"/>
  <c r="G35" i="14" s="1"/>
  <c r="B9" i="3"/>
  <c r="E35" i="14" s="1"/>
  <c r="G8" i="3"/>
  <c r="J34" i="14" s="1"/>
  <c r="F8" i="3"/>
  <c r="I34" i="14" s="1"/>
  <c r="E8" i="3"/>
  <c r="H34" i="14" s="1"/>
  <c r="D8" i="3"/>
  <c r="G34" i="14" s="1"/>
  <c r="B8" i="3"/>
  <c r="E34" i="14" s="1"/>
  <c r="G7" i="3"/>
  <c r="J33" i="14" s="1"/>
  <c r="F7" i="3"/>
  <c r="I33" i="14" s="1"/>
  <c r="E7" i="3"/>
  <c r="H33" i="14" s="1"/>
  <c r="D7" i="3"/>
  <c r="G33" i="14" s="1"/>
  <c r="B7" i="3"/>
  <c r="E33" i="14" s="1"/>
  <c r="G6" i="3"/>
  <c r="J32" i="14" s="1"/>
  <c r="F6" i="3"/>
  <c r="I32" i="14" s="1"/>
  <c r="E6" i="3"/>
  <c r="H32" i="14" s="1"/>
  <c r="D6" i="3"/>
  <c r="G32" i="14" s="1"/>
  <c r="B6" i="3"/>
  <c r="E32" i="14" s="1"/>
  <c r="A6" i="3"/>
  <c r="D32" i="14" s="1"/>
  <c r="G5" i="3"/>
  <c r="J31" i="14" s="1"/>
  <c r="F5" i="3"/>
  <c r="I31" i="14" s="1"/>
  <c r="E5" i="3"/>
  <c r="H31" i="14" s="1"/>
  <c r="D5" i="3"/>
  <c r="G31" i="14" s="1"/>
  <c r="B5" i="3"/>
  <c r="E31" i="14" s="1"/>
  <c r="A5" i="3"/>
  <c r="D31" i="14" s="1"/>
  <c r="G4" i="3"/>
  <c r="F4" i="3"/>
  <c r="E4" i="3"/>
  <c r="D4" i="3"/>
  <c r="I66" i="2"/>
  <c r="L30" i="14" s="1"/>
  <c r="H66" i="2"/>
  <c r="K30" i="14" s="1"/>
  <c r="C66" i="2"/>
  <c r="F30" i="14" s="1"/>
  <c r="I65" i="2"/>
  <c r="L29" i="14" s="1"/>
  <c r="H65" i="2"/>
  <c r="K29" i="14" s="1"/>
  <c r="C65" i="2"/>
  <c r="F29" i="14" s="1"/>
  <c r="I64" i="2"/>
  <c r="L28" i="14" s="1"/>
  <c r="H64" i="2"/>
  <c r="K28" i="14" s="1"/>
  <c r="C64" i="2"/>
  <c r="F28" i="14" s="1"/>
  <c r="B63" i="2"/>
  <c r="C63" i="2" s="1"/>
  <c r="A63" i="2"/>
  <c r="A65" i="2" s="1"/>
  <c r="D29" i="14" s="1"/>
  <c r="G62" i="2"/>
  <c r="F62" i="2"/>
  <c r="E62" i="2"/>
  <c r="D62" i="2"/>
  <c r="L27" i="14"/>
  <c r="K27" i="14"/>
  <c r="C57" i="2"/>
  <c r="F27" i="14" s="1"/>
  <c r="L26" i="14"/>
  <c r="K26" i="14"/>
  <c r="C56" i="2"/>
  <c r="F26" i="14" s="1"/>
  <c r="L25" i="14"/>
  <c r="K25" i="14"/>
  <c r="C55" i="2"/>
  <c r="F25" i="14" s="1"/>
  <c r="L24" i="14"/>
  <c r="K24" i="14"/>
  <c r="C54" i="2"/>
  <c r="F24" i="14" s="1"/>
  <c r="L23" i="14"/>
  <c r="K23" i="14"/>
  <c r="C53" i="2"/>
  <c r="F23" i="14" s="1"/>
  <c r="L22" i="14"/>
  <c r="K22" i="14"/>
  <c r="C52" i="2"/>
  <c r="F22" i="14" s="1"/>
  <c r="L21" i="14"/>
  <c r="K21" i="14"/>
  <c r="C51" i="2"/>
  <c r="F21" i="14" s="1"/>
  <c r="B50" i="2"/>
  <c r="C50" i="2" s="1"/>
  <c r="A50" i="2"/>
  <c r="A57" i="2" s="1"/>
  <c r="D27" i="14" s="1"/>
  <c r="G49" i="2"/>
  <c r="F49" i="2"/>
  <c r="E49" i="2"/>
  <c r="D49" i="2"/>
  <c r="C44" i="2"/>
  <c r="F20" i="14" s="1"/>
  <c r="L19" i="14"/>
  <c r="K19" i="14"/>
  <c r="C43" i="2"/>
  <c r="F19" i="14" s="1"/>
  <c r="L18" i="14"/>
  <c r="K18" i="14"/>
  <c r="C42" i="2"/>
  <c r="F18" i="14" s="1"/>
  <c r="L17" i="14"/>
  <c r="K17" i="14"/>
  <c r="C41" i="2"/>
  <c r="F17" i="14" s="1"/>
  <c r="L16" i="14"/>
  <c r="K16" i="14"/>
  <c r="C40" i="2"/>
  <c r="F16" i="14" s="1"/>
  <c r="L15" i="14"/>
  <c r="K15" i="14"/>
  <c r="C39" i="2"/>
  <c r="F15" i="14" s="1"/>
  <c r="C38" i="2"/>
  <c r="B38" i="2"/>
  <c r="A38" i="2"/>
  <c r="G37" i="2"/>
  <c r="F37" i="2"/>
  <c r="E37" i="2"/>
  <c r="D37" i="2"/>
  <c r="C32" i="2"/>
  <c r="F14" i="14" s="1"/>
  <c r="L13" i="14"/>
  <c r="K13" i="14"/>
  <c r="C31" i="2"/>
  <c r="F13" i="14" s="1"/>
  <c r="L12" i="14"/>
  <c r="K12" i="14"/>
  <c r="C30" i="2"/>
  <c r="F12" i="14" s="1"/>
  <c r="L11" i="14"/>
  <c r="K11" i="14"/>
  <c r="C29" i="2"/>
  <c r="F11" i="14" s="1"/>
  <c r="L10" i="14"/>
  <c r="K10" i="14"/>
  <c r="C28" i="2"/>
  <c r="F10" i="14" s="1"/>
  <c r="L9" i="14"/>
  <c r="K9" i="14"/>
  <c r="C27" i="2"/>
  <c r="F9" i="14" s="1"/>
  <c r="L8" i="14"/>
  <c r="K8" i="14"/>
  <c r="C26" i="2"/>
  <c r="F8" i="14" s="1"/>
  <c r="L7" i="14"/>
  <c r="K7" i="14"/>
  <c r="C25" i="2"/>
  <c r="F7" i="14" s="1"/>
  <c r="B24" i="2"/>
  <c r="C24" i="2" s="1"/>
  <c r="A24" i="2"/>
  <c r="A28" i="2" s="1"/>
  <c r="D10" i="14" s="1"/>
  <c r="G23" i="2"/>
  <c r="F23" i="2"/>
  <c r="E23" i="2"/>
  <c r="D23" i="2"/>
  <c r="G9" i="2"/>
  <c r="J6" i="14" s="1"/>
  <c r="F9" i="2"/>
  <c r="I6" i="14" s="1"/>
  <c r="E9" i="2"/>
  <c r="H6" i="14" s="1"/>
  <c r="D9" i="2"/>
  <c r="G6" i="14" s="1"/>
  <c r="C9" i="2"/>
  <c r="F6" i="14" s="1"/>
  <c r="G8" i="2"/>
  <c r="J5" i="14" s="1"/>
  <c r="F8" i="2"/>
  <c r="I5" i="14" s="1"/>
  <c r="E8" i="2"/>
  <c r="H5" i="14" s="1"/>
  <c r="D8" i="2"/>
  <c r="G5" i="14" s="1"/>
  <c r="C8" i="2"/>
  <c r="F5" i="14" s="1"/>
  <c r="G7" i="2"/>
  <c r="J4" i="14" s="1"/>
  <c r="F7" i="2"/>
  <c r="I4" i="14" s="1"/>
  <c r="E7" i="2"/>
  <c r="H4" i="14" s="1"/>
  <c r="D7" i="2"/>
  <c r="G4" i="14" s="1"/>
  <c r="C7" i="2"/>
  <c r="F4" i="14" s="1"/>
  <c r="G6" i="2"/>
  <c r="J3" i="14" s="1"/>
  <c r="F6" i="2"/>
  <c r="I3" i="14" s="1"/>
  <c r="E6" i="2"/>
  <c r="H3" i="14" s="1"/>
  <c r="D6" i="2"/>
  <c r="G3" i="14" s="1"/>
  <c r="C6" i="2"/>
  <c r="F3" i="14" s="1"/>
  <c r="G5" i="2"/>
  <c r="J2" i="14" s="1"/>
  <c r="F5" i="2"/>
  <c r="I2" i="14" s="1"/>
  <c r="E5" i="2"/>
  <c r="H2" i="14" s="1"/>
  <c r="D5" i="2"/>
  <c r="G2" i="14" s="1"/>
  <c r="G4" i="2"/>
  <c r="F4" i="2"/>
  <c r="E4" i="2"/>
  <c r="D4" i="2"/>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H11" i="12" s="1"/>
  <c r="K361" i="14" s="1"/>
  <c r="G153" i="1"/>
  <c r="H10" i="12" s="1"/>
  <c r="K360" i="14" s="1"/>
  <c r="G152" i="1"/>
  <c r="H9" i="12" s="1"/>
  <c r="K359" i="14" s="1"/>
  <c r="G151" i="1"/>
  <c r="H8" i="12" s="1"/>
  <c r="K358" i="14" s="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E10" i="13" l="1"/>
  <c r="E9" i="13" s="1"/>
  <c r="AV45" i="13"/>
  <c r="AJ227" i="13"/>
  <c r="AZ227" i="13"/>
  <c r="AJ233" i="13"/>
  <c r="AV355" i="13"/>
  <c r="AJ391" i="13"/>
  <c r="BJ389" i="13"/>
  <c r="AF389" i="13"/>
  <c r="AZ410" i="13"/>
  <c r="BK414" i="13"/>
  <c r="F423" i="13"/>
  <c r="L423" i="13"/>
  <c r="R423" i="13"/>
  <c r="AT423" i="13"/>
  <c r="AJ450" i="13"/>
  <c r="AX480" i="13"/>
  <c r="AV583" i="13"/>
  <c r="I609" i="13"/>
  <c r="O609" i="13"/>
  <c r="S609" i="13"/>
  <c r="AG609" i="13"/>
  <c r="BL609" i="13"/>
  <c r="AB57" i="13"/>
  <c r="AB56" i="13" s="1"/>
  <c r="AC56" i="13"/>
  <c r="AZ136" i="13"/>
  <c r="R154" i="13"/>
  <c r="BH304" i="13"/>
  <c r="L312" i="13"/>
  <c r="AL312" i="13"/>
  <c r="H378" i="13"/>
  <c r="BF414" i="13"/>
  <c r="E414" i="13"/>
  <c r="P432" i="13"/>
  <c r="V432" i="13"/>
  <c r="AB432" i="13"/>
  <c r="AP432" i="13"/>
  <c r="AX432" i="13"/>
  <c r="AL432" i="13"/>
  <c r="AB458" i="13"/>
  <c r="AB449" i="13" s="1"/>
  <c r="BF507" i="13"/>
  <c r="AV568" i="13"/>
  <c r="J609" i="13"/>
  <c r="V609" i="13"/>
  <c r="AV159" i="13"/>
  <c r="C163" i="13"/>
  <c r="Z196" i="13"/>
  <c r="C204" i="13"/>
  <c r="AJ381" i="13"/>
  <c r="BB480" i="13"/>
  <c r="BK480" i="13"/>
  <c r="AZ490" i="13"/>
  <c r="AV545" i="13"/>
  <c r="H142" i="14"/>
  <c r="E35" i="7"/>
  <c r="E36" i="7" s="1"/>
  <c r="I142" i="14"/>
  <c r="F31" i="7"/>
  <c r="F35" i="7"/>
  <c r="E57" i="13"/>
  <c r="E56" i="13" s="1"/>
  <c r="Z11" i="13"/>
  <c r="U14" i="13"/>
  <c r="AE148" i="13"/>
  <c r="AZ148" i="13"/>
  <c r="AJ247" i="13"/>
  <c r="AV259" i="13"/>
  <c r="AZ266" i="13"/>
  <c r="U272" i="13"/>
  <c r="AZ272" i="13"/>
  <c r="C358" i="13"/>
  <c r="F364" i="13"/>
  <c r="L364" i="13"/>
  <c r="AL364" i="13"/>
  <c r="BB364" i="13"/>
  <c r="BK364" i="13"/>
  <c r="AV374" i="13"/>
  <c r="E401" i="13"/>
  <c r="E400" i="13" s="1"/>
  <c r="Q401" i="13"/>
  <c r="W401" i="13"/>
  <c r="W400" i="13" s="1"/>
  <c r="Z406" i="13"/>
  <c r="AN401" i="13"/>
  <c r="AN400" i="13" s="1"/>
  <c r="BL401" i="13"/>
  <c r="Q400" i="13"/>
  <c r="AJ410" i="13"/>
  <c r="AB414" i="13"/>
  <c r="AH414" i="13"/>
  <c r="AP414" i="13"/>
  <c r="AX414" i="13"/>
  <c r="AE419" i="13"/>
  <c r="X432" i="13"/>
  <c r="AE433" i="13"/>
  <c r="AV467" i="13"/>
  <c r="H481" i="13"/>
  <c r="S480" i="13"/>
  <c r="AA480" i="13"/>
  <c r="AG480" i="13"/>
  <c r="AN480" i="13"/>
  <c r="BO488" i="13"/>
  <c r="F480" i="13"/>
  <c r="R480" i="13"/>
  <c r="AE490" i="13"/>
  <c r="AT480" i="13"/>
  <c r="E553" i="13"/>
  <c r="K553" i="13"/>
  <c r="R553" i="13"/>
  <c r="R551" i="13" s="1"/>
  <c r="R549" i="13" s="1"/>
  <c r="L582" i="13"/>
  <c r="R582" i="13"/>
  <c r="R579" i="13" s="1"/>
  <c r="R577" i="13" s="1"/>
  <c r="AL582" i="13"/>
  <c r="AJ588" i="13"/>
  <c r="AC609" i="13"/>
  <c r="AK609" i="13"/>
  <c r="AZ610" i="13"/>
  <c r="BM609" i="13"/>
  <c r="AE155" i="13"/>
  <c r="AJ23" i="13"/>
  <c r="AZ23" i="13"/>
  <c r="AV39" i="13"/>
  <c r="H45" i="13"/>
  <c r="S57" i="13"/>
  <c r="S56" i="13" s="1"/>
  <c r="U98" i="13"/>
  <c r="AJ118" i="13"/>
  <c r="K154" i="13"/>
  <c r="K153" i="13" s="1"/>
  <c r="H178" i="13"/>
  <c r="BF208" i="13"/>
  <c r="BD208" i="13" s="1"/>
  <c r="Z227" i="13"/>
  <c r="H233" i="13"/>
  <c r="BJ277" i="13"/>
  <c r="BI312" i="13"/>
  <c r="AE345" i="13"/>
  <c r="Z391" i="13"/>
  <c r="C394" i="13"/>
  <c r="AB389" i="13"/>
  <c r="BI389" i="13"/>
  <c r="BM389" i="13"/>
  <c r="L401" i="13"/>
  <c r="BB401" i="13"/>
  <c r="BB400" i="13" s="1"/>
  <c r="BK401" i="13"/>
  <c r="BK400" i="13" s="1"/>
  <c r="W414" i="13"/>
  <c r="AB423" i="13"/>
  <c r="BJ432" i="13"/>
  <c r="AZ444" i="13"/>
  <c r="AE498" i="13"/>
  <c r="C510" i="13"/>
  <c r="BK497" i="13"/>
  <c r="AW566" i="13"/>
  <c r="AV566" i="13" s="1"/>
  <c r="AF579" i="13"/>
  <c r="BK579" i="13"/>
  <c r="BK577" i="13" s="1"/>
  <c r="AF609" i="13"/>
  <c r="AL609" i="13"/>
  <c r="AZ11" i="13"/>
  <c r="C148" i="13"/>
  <c r="Z247" i="13"/>
  <c r="H266" i="13"/>
  <c r="R277" i="13"/>
  <c r="AV358" i="13"/>
  <c r="U374" i="13"/>
  <c r="AC364" i="13"/>
  <c r="AE378" i="13"/>
  <c r="Z428" i="13"/>
  <c r="BL582" i="13"/>
  <c r="BL579" i="13" s="1"/>
  <c r="BL577" i="13" s="1"/>
  <c r="H600" i="13"/>
  <c r="AW22" i="13"/>
  <c r="BO47" i="13"/>
  <c r="H105" i="13"/>
  <c r="Z125" i="13"/>
  <c r="AN154" i="13"/>
  <c r="AN153" i="13" s="1"/>
  <c r="AL277" i="13"/>
  <c r="H410" i="13"/>
  <c r="BO412" i="13"/>
  <c r="X414" i="13"/>
  <c r="AG423" i="13"/>
  <c r="AT432" i="13"/>
  <c r="K582" i="13"/>
  <c r="K579" i="13" s="1"/>
  <c r="K577" i="13" s="1"/>
  <c r="W582" i="13"/>
  <c r="W579" i="13" s="1"/>
  <c r="W577" i="13" s="1"/>
  <c r="AC582" i="13"/>
  <c r="AC579" i="13" s="1"/>
  <c r="AC577" i="13" s="1"/>
  <c r="AR582" i="13"/>
  <c r="AN609" i="13"/>
  <c r="AR609" i="13"/>
  <c r="A32" i="2"/>
  <c r="D14" i="14" s="1"/>
  <c r="A30" i="2"/>
  <c r="D12" i="14" s="1"/>
  <c r="A51" i="2"/>
  <c r="D21" i="14" s="1"/>
  <c r="A52" i="2"/>
  <c r="D22" i="14" s="1"/>
  <c r="A53" i="2"/>
  <c r="D23" i="14" s="1"/>
  <c r="A54" i="2"/>
  <c r="D24" i="14" s="1"/>
  <c r="A55" i="2"/>
  <c r="D25" i="14" s="1"/>
  <c r="A56" i="2"/>
  <c r="D26" i="14" s="1"/>
  <c r="L10" i="13"/>
  <c r="L9" i="13" s="1"/>
  <c r="P10" i="13"/>
  <c r="P9" i="13" s="1"/>
  <c r="I10" i="13"/>
  <c r="I9" i="13" s="1"/>
  <c r="AE17" i="13"/>
  <c r="X22" i="13"/>
  <c r="N28" i="13"/>
  <c r="P22" i="13"/>
  <c r="P8" i="13" s="1"/>
  <c r="P7" i="13" s="1"/>
  <c r="U33" i="13"/>
  <c r="AV31" i="13"/>
  <c r="N39" i="13"/>
  <c r="Z45" i="13"/>
  <c r="R57" i="13"/>
  <c r="AJ92" i="13"/>
  <c r="AW57" i="13"/>
  <c r="U105" i="13"/>
  <c r="C115" i="13"/>
  <c r="F113" i="13"/>
  <c r="AT113" i="13"/>
  <c r="AJ130" i="13"/>
  <c r="AZ130" i="13"/>
  <c r="BH130" i="13"/>
  <c r="BK113" i="13"/>
  <c r="AJ140" i="13"/>
  <c r="AV148" i="13"/>
  <c r="BK154" i="13"/>
  <c r="BK153" i="13" s="1"/>
  <c r="L154" i="13"/>
  <c r="L153" i="13" s="1"/>
  <c r="AV163" i="13"/>
  <c r="Z178" i="13"/>
  <c r="AJ178" i="13"/>
  <c r="AZ178" i="13"/>
  <c r="BH178" i="13"/>
  <c r="AJ197" i="13"/>
  <c r="BH197" i="13"/>
  <c r="N204" i="13"/>
  <c r="BH227" i="13"/>
  <c r="AV238" i="13"/>
  <c r="BH238" i="13"/>
  <c r="AA243" i="13"/>
  <c r="BH243" i="13"/>
  <c r="U253" i="13"/>
  <c r="AZ253" i="13"/>
  <c r="U259" i="13"/>
  <c r="AE272" i="13"/>
  <c r="AV272" i="13"/>
  <c r="AV289" i="13"/>
  <c r="AJ304" i="13"/>
  <c r="F312" i="13"/>
  <c r="J312" i="13"/>
  <c r="V312" i="13"/>
  <c r="AP312" i="13"/>
  <c r="BB312" i="13"/>
  <c r="BK312" i="13"/>
  <c r="BM312" i="13"/>
  <c r="AR312" i="13"/>
  <c r="AZ322" i="13"/>
  <c r="AR342" i="13"/>
  <c r="BJ342" i="13"/>
  <c r="L342" i="13"/>
  <c r="BM342" i="13"/>
  <c r="S364" i="13"/>
  <c r="AN364" i="13"/>
  <c r="AV367" i="13"/>
  <c r="J364" i="13"/>
  <c r="AZ378" i="13"/>
  <c r="D389" i="13"/>
  <c r="J389" i="13"/>
  <c r="P389" i="13"/>
  <c r="AH389" i="13"/>
  <c r="AL389" i="13"/>
  <c r="AP389" i="13"/>
  <c r="AX389" i="13"/>
  <c r="Q389" i="13"/>
  <c r="AR389" i="13"/>
  <c r="AZ394" i="13"/>
  <c r="S400" i="13"/>
  <c r="BA401" i="13"/>
  <c r="BJ401" i="13"/>
  <c r="BJ400" i="13" s="1"/>
  <c r="N406" i="13"/>
  <c r="Z419" i="13"/>
  <c r="AN414" i="13"/>
  <c r="AE424" i="13"/>
  <c r="BJ423" i="13"/>
  <c r="V423" i="13"/>
  <c r="AJ433" i="13"/>
  <c r="BF432" i="13"/>
  <c r="BD432" i="13" s="1"/>
  <c r="W432" i="13"/>
  <c r="AJ437" i="13"/>
  <c r="H444" i="13"/>
  <c r="BO448" i="13"/>
  <c r="C450" i="13"/>
  <c r="AZ450" i="13"/>
  <c r="H460" i="13"/>
  <c r="S459" i="13"/>
  <c r="S458" i="13" s="1"/>
  <c r="S449" i="13" s="1"/>
  <c r="U460" i="13"/>
  <c r="AN459" i="13"/>
  <c r="AN458" i="13" s="1"/>
  <c r="AN449" i="13" s="1"/>
  <c r="BJ459" i="13"/>
  <c r="V459" i="13"/>
  <c r="V458" i="13" s="1"/>
  <c r="BM459" i="13"/>
  <c r="AW466" i="13"/>
  <c r="AV466" i="13" s="1"/>
  <c r="C475" i="13"/>
  <c r="D480" i="13"/>
  <c r="AJ481" i="13"/>
  <c r="W480" i="13"/>
  <c r="AJ490" i="13"/>
  <c r="AR480" i="13"/>
  <c r="F497" i="13"/>
  <c r="X497" i="13"/>
  <c r="Z516" i="13"/>
  <c r="AJ516" i="13"/>
  <c r="AZ516" i="13"/>
  <c r="F527" i="13"/>
  <c r="AF527" i="13"/>
  <c r="AJ528" i="13"/>
  <c r="C532" i="13"/>
  <c r="AJ538" i="13"/>
  <c r="AZ538" i="13"/>
  <c r="Q527" i="13"/>
  <c r="AZ542" i="13"/>
  <c r="L553" i="13"/>
  <c r="L551" i="13" s="1"/>
  <c r="L549" i="13" s="1"/>
  <c r="X553" i="13"/>
  <c r="X551" i="13" s="1"/>
  <c r="X549" i="13" s="1"/>
  <c r="AL553" i="13"/>
  <c r="AL551" i="13" s="1"/>
  <c r="AL549" i="13" s="1"/>
  <c r="BK553" i="13"/>
  <c r="BM553" i="13"/>
  <c r="BM551" i="13" s="1"/>
  <c r="BM549" i="13" s="1"/>
  <c r="AJ558" i="13"/>
  <c r="L579" i="13"/>
  <c r="L577" i="13" s="1"/>
  <c r="X582" i="13"/>
  <c r="X579" i="13" s="1"/>
  <c r="X577" i="13" s="1"/>
  <c r="BJ582" i="13"/>
  <c r="BJ579" i="13" s="1"/>
  <c r="BJ577" i="13" s="1"/>
  <c r="P582" i="13"/>
  <c r="BJ609" i="13"/>
  <c r="D609" i="13"/>
  <c r="P609" i="13"/>
  <c r="AJ615" i="13"/>
  <c r="AT609" i="13"/>
  <c r="BB609" i="13"/>
  <c r="C155" i="13"/>
  <c r="I57" i="13"/>
  <c r="I56" i="13" s="1"/>
  <c r="AT497" i="13"/>
  <c r="BK527" i="13"/>
  <c r="S582" i="13"/>
  <c r="S579" i="13" s="1"/>
  <c r="S577" i="13" s="1"/>
  <c r="A26" i="2"/>
  <c r="D8" i="14" s="1"/>
  <c r="Z23" i="13"/>
  <c r="AJ31" i="13"/>
  <c r="N51" i="13"/>
  <c r="X57" i="13"/>
  <c r="X56" i="13" s="1"/>
  <c r="R56" i="13"/>
  <c r="BO81" i="13"/>
  <c r="P113" i="13"/>
  <c r="H163" i="13"/>
  <c r="C233" i="13"/>
  <c r="Z259" i="13"/>
  <c r="C281" i="13"/>
  <c r="AJ289" i="13"/>
  <c r="AZ289" i="13"/>
  <c r="H296" i="13"/>
  <c r="AJ296" i="13"/>
  <c r="AV304" i="13"/>
  <c r="BF312" i="13"/>
  <c r="BD312" i="13" s="1"/>
  <c r="BD332" i="13"/>
  <c r="AW342" i="13"/>
  <c r="BO350" i="13"/>
  <c r="E364" i="13"/>
  <c r="C364" i="13" s="1"/>
  <c r="AP364" i="13"/>
  <c r="BF401" i="13"/>
  <c r="BF400" i="13" s="1"/>
  <c r="BD400" i="13" s="1"/>
  <c r="AJ406" i="13"/>
  <c r="O414" i="13"/>
  <c r="AX423" i="13"/>
  <c r="U433" i="13"/>
  <c r="F458" i="13"/>
  <c r="F449" i="13" s="1"/>
  <c r="R458" i="13"/>
  <c r="R449" i="13" s="1"/>
  <c r="AE460" i="13"/>
  <c r="AR459" i="13"/>
  <c r="AR458" i="13" s="1"/>
  <c r="AE481" i="13"/>
  <c r="BO502" i="13"/>
  <c r="AE516" i="13"/>
  <c r="BO522" i="13"/>
  <c r="BJ527" i="13"/>
  <c r="K527" i="13"/>
  <c r="H558" i="13"/>
  <c r="U558" i="13"/>
  <c r="BF566" i="13"/>
  <c r="BD566" i="13" s="1"/>
  <c r="AJ597" i="13"/>
  <c r="AZ597" i="13"/>
  <c r="K609" i="13"/>
  <c r="W609" i="13"/>
  <c r="F609" i="13"/>
  <c r="BI609" i="13"/>
  <c r="AC154" i="13"/>
  <c r="AC153" i="13" s="1"/>
  <c r="AT57" i="13"/>
  <c r="BF155" i="13"/>
  <c r="BD155" i="13" s="1"/>
  <c r="BO170" i="13"/>
  <c r="BH196" i="13"/>
  <c r="F342" i="13"/>
  <c r="AF423" i="13"/>
  <c r="BM423" i="13"/>
  <c r="BK551" i="13"/>
  <c r="BK549" i="13" s="1"/>
  <c r="AG582" i="13"/>
  <c r="AG579" i="13" s="1"/>
  <c r="AG577" i="13" s="1"/>
  <c r="BK10" i="13"/>
  <c r="BK9" i="13" s="1"/>
  <c r="AH22" i="13"/>
  <c r="AR10" i="13"/>
  <c r="AR9" i="13" s="1"/>
  <c r="C39" i="13"/>
  <c r="AV58" i="13"/>
  <c r="AP57" i="13"/>
  <c r="AJ98" i="13"/>
  <c r="AZ98" i="13"/>
  <c r="AN113" i="13"/>
  <c r="AJ129" i="13"/>
  <c r="N140" i="13"/>
  <c r="Z140" i="13"/>
  <c r="U148" i="13"/>
  <c r="AW155" i="13"/>
  <c r="AZ186" i="13"/>
  <c r="Z238" i="13"/>
  <c r="C243" i="13"/>
  <c r="AJ253" i="13"/>
  <c r="AJ266" i="13"/>
  <c r="S277" i="13"/>
  <c r="AE278" i="13"/>
  <c r="AV278" i="13"/>
  <c r="Z281" i="13"/>
  <c r="X312" i="13"/>
  <c r="AJ315" i="13"/>
  <c r="BO344" i="13"/>
  <c r="D342" i="13"/>
  <c r="P342" i="13"/>
  <c r="AB342" i="13"/>
  <c r="BF358" i="13"/>
  <c r="C361" i="13"/>
  <c r="C367" i="13"/>
  <c r="O364" i="13"/>
  <c r="Z374" i="13"/>
  <c r="H381" i="13"/>
  <c r="L389" i="13"/>
  <c r="X389" i="13"/>
  <c r="Z394" i="13"/>
  <c r="AZ402" i="13"/>
  <c r="AV406" i="13"/>
  <c r="AJ428" i="13"/>
  <c r="AR432" i="13"/>
  <c r="AG432" i="13"/>
  <c r="AV444" i="13"/>
  <c r="AP458" i="13"/>
  <c r="AZ463" i="13"/>
  <c r="AJ467" i="13"/>
  <c r="Q480" i="13"/>
  <c r="AC480" i="13"/>
  <c r="AV490" i="13"/>
  <c r="P497" i="13"/>
  <c r="AB497" i="13"/>
  <c r="AP497" i="13"/>
  <c r="AV516" i="13"/>
  <c r="U538" i="13"/>
  <c r="C545" i="13"/>
  <c r="BO547" i="13"/>
  <c r="N555" i="13"/>
  <c r="Z555" i="13"/>
  <c r="AV558" i="13"/>
  <c r="AX609" i="13"/>
  <c r="AP609" i="13"/>
  <c r="BH615" i="13"/>
  <c r="AB10" i="13"/>
  <c r="AB9" i="13" s="1"/>
  <c r="H14" i="13"/>
  <c r="AJ77" i="13"/>
  <c r="N92" i="13"/>
  <c r="BH118" i="13"/>
  <c r="K113" i="13"/>
  <c r="AP154" i="13"/>
  <c r="AP153" i="13" s="1"/>
  <c r="AE186" i="13"/>
  <c r="AV266" i="13"/>
  <c r="BI277" i="13"/>
  <c r="W389" i="13"/>
  <c r="AW401" i="13"/>
  <c r="AW400" i="13" s="1"/>
  <c r="BB449" i="13"/>
  <c r="AV463" i="13"/>
  <c r="AJ475" i="13"/>
  <c r="BO491" i="13"/>
  <c r="C516" i="13"/>
  <c r="H542" i="13"/>
  <c r="AZ555" i="13"/>
  <c r="AC553" i="13"/>
  <c r="AC551" i="13" s="1"/>
  <c r="AC549" i="13" s="1"/>
  <c r="C47" i="11"/>
  <c r="F331" i="14" s="1"/>
  <c r="N11" i="13"/>
  <c r="AE14" i="13"/>
  <c r="AZ17" i="13"/>
  <c r="I22" i="13"/>
  <c r="AE31" i="13"/>
  <c r="AJ39" i="13"/>
  <c r="AJ73" i="13"/>
  <c r="AZ73" i="13"/>
  <c r="U115" i="13"/>
  <c r="E113" i="13"/>
  <c r="V113" i="13"/>
  <c r="H129" i="13"/>
  <c r="AJ136" i="13"/>
  <c r="N148" i="13"/>
  <c r="AJ159" i="13"/>
  <c r="BD168" i="13"/>
  <c r="AE227" i="13"/>
  <c r="AV227" i="13"/>
  <c r="AZ233" i="13"/>
  <c r="C253" i="13"/>
  <c r="AE266" i="13"/>
  <c r="C278" i="13"/>
  <c r="P277" i="13"/>
  <c r="AX277" i="13"/>
  <c r="BH289" i="13"/>
  <c r="I312" i="13"/>
  <c r="H312" i="13" s="1"/>
  <c r="S312" i="13"/>
  <c r="AW312" i="13"/>
  <c r="BO337" i="13"/>
  <c r="AJ355" i="13"/>
  <c r="AZ355" i="13"/>
  <c r="C381" i="13"/>
  <c r="S389" i="13"/>
  <c r="F401" i="13"/>
  <c r="F400" i="13" s="1"/>
  <c r="AV410" i="13"/>
  <c r="BL414" i="13"/>
  <c r="BO417" i="13"/>
  <c r="K414" i="13"/>
  <c r="AJ419" i="13"/>
  <c r="Q423" i="13"/>
  <c r="AP423" i="13"/>
  <c r="Z433" i="13"/>
  <c r="L459" i="13"/>
  <c r="L458" i="13" s="1"/>
  <c r="L449" i="13" s="1"/>
  <c r="N463" i="13"/>
  <c r="AT459" i="13"/>
  <c r="AT458" i="13" s="1"/>
  <c r="AT449" i="13" s="1"/>
  <c r="L480" i="13"/>
  <c r="X480" i="13"/>
  <c r="P480" i="13"/>
  <c r="AB480" i="13"/>
  <c r="AZ498" i="13"/>
  <c r="AJ510" i="13"/>
  <c r="AZ532" i="13"/>
  <c r="C538" i="13"/>
  <c r="AE542" i="13"/>
  <c r="AJ545" i="13"/>
  <c r="AB553" i="13"/>
  <c r="AB551" i="13" s="1"/>
  <c r="AB549" i="13" s="1"/>
  <c r="AP553" i="13"/>
  <c r="AP551" i="13" s="1"/>
  <c r="AP549" i="13" s="1"/>
  <c r="E582" i="13"/>
  <c r="E579" i="13" s="1"/>
  <c r="E577" i="13" s="1"/>
  <c r="AR579" i="13"/>
  <c r="AR577" i="13" s="1"/>
  <c r="L22" i="13"/>
  <c r="R432" i="13"/>
  <c r="Z39" i="13"/>
  <c r="Z73" i="13"/>
  <c r="Z92" i="13"/>
  <c r="AV98" i="13"/>
  <c r="AV186" i="13"/>
  <c r="AJ281" i="13"/>
  <c r="AH312" i="13"/>
  <c r="AZ367" i="13"/>
  <c r="AZ374" i="13"/>
  <c r="U415" i="13"/>
  <c r="AV428" i="13"/>
  <c r="BH39" i="13"/>
  <c r="BO103" i="13"/>
  <c r="X154" i="13"/>
  <c r="X153" i="13" s="1"/>
  <c r="BO254" i="13"/>
  <c r="C266" i="13"/>
  <c r="N296" i="13"/>
  <c r="AC389" i="13"/>
  <c r="Z389" i="13" s="1"/>
  <c r="BF389" i="13"/>
  <c r="BD389" i="13" s="1"/>
  <c r="AE410" i="13"/>
  <c r="F414" i="13"/>
  <c r="U419" i="13"/>
  <c r="AH459" i="13"/>
  <c r="AB582" i="13"/>
  <c r="AB579" i="13" s="1"/>
  <c r="AB577" i="13" s="1"/>
  <c r="C610" i="13"/>
  <c r="D10" i="13"/>
  <c r="D9" i="13" s="1"/>
  <c r="V31" i="13"/>
  <c r="U31" i="13" s="1"/>
  <c r="AL57" i="13"/>
  <c r="AZ125" i="13"/>
  <c r="AV130" i="13"/>
  <c r="H186" i="13"/>
  <c r="N216" i="13"/>
  <c r="Z233" i="13"/>
  <c r="Q277" i="13"/>
  <c r="Q195" i="13" s="1"/>
  <c r="C304" i="13"/>
  <c r="AX312" i="13"/>
  <c r="AJ332" i="13"/>
  <c r="AJ374" i="13"/>
  <c r="AJ394" i="13"/>
  <c r="H415" i="13"/>
  <c r="BH428" i="13"/>
  <c r="H463" i="13"/>
  <c r="AJ477" i="13"/>
  <c r="BH490" i="13"/>
  <c r="W553" i="13"/>
  <c r="W551" i="13" s="1"/>
  <c r="W549" i="13" s="1"/>
  <c r="W548" i="13" s="1"/>
  <c r="N558" i="13"/>
  <c r="AR553" i="13"/>
  <c r="AR551" i="13" s="1"/>
  <c r="AR549" i="13" s="1"/>
  <c r="BH597" i="13"/>
  <c r="BO601" i="13"/>
  <c r="H17" i="13"/>
  <c r="BJ22" i="13"/>
  <c r="Z98" i="13"/>
  <c r="BO102" i="13"/>
  <c r="BL113" i="13"/>
  <c r="U140" i="13"/>
  <c r="AL196" i="13"/>
  <c r="AJ196" i="13" s="1"/>
  <c r="BH253" i="13"/>
  <c r="BH266" i="13"/>
  <c r="I59" i="11"/>
  <c r="L336" i="14" s="1"/>
  <c r="AH10" i="13"/>
  <c r="AH9" i="13" s="1"/>
  <c r="AH8" i="13" s="1"/>
  <c r="AX10" i="13"/>
  <c r="AX9" i="13" s="1"/>
  <c r="U17" i="13"/>
  <c r="F22" i="13"/>
  <c r="R22" i="13"/>
  <c r="BI22" i="13"/>
  <c r="AL22" i="13"/>
  <c r="AZ45" i="13"/>
  <c r="O48" i="13"/>
  <c r="BO61" i="13"/>
  <c r="J57" i="13"/>
  <c r="AE73" i="13"/>
  <c r="AV73" i="13"/>
  <c r="AV92" i="13"/>
  <c r="BH98" i="13"/>
  <c r="AC123" i="13"/>
  <c r="AC113" i="13" s="1"/>
  <c r="AW129" i="13"/>
  <c r="AV129" i="13" s="1"/>
  <c r="H136" i="13"/>
  <c r="AE136" i="13"/>
  <c r="AE140" i="13"/>
  <c r="AV140" i="13"/>
  <c r="Z148" i="13"/>
  <c r="U159" i="13"/>
  <c r="AV178" i="13"/>
  <c r="BH186" i="13"/>
  <c r="BO187" i="13"/>
  <c r="BO214" i="13"/>
  <c r="U233" i="13"/>
  <c r="BO267" i="13"/>
  <c r="AJ278" i="13"/>
  <c r="BB277" i="13"/>
  <c r="Z289" i="13"/>
  <c r="E312" i="13"/>
  <c r="AC312" i="13"/>
  <c r="BH315" i="13"/>
  <c r="S342" i="13"/>
  <c r="S341" i="13" s="1"/>
  <c r="AG342" i="13"/>
  <c r="AE358" i="13"/>
  <c r="R364" i="13"/>
  <c r="AE374" i="13"/>
  <c r="E389" i="13"/>
  <c r="BD391" i="13"/>
  <c r="R389" i="13"/>
  <c r="P400" i="13"/>
  <c r="AB401" i="13"/>
  <c r="AB400" i="13" s="1"/>
  <c r="AP401" i="13"/>
  <c r="AP400" i="13" s="1"/>
  <c r="AC414" i="13"/>
  <c r="AR414" i="13"/>
  <c r="AL423" i="13"/>
  <c r="BB423" i="13"/>
  <c r="BO425" i="13"/>
  <c r="AH432" i="13"/>
  <c r="BM432" i="13"/>
  <c r="L432" i="13"/>
  <c r="AZ437" i="13"/>
  <c r="AW441" i="13"/>
  <c r="AV441" i="13" s="1"/>
  <c r="AZ441" i="13"/>
  <c r="AV450" i="13"/>
  <c r="BL459" i="13"/>
  <c r="BL458" i="13" s="1"/>
  <c r="BL449" i="13" s="1"/>
  <c r="J480" i="13"/>
  <c r="AH480" i="13"/>
  <c r="AL480" i="13"/>
  <c r="U516" i="13"/>
  <c r="I527" i="13"/>
  <c r="S527" i="13"/>
  <c r="U532" i="13"/>
  <c r="AV532" i="13"/>
  <c r="U545" i="13"/>
  <c r="O553" i="13"/>
  <c r="AT553" i="13"/>
  <c r="U566" i="13"/>
  <c r="BB582" i="13"/>
  <c r="BB579" i="13" s="1"/>
  <c r="BB577" i="13" s="1"/>
  <c r="AX582" i="13"/>
  <c r="AX579" i="13" s="1"/>
  <c r="AX577" i="13" s="1"/>
  <c r="BM582" i="13"/>
  <c r="BM579" i="13" s="1"/>
  <c r="BM577" i="13" s="1"/>
  <c r="Z597" i="13"/>
  <c r="AV615" i="13"/>
  <c r="I6" i="21"/>
  <c r="C76" i="11"/>
  <c r="F351" i="14" s="1"/>
  <c r="I432" i="13"/>
  <c r="H437" i="13"/>
  <c r="N73" i="13"/>
  <c r="O58" i="13"/>
  <c r="N58" i="13" s="1"/>
  <c r="AX57" i="13"/>
  <c r="AX56" i="13" s="1"/>
  <c r="AV77" i="13"/>
  <c r="AX342" i="13"/>
  <c r="AV345" i="13"/>
  <c r="D401" i="13"/>
  <c r="D400" i="13" s="1"/>
  <c r="C402" i="13"/>
  <c r="BB414" i="13"/>
  <c r="AZ415" i="13"/>
  <c r="I246" i="14"/>
  <c r="P14" i="9"/>
  <c r="K246" i="14" s="1"/>
  <c r="P57" i="13"/>
  <c r="P56" i="13" s="1"/>
  <c r="AW113" i="13"/>
  <c r="AV118" i="13"/>
  <c r="D167" i="13"/>
  <c r="C167" i="13" s="1"/>
  <c r="C168" i="13"/>
  <c r="AA208" i="13"/>
  <c r="Z208" i="13" s="1"/>
  <c r="Z216" i="13"/>
  <c r="AZ419" i="13"/>
  <c r="BA414" i="13"/>
  <c r="C555" i="13"/>
  <c r="D553" i="13"/>
  <c r="AZ568" i="13"/>
  <c r="BA566" i="13"/>
  <c r="AZ566" i="13" s="1"/>
  <c r="A66" i="2"/>
  <c r="D30" i="14" s="1"/>
  <c r="A64" i="2"/>
  <c r="D28" i="14" s="1"/>
  <c r="E348" i="14"/>
  <c r="C73" i="11"/>
  <c r="F348" i="14" s="1"/>
  <c r="C92" i="13"/>
  <c r="D77" i="13"/>
  <c r="C77" i="13" s="1"/>
  <c r="O167" i="13"/>
  <c r="O154" i="13" s="1"/>
  <c r="N168" i="13"/>
  <c r="AZ216" i="13"/>
  <c r="BB208" i="13"/>
  <c r="AJ322" i="13"/>
  <c r="AK312" i="13"/>
  <c r="AJ312" i="13" s="1"/>
  <c r="AZ332" i="13"/>
  <c r="BB330" i="13"/>
  <c r="BB326" i="13" s="1"/>
  <c r="AV475" i="13"/>
  <c r="AL10" i="13"/>
  <c r="AL9" i="13" s="1"/>
  <c r="S22" i="13"/>
  <c r="AK57" i="13"/>
  <c r="AK56" i="13" s="1"/>
  <c r="Q56" i="13"/>
  <c r="BO236" i="13"/>
  <c r="AK243" i="13"/>
  <c r="AJ243" i="13" s="1"/>
  <c r="AZ330" i="13"/>
  <c r="BO369" i="13"/>
  <c r="BO372" i="13"/>
  <c r="BJ458" i="13"/>
  <c r="AF480" i="13"/>
  <c r="BO499" i="13"/>
  <c r="BO506" i="13"/>
  <c r="V527" i="13"/>
  <c r="AL579" i="13"/>
  <c r="AL577" i="13" s="1"/>
  <c r="AJ14" i="13"/>
  <c r="AZ14" i="13"/>
  <c r="C17" i="13"/>
  <c r="AR22" i="13"/>
  <c r="BO27" i="13"/>
  <c r="C48" i="13"/>
  <c r="Z51" i="13"/>
  <c r="BD51" i="13"/>
  <c r="AJ58" i="13"/>
  <c r="BO66" i="13"/>
  <c r="BO67" i="13"/>
  <c r="BO96" i="13"/>
  <c r="BO107" i="13"/>
  <c r="AB113" i="13"/>
  <c r="L113" i="13"/>
  <c r="BM113" i="13"/>
  <c r="Z129" i="13"/>
  <c r="BO143" i="13"/>
  <c r="J154" i="13"/>
  <c r="J153" i="13" s="1"/>
  <c r="BO179" i="13"/>
  <c r="P208" i="13"/>
  <c r="N208" i="13" s="1"/>
  <c r="AZ208" i="13"/>
  <c r="BO219" i="13"/>
  <c r="BO222" i="13"/>
  <c r="BO225" i="13"/>
  <c r="H227" i="13"/>
  <c r="BH247" i="13"/>
  <c r="H253" i="13"/>
  <c r="AV253" i="13"/>
  <c r="AK277" i="13"/>
  <c r="AJ277" i="13" s="1"/>
  <c r="K277" i="13"/>
  <c r="BO292" i="13"/>
  <c r="U296" i="13"/>
  <c r="AV312" i="13"/>
  <c r="H355" i="13"/>
  <c r="BO357" i="13"/>
  <c r="BO379" i="13"/>
  <c r="BL389" i="13"/>
  <c r="C433" i="13"/>
  <c r="AW432" i="13"/>
  <c r="AV432" i="13" s="1"/>
  <c r="BA497" i="13"/>
  <c r="AZ497" i="13" s="1"/>
  <c r="W497" i="13"/>
  <c r="R497" i="13"/>
  <c r="BJ497" i="13"/>
  <c r="N542" i="13"/>
  <c r="H545" i="13"/>
  <c r="BO552" i="13"/>
  <c r="BL553" i="13"/>
  <c r="BL551" i="13" s="1"/>
  <c r="BL549" i="13" s="1"/>
  <c r="AZ600" i="13"/>
  <c r="BF609" i="13"/>
  <c r="BD609" i="13" s="1"/>
  <c r="O10" i="13"/>
  <c r="E22" i="13"/>
  <c r="E8" i="13" s="1"/>
  <c r="E7" i="13" s="1"/>
  <c r="BF22" i="13"/>
  <c r="BD22" i="13" s="1"/>
  <c r="U28" i="13"/>
  <c r="AJ28" i="13"/>
  <c r="BO38" i="13"/>
  <c r="BH45" i="13"/>
  <c r="C51" i="13"/>
  <c r="BK57" i="13"/>
  <c r="BK56" i="13" s="1"/>
  <c r="BO84" i="13"/>
  <c r="H98" i="13"/>
  <c r="AE98" i="13"/>
  <c r="Z115" i="13"/>
  <c r="BO122" i="13"/>
  <c r="AF113" i="13"/>
  <c r="H125" i="13"/>
  <c r="U155" i="13"/>
  <c r="S154" i="13"/>
  <c r="S153" i="13" s="1"/>
  <c r="AE159" i="13"/>
  <c r="BO161" i="13"/>
  <c r="BO190" i="13"/>
  <c r="BO242" i="13"/>
  <c r="AE253" i="13"/>
  <c r="J277" i="13"/>
  <c r="J195" i="13" s="1"/>
  <c r="N281" i="13"/>
  <c r="AV296" i="13"/>
  <c r="BO298" i="13"/>
  <c r="BO301" i="13"/>
  <c r="BO319" i="13"/>
  <c r="BO320" i="13"/>
  <c r="BO360" i="13"/>
  <c r="AT364" i="13"/>
  <c r="N378" i="13"/>
  <c r="AE381" i="13"/>
  <c r="AV381" i="13"/>
  <c r="U391" i="13"/>
  <c r="U424" i="13"/>
  <c r="BL423" i="13"/>
  <c r="X423" i="13"/>
  <c r="X399" i="13" s="1"/>
  <c r="AV433" i="13"/>
  <c r="BK432" i="13"/>
  <c r="AP449" i="13"/>
  <c r="BO453" i="13"/>
  <c r="BO456" i="13"/>
  <c r="N466" i="13"/>
  <c r="H466" i="13"/>
  <c r="AP480" i="13"/>
  <c r="BI480" i="13"/>
  <c r="AC497" i="13"/>
  <c r="BH510" i="13"/>
  <c r="BO511" i="13"/>
  <c r="AH527" i="13"/>
  <c r="AE545" i="13"/>
  <c r="AA553" i="13"/>
  <c r="Z553" i="13" s="1"/>
  <c r="BB553" i="13"/>
  <c r="BB551" i="13" s="1"/>
  <c r="BB549" i="13" s="1"/>
  <c r="BB548" i="13" s="1"/>
  <c r="BO556" i="13"/>
  <c r="AH582" i="13"/>
  <c r="AH579" i="13" s="1"/>
  <c r="AH577" i="13" s="1"/>
  <c r="AK586" i="13"/>
  <c r="AJ586" i="13" s="1"/>
  <c r="C615" i="13"/>
  <c r="AE391" i="13"/>
  <c r="AG389" i="13"/>
  <c r="AE389" i="13" s="1"/>
  <c r="H424" i="13"/>
  <c r="I423" i="13"/>
  <c r="AV247" i="13"/>
  <c r="AX243" i="13"/>
  <c r="AV243" i="13" s="1"/>
  <c r="AE322" i="13"/>
  <c r="AF312" i="13"/>
  <c r="U332" i="13"/>
  <c r="V330" i="13"/>
  <c r="U330" i="13" s="1"/>
  <c r="BH437" i="13"/>
  <c r="BI432" i="13"/>
  <c r="P441" i="13"/>
  <c r="N444" i="13"/>
  <c r="AZ510" i="13"/>
  <c r="BB507" i="13"/>
  <c r="BB497" i="13" s="1"/>
  <c r="AW582" i="13"/>
  <c r="AV586" i="13"/>
  <c r="BH123" i="13"/>
  <c r="S497" i="13"/>
  <c r="AW497" i="13"/>
  <c r="O77" i="13"/>
  <c r="N77" i="13" s="1"/>
  <c r="BH125" i="13"/>
  <c r="Z163" i="13"/>
  <c r="R195" i="13"/>
  <c r="AZ361" i="13"/>
  <c r="BO386" i="13"/>
  <c r="BO442" i="13"/>
  <c r="BO472" i="13"/>
  <c r="BO485" i="13"/>
  <c r="BO53" i="13"/>
  <c r="C105" i="13"/>
  <c r="Z105" i="13"/>
  <c r="J113" i="13"/>
  <c r="AX113" i="13"/>
  <c r="Z118" i="13"/>
  <c r="BO147" i="13"/>
  <c r="N155" i="13"/>
  <c r="BO166" i="13"/>
  <c r="E154" i="13"/>
  <c r="E153" i="13" s="1"/>
  <c r="AJ204" i="13"/>
  <c r="BO221" i="13"/>
  <c r="BO223" i="13"/>
  <c r="BO226" i="13"/>
  <c r="BO234" i="13"/>
  <c r="BO237" i="13"/>
  <c r="N238" i="13"/>
  <c r="BH278" i="13"/>
  <c r="BO305" i="13"/>
  <c r="Z315" i="13"/>
  <c r="BD315" i="13"/>
  <c r="Z345" i="13"/>
  <c r="AN342" i="13"/>
  <c r="BF364" i="13"/>
  <c r="BD364" i="13" s="1"/>
  <c r="AG401" i="13"/>
  <c r="AG400" i="13" s="1"/>
  <c r="S423" i="13"/>
  <c r="AG458" i="13"/>
  <c r="AG449" i="13" s="1"/>
  <c r="Z480" i="13"/>
  <c r="C490" i="13"/>
  <c r="BO493" i="13"/>
  <c r="BO494" i="13"/>
  <c r="R527" i="13"/>
  <c r="AE532" i="13"/>
  <c r="J553" i="13"/>
  <c r="J551" i="13" s="1"/>
  <c r="J549" i="13" s="1"/>
  <c r="S551" i="13"/>
  <c r="S549" i="13" s="1"/>
  <c r="AN553" i="13"/>
  <c r="AN551" i="13" s="1"/>
  <c r="AN549" i="13" s="1"/>
  <c r="BO562" i="13"/>
  <c r="H586" i="13"/>
  <c r="H278" i="13"/>
  <c r="I277" i="13"/>
  <c r="AV51" i="13"/>
  <c r="AW48" i="13"/>
  <c r="AV48" i="13" s="1"/>
  <c r="BH73" i="13"/>
  <c r="BI58" i="13"/>
  <c r="BI57" i="13" s="1"/>
  <c r="BI56" i="13" s="1"/>
  <c r="O123" i="13"/>
  <c r="N123" i="13" s="1"/>
  <c r="N125" i="13"/>
  <c r="AV168" i="13"/>
  <c r="AW167" i="13"/>
  <c r="AV167" i="13" s="1"/>
  <c r="H555" i="13"/>
  <c r="I553" i="13"/>
  <c r="H553" i="13" s="1"/>
  <c r="F57" i="13"/>
  <c r="F56" i="13" s="1"/>
  <c r="AT56" i="13"/>
  <c r="Q154" i="13"/>
  <c r="Q153" i="13" s="1"/>
  <c r="AE259" i="13"/>
  <c r="BH381" i="13"/>
  <c r="AE437" i="13"/>
  <c r="I459" i="13"/>
  <c r="N490" i="13"/>
  <c r="C558" i="13"/>
  <c r="AK10" i="13"/>
  <c r="Z58" i="13"/>
  <c r="C11" i="13"/>
  <c r="BO43" i="13"/>
  <c r="N105" i="13"/>
  <c r="BO111" i="13"/>
  <c r="S113" i="13"/>
  <c r="BA113" i="13"/>
  <c r="Z130" i="13"/>
  <c r="BF113" i="13"/>
  <c r="BD113" i="13" s="1"/>
  <c r="BH136" i="13"/>
  <c r="BO137" i="13"/>
  <c r="C140" i="13"/>
  <c r="F154" i="13"/>
  <c r="F153" i="13" s="1"/>
  <c r="H204" i="13"/>
  <c r="U204" i="13"/>
  <c r="BO206" i="13"/>
  <c r="C216" i="13"/>
  <c r="AJ238" i="13"/>
  <c r="AZ238" i="13"/>
  <c r="BO245" i="13"/>
  <c r="BO256" i="13"/>
  <c r="AB277" i="13"/>
  <c r="AV281" i="13"/>
  <c r="BO302" i="13"/>
  <c r="BO316" i="13"/>
  <c r="BO323" i="13"/>
  <c r="BO339" i="13"/>
  <c r="AL342" i="13"/>
  <c r="N358" i="13"/>
  <c r="BO370" i="13"/>
  <c r="AK389" i="13"/>
  <c r="AN389" i="13"/>
  <c r="AT389" i="13"/>
  <c r="BO395" i="13"/>
  <c r="BH402" i="13"/>
  <c r="BO403" i="13"/>
  <c r="BH410" i="13"/>
  <c r="P414" i="13"/>
  <c r="BH419" i="13"/>
  <c r="BO421" i="13"/>
  <c r="AF432" i="13"/>
  <c r="BO457" i="13"/>
  <c r="AK480" i="13"/>
  <c r="K497" i="13"/>
  <c r="AB527" i="13"/>
  <c r="BH532" i="13"/>
  <c r="H538" i="13"/>
  <c r="BH538" i="13"/>
  <c r="AT551" i="13"/>
  <c r="AT549" i="13" s="1"/>
  <c r="N566" i="13"/>
  <c r="AP582" i="13"/>
  <c r="AP579" i="13" s="1"/>
  <c r="AP577" i="13" s="1"/>
  <c r="AP548" i="13" s="1"/>
  <c r="AV588" i="13"/>
  <c r="A43" i="2"/>
  <c r="D19" i="14" s="1"/>
  <c r="A41" i="2"/>
  <c r="D17" i="14" s="1"/>
  <c r="A39" i="2"/>
  <c r="D15" i="14" s="1"/>
  <c r="A44" i="2"/>
  <c r="D20" i="14" s="1"/>
  <c r="A42" i="2"/>
  <c r="D18" i="14" s="1"/>
  <c r="A40" i="2"/>
  <c r="D16" i="14" s="1"/>
  <c r="A31" i="2"/>
  <c r="D13" i="14" s="1"/>
  <c r="A29" i="2"/>
  <c r="D11" i="14" s="1"/>
  <c r="A27" i="2"/>
  <c r="D9" i="14" s="1"/>
  <c r="A25" i="2"/>
  <c r="D7" i="14" s="1"/>
  <c r="AV11" i="13"/>
  <c r="AW10" i="13"/>
  <c r="AW9" i="13" s="1"/>
  <c r="N33" i="13"/>
  <c r="O31" i="13"/>
  <c r="C73" i="13"/>
  <c r="D58" i="13"/>
  <c r="BF58" i="13"/>
  <c r="BF57" i="13" s="1"/>
  <c r="BF56" i="13" s="1"/>
  <c r="BD73" i="13"/>
  <c r="BJ113" i="13"/>
  <c r="BH115" i="13"/>
  <c r="AK123" i="13"/>
  <c r="AJ123" i="13" s="1"/>
  <c r="AJ125" i="13"/>
  <c r="H247" i="13"/>
  <c r="I243" i="13"/>
  <c r="H243" i="13" s="1"/>
  <c r="Z278" i="13"/>
  <c r="AA277" i="13"/>
  <c r="AL459" i="13"/>
  <c r="AL458" i="13" s="1"/>
  <c r="AL449" i="13" s="1"/>
  <c r="AJ460" i="13"/>
  <c r="BF475" i="13"/>
  <c r="BD475" i="13" s="1"/>
  <c r="BD477" i="13"/>
  <c r="AV481" i="13"/>
  <c r="AW480" i="13"/>
  <c r="AV480" i="13" s="1"/>
  <c r="AR113" i="13"/>
  <c r="AP113" i="13"/>
  <c r="N163" i="13"/>
  <c r="AE233" i="13"/>
  <c r="BO269" i="13"/>
  <c r="AT277" i="13"/>
  <c r="Z304" i="13"/>
  <c r="W527" i="13"/>
  <c r="X10" i="13"/>
  <c r="X9" i="13" s="1"/>
  <c r="X8" i="13" s="1"/>
  <c r="AJ11" i="13"/>
  <c r="BM10" i="13"/>
  <c r="BM9" i="13" s="1"/>
  <c r="AX22" i="13"/>
  <c r="AV22" i="13" s="1"/>
  <c r="Z31" i="13"/>
  <c r="AP56" i="13"/>
  <c r="BO283" i="13"/>
  <c r="BF10" i="13"/>
  <c r="BF9" i="13" s="1"/>
  <c r="C14" i="13"/>
  <c r="R10" i="13"/>
  <c r="R9" i="13" s="1"/>
  <c r="U45" i="13"/>
  <c r="AN57" i="13"/>
  <c r="AN56" i="13" s="1"/>
  <c r="AA77" i="13"/>
  <c r="Z77" i="13" s="1"/>
  <c r="N98" i="13"/>
  <c r="X113" i="13"/>
  <c r="BO131" i="13"/>
  <c r="BL154" i="13"/>
  <c r="BL153" i="13" s="1"/>
  <c r="BO191" i="13"/>
  <c r="BO229" i="13"/>
  <c r="N272" i="13"/>
  <c r="BO285" i="13"/>
  <c r="BO290" i="13"/>
  <c r="BO313" i="13"/>
  <c r="H322" i="13"/>
  <c r="AB312" i="13"/>
  <c r="BO325" i="13"/>
  <c r="BO333" i="13"/>
  <c r="AJ345" i="13"/>
  <c r="BA342" i="13"/>
  <c r="BO346" i="13"/>
  <c r="BO354" i="13"/>
  <c r="W342" i="13"/>
  <c r="AF342" i="13"/>
  <c r="BO362" i="13"/>
  <c r="BA364" i="13"/>
  <c r="W364" i="13"/>
  <c r="BM364" i="13"/>
  <c r="BM341" i="13" s="1"/>
  <c r="BO390" i="13"/>
  <c r="AC401" i="13"/>
  <c r="AC400" i="13" s="1"/>
  <c r="N410" i="13"/>
  <c r="BO411" i="13"/>
  <c r="P423" i="13"/>
  <c r="N437" i="13"/>
  <c r="BJ449" i="13"/>
  <c r="Q459" i="13"/>
  <c r="Q458" i="13" s="1"/>
  <c r="Q449" i="13" s="1"/>
  <c r="BO471" i="13"/>
  <c r="BL480" i="13"/>
  <c r="BO484" i="13"/>
  <c r="AN497" i="13"/>
  <c r="AV510" i="13"/>
  <c r="AE538" i="13"/>
  <c r="AT527" i="13"/>
  <c r="BA553" i="13"/>
  <c r="BA551" i="13" s="1"/>
  <c r="BH555" i="13"/>
  <c r="AN582" i="13"/>
  <c r="AN579" i="13" s="1"/>
  <c r="AN577" i="13" s="1"/>
  <c r="AV597" i="13"/>
  <c r="C600" i="13"/>
  <c r="AG10" i="13"/>
  <c r="AG9" i="13" s="1"/>
  <c r="AV14" i="13"/>
  <c r="BL10" i="13"/>
  <c r="BL9" i="13" s="1"/>
  <c r="AJ17" i="13"/>
  <c r="N23" i="13"/>
  <c r="AE28" i="13"/>
  <c r="AJ51" i="13"/>
  <c r="AJ105" i="13"/>
  <c r="AZ105" i="13"/>
  <c r="AJ115" i="13"/>
  <c r="AZ118" i="13"/>
  <c r="BO120" i="13"/>
  <c r="BO121" i="13"/>
  <c r="N136" i="13"/>
  <c r="BO139" i="13"/>
  <c r="BO145" i="13"/>
  <c r="AJ148" i="13"/>
  <c r="C159" i="13"/>
  <c r="AZ163" i="13"/>
  <c r="BO172" i="13"/>
  <c r="BO177" i="13"/>
  <c r="C178" i="13"/>
  <c r="BO180" i="13"/>
  <c r="BO181" i="13"/>
  <c r="N186" i="13"/>
  <c r="BO189" i="13"/>
  <c r="BO203" i="13"/>
  <c r="AE204" i="13"/>
  <c r="AV204" i="13"/>
  <c r="BO212" i="13"/>
  <c r="BO224" i="13"/>
  <c r="Z266" i="13"/>
  <c r="Z272" i="13"/>
  <c r="AC277" i="13"/>
  <c r="AP277" i="13"/>
  <c r="AP195" i="13" s="1"/>
  <c r="BF277" i="13"/>
  <c r="BD277" i="13" s="1"/>
  <c r="AR277" i="13"/>
  <c r="AE296" i="13"/>
  <c r="BO303" i="13"/>
  <c r="N304" i="13"/>
  <c r="AZ304" i="13"/>
  <c r="BO306" i="13"/>
  <c r="BO307" i="13"/>
  <c r="AZ315" i="13"/>
  <c r="BL312" i="13"/>
  <c r="C332" i="13"/>
  <c r="BL342" i="13"/>
  <c r="BO348" i="13"/>
  <c r="AE355" i="13"/>
  <c r="AT342" i="13"/>
  <c r="BO363" i="13"/>
  <c r="AW364" i="13"/>
  <c r="BO366" i="13"/>
  <c r="AX364" i="13"/>
  <c r="C378" i="13"/>
  <c r="K389" i="13"/>
  <c r="AV394" i="13"/>
  <c r="AT401" i="13"/>
  <c r="AT400" i="13" s="1"/>
  <c r="C410" i="13"/>
  <c r="Z410" i="13"/>
  <c r="BO413" i="13"/>
  <c r="L414" i="13"/>
  <c r="AL414" i="13"/>
  <c r="BO418" i="13"/>
  <c r="N419" i="13"/>
  <c r="AH423" i="13"/>
  <c r="BK423" i="13"/>
  <c r="BK399" i="13" s="1"/>
  <c r="BO451" i="13"/>
  <c r="BO454" i="13"/>
  <c r="BO461" i="13"/>
  <c r="BO500" i="13"/>
  <c r="BO508" i="13"/>
  <c r="BO521" i="13"/>
  <c r="C528" i="13"/>
  <c r="AC527" i="13"/>
  <c r="N532" i="13"/>
  <c r="AR527" i="13"/>
  <c r="AP527" i="13"/>
  <c r="AZ558" i="13"/>
  <c r="BO561" i="13"/>
  <c r="BO575" i="13"/>
  <c r="AJ583" i="13"/>
  <c r="F582" i="13"/>
  <c r="F579" i="13" s="1"/>
  <c r="F577" i="13" s="1"/>
  <c r="AT582" i="13"/>
  <c r="AT579" i="13" s="1"/>
  <c r="AT577" i="13" s="1"/>
  <c r="BO593" i="13"/>
  <c r="H597" i="13"/>
  <c r="U597" i="13"/>
  <c r="AJ600" i="13"/>
  <c r="R609" i="13"/>
  <c r="AE610" i="13"/>
  <c r="Z615" i="13"/>
  <c r="BI10" i="13"/>
  <c r="K10" i="13"/>
  <c r="K9" i="13" s="1"/>
  <c r="AV17" i="13"/>
  <c r="AK22" i="13"/>
  <c r="AJ22" i="13" s="1"/>
  <c r="BM22" i="13"/>
  <c r="C45" i="13"/>
  <c r="AH57" i="13"/>
  <c r="AH56" i="13" s="1"/>
  <c r="BO62" i="13"/>
  <c r="BO63" i="13"/>
  <c r="BO70" i="13"/>
  <c r="BO78" i="13"/>
  <c r="BO85" i="13"/>
  <c r="AV105" i="13"/>
  <c r="BO108" i="13"/>
  <c r="Z123" i="13"/>
  <c r="BO126" i="13"/>
  <c r="Z136" i="13"/>
  <c r="BO150" i="13"/>
  <c r="AX154" i="13"/>
  <c r="AX153" i="13" s="1"/>
  <c r="BO156" i="13"/>
  <c r="Z159" i="13"/>
  <c r="AJ163" i="13"/>
  <c r="Z168" i="13"/>
  <c r="BO174" i="13"/>
  <c r="C186" i="13"/>
  <c r="Z186" i="13"/>
  <c r="K195" i="13"/>
  <c r="AZ243" i="13"/>
  <c r="N253" i="13"/>
  <c r="BO271" i="13"/>
  <c r="C272" i="13"/>
  <c r="AJ272" i="13"/>
  <c r="E277" i="13"/>
  <c r="AN277" i="13"/>
  <c r="BO279" i="13"/>
  <c r="BO287" i="13"/>
  <c r="BO293" i="13"/>
  <c r="BO294" i="13"/>
  <c r="BO300" i="13"/>
  <c r="BO327" i="13"/>
  <c r="BO328" i="13"/>
  <c r="Z330" i="13"/>
  <c r="J342" i="13"/>
  <c r="BK342" i="13"/>
  <c r="BK341" i="13" s="1"/>
  <c r="Q342" i="13"/>
  <c r="BH355" i="13"/>
  <c r="H361" i="13"/>
  <c r="AG364" i="13"/>
  <c r="AG341" i="13" s="1"/>
  <c r="BJ364" i="13"/>
  <c r="BO371" i="13"/>
  <c r="BO375" i="13"/>
  <c r="Z381" i="13"/>
  <c r="H394" i="13"/>
  <c r="AR401" i="13"/>
  <c r="AR400" i="13" s="1"/>
  <c r="BO405" i="13"/>
  <c r="C406" i="13"/>
  <c r="BM414" i="13"/>
  <c r="K432" i="13"/>
  <c r="BO435" i="13"/>
  <c r="X459" i="13"/>
  <c r="X458" i="13" s="1"/>
  <c r="X449" i="13" s="1"/>
  <c r="C467" i="13"/>
  <c r="BM480" i="13"/>
  <c r="BO495" i="13"/>
  <c r="AG497" i="13"/>
  <c r="BL497" i="13"/>
  <c r="BO513" i="13"/>
  <c r="BO514" i="13"/>
  <c r="P527" i="13"/>
  <c r="AN527" i="13"/>
  <c r="BO535" i="13"/>
  <c r="Z538" i="13"/>
  <c r="BB527" i="13"/>
  <c r="Z545" i="13"/>
  <c r="BO554" i="13"/>
  <c r="AG551" i="13"/>
  <c r="AG549" i="13" s="1"/>
  <c r="AW553" i="13"/>
  <c r="AW551" i="13" s="1"/>
  <c r="AW549" i="13" s="1"/>
  <c r="N568" i="13"/>
  <c r="BO572" i="13"/>
  <c r="BH586" i="13"/>
  <c r="BH588" i="13"/>
  <c r="BO589" i="13"/>
  <c r="U600" i="13"/>
  <c r="BO608" i="13"/>
  <c r="Q609" i="13"/>
  <c r="I582" i="13"/>
  <c r="I579" i="13" s="1"/>
  <c r="I577" i="13" s="1"/>
  <c r="BO604" i="13"/>
  <c r="F10" i="13"/>
  <c r="F9" i="13" s="1"/>
  <c r="F8" i="13" s="1"/>
  <c r="Q10" i="13"/>
  <c r="Q9" i="13" s="1"/>
  <c r="AN10" i="13"/>
  <c r="AN9" i="13" s="1"/>
  <c r="N14" i="13"/>
  <c r="BH14" i="13"/>
  <c r="BO16" i="13"/>
  <c r="AV23" i="13"/>
  <c r="BK22" i="13"/>
  <c r="BK8" i="13" s="1"/>
  <c r="BK7" i="13" s="1"/>
  <c r="BO25" i="13"/>
  <c r="AB22" i="13"/>
  <c r="BO32" i="13"/>
  <c r="AJ33" i="13"/>
  <c r="BO36" i="13"/>
  <c r="AZ39" i="13"/>
  <c r="BO76" i="13"/>
  <c r="BO88" i="13"/>
  <c r="AE92" i="13"/>
  <c r="BH77" i="13"/>
  <c r="AE105" i="13"/>
  <c r="BO109" i="13"/>
  <c r="I113" i="13"/>
  <c r="AV115" i="13"/>
  <c r="U118" i="13"/>
  <c r="BO127" i="13"/>
  <c r="BO134" i="13"/>
  <c r="U136" i="13"/>
  <c r="BO158" i="13"/>
  <c r="BO165" i="13"/>
  <c r="AJ168" i="13"/>
  <c r="AZ168" i="13"/>
  <c r="U178" i="13"/>
  <c r="U186" i="13"/>
  <c r="AJ186" i="13"/>
  <c r="BO201" i="13"/>
  <c r="H238" i="13"/>
  <c r="C259" i="13"/>
  <c r="AJ259" i="13"/>
  <c r="U266" i="13"/>
  <c r="AZ278" i="13"/>
  <c r="BL277" i="13"/>
  <c r="BO280" i="13"/>
  <c r="AZ281" i="13"/>
  <c r="H289" i="13"/>
  <c r="C296" i="13"/>
  <c r="Z296" i="13"/>
  <c r="AE304" i="13"/>
  <c r="AE315" i="13"/>
  <c r="AT312" i="13"/>
  <c r="U322" i="13"/>
  <c r="BO335" i="13"/>
  <c r="R342" i="13"/>
  <c r="C355" i="13"/>
  <c r="Z355" i="13"/>
  <c r="I358" i="13"/>
  <c r="H358" i="13" s="1"/>
  <c r="N361" i="13"/>
  <c r="Q364" i="13"/>
  <c r="AR364" i="13"/>
  <c r="AR341" i="13" s="1"/>
  <c r="BO368" i="13"/>
  <c r="BO373" i="13"/>
  <c r="P364" i="13"/>
  <c r="BL364" i="13"/>
  <c r="U378" i="13"/>
  <c r="AV378" i="13"/>
  <c r="F389" i="13"/>
  <c r="BB389" i="13"/>
  <c r="BO392" i="13"/>
  <c r="N394" i="13"/>
  <c r="BM401" i="13"/>
  <c r="BM400" i="13" s="1"/>
  <c r="U406" i="13"/>
  <c r="BH406" i="13"/>
  <c r="I414" i="13"/>
  <c r="AG414" i="13"/>
  <c r="J414" i="13"/>
  <c r="AC423" i="13"/>
  <c r="BF423" i="13"/>
  <c r="BD423" i="13" s="1"/>
  <c r="S432" i="13"/>
  <c r="AN432" i="13"/>
  <c r="BB432" i="13"/>
  <c r="C437" i="13"/>
  <c r="BO446" i="13"/>
  <c r="K459" i="13"/>
  <c r="K458" i="13" s="1"/>
  <c r="K449" i="13" s="1"/>
  <c r="BK459" i="13"/>
  <c r="W459" i="13"/>
  <c r="W458" i="13" s="1"/>
  <c r="W449" i="13" s="1"/>
  <c r="E466" i="13"/>
  <c r="C466" i="13" s="1"/>
  <c r="K480" i="13"/>
  <c r="U490" i="13"/>
  <c r="Q497" i="13"/>
  <c r="AR497" i="13"/>
  <c r="AL497" i="13"/>
  <c r="BO515" i="13"/>
  <c r="BO520" i="13"/>
  <c r="BO529" i="13"/>
  <c r="L527" i="13"/>
  <c r="AL527" i="13"/>
  <c r="BM527" i="13"/>
  <c r="BO537" i="13"/>
  <c r="U542" i="13"/>
  <c r="BO544" i="13"/>
  <c r="AJ568" i="13"/>
  <c r="BO576" i="13"/>
  <c r="C588" i="13"/>
  <c r="N588" i="13"/>
  <c r="BO592" i="13"/>
  <c r="C597" i="13"/>
  <c r="BH600" i="13"/>
  <c r="BO602" i="13"/>
  <c r="BO611" i="13"/>
  <c r="H615" i="13"/>
  <c r="U615" i="13"/>
  <c r="AH609" i="13"/>
  <c r="AE609" i="13" s="1"/>
  <c r="AB609" i="13"/>
  <c r="AW609" i="13"/>
  <c r="AA10" i="13"/>
  <c r="AA9" i="13" s="1"/>
  <c r="BJ10" i="13"/>
  <c r="BJ9" i="13" s="1"/>
  <c r="BJ8" i="13" s="1"/>
  <c r="H23" i="13"/>
  <c r="C28" i="13"/>
  <c r="Z28" i="13"/>
  <c r="AV33" i="13"/>
  <c r="AJ45" i="13"/>
  <c r="BO55" i="13"/>
  <c r="W57" i="13"/>
  <c r="W56" i="13" s="1"/>
  <c r="BH105" i="13"/>
  <c r="R113" i="13"/>
  <c r="AE115" i="13"/>
  <c r="BO116" i="13"/>
  <c r="H118" i="13"/>
  <c r="AH113" i="13"/>
  <c r="AV123" i="13"/>
  <c r="BH129" i="13"/>
  <c r="H140" i="13"/>
  <c r="BO141" i="13"/>
  <c r="BO142" i="13"/>
  <c r="BO149" i="13"/>
  <c r="BO173" i="13"/>
  <c r="BO176" i="13"/>
  <c r="BO193" i="13"/>
  <c r="BO199" i="13"/>
  <c r="Z204" i="13"/>
  <c r="BO217" i="13"/>
  <c r="U247" i="13"/>
  <c r="BO258" i="13"/>
  <c r="N259" i="13"/>
  <c r="BK277" i="13"/>
  <c r="BK195" i="13" s="1"/>
  <c r="L277" i="13"/>
  <c r="BM277" i="13"/>
  <c r="AZ296" i="13"/>
  <c r="H304" i="13"/>
  <c r="BO310" i="13"/>
  <c r="BO311" i="13"/>
  <c r="H315" i="13"/>
  <c r="C322" i="13"/>
  <c r="BJ312" i="13"/>
  <c r="AJ326" i="13"/>
  <c r="AC342" i="13"/>
  <c r="AP342" i="13"/>
  <c r="AP341" i="13" s="1"/>
  <c r="AB364" i="13"/>
  <c r="AB341" i="13" s="1"/>
  <c r="X364" i="13"/>
  <c r="BH374" i="13"/>
  <c r="U381" i="13"/>
  <c r="BO387" i="13"/>
  <c r="BO397" i="13"/>
  <c r="BL400" i="13"/>
  <c r="L400" i="13"/>
  <c r="AL401" i="13"/>
  <c r="AL400" i="13" s="1"/>
  <c r="K401" i="13"/>
  <c r="K400" i="13" s="1"/>
  <c r="AE406" i="13"/>
  <c r="R414" i="13"/>
  <c r="AE415" i="13"/>
  <c r="AT414" i="13"/>
  <c r="BJ414" i="13"/>
  <c r="AN423" i="13"/>
  <c r="F432" i="13"/>
  <c r="BO434" i="13"/>
  <c r="BO439" i="13"/>
  <c r="BO455" i="13"/>
  <c r="J459" i="13"/>
  <c r="J458" i="13" s="1"/>
  <c r="J449" i="13" s="1"/>
  <c r="AX459" i="13"/>
  <c r="BO465" i="13"/>
  <c r="U467" i="13"/>
  <c r="BO473" i="13"/>
  <c r="BO478" i="13"/>
  <c r="BJ480" i="13"/>
  <c r="BO504" i="13"/>
  <c r="BO505" i="13"/>
  <c r="N516" i="13"/>
  <c r="BO517" i="13"/>
  <c r="BO525" i="13"/>
  <c r="N538" i="13"/>
  <c r="BL527" i="13"/>
  <c r="BO541" i="13"/>
  <c r="AG527" i="13"/>
  <c r="AE527" i="13" s="1"/>
  <c r="N545" i="13"/>
  <c r="F553" i="13"/>
  <c r="F551" i="13" s="1"/>
  <c r="F549" i="13" s="1"/>
  <c r="P553" i="13"/>
  <c r="P551" i="13" s="1"/>
  <c r="P549" i="13" s="1"/>
  <c r="BF553" i="13"/>
  <c r="BF551" i="13" s="1"/>
  <c r="BF549" i="13" s="1"/>
  <c r="BJ553" i="13"/>
  <c r="BJ551" i="13" s="1"/>
  <c r="BJ549" i="13" s="1"/>
  <c r="BO565" i="13"/>
  <c r="H568" i="13"/>
  <c r="U568" i="13"/>
  <c r="C583" i="13"/>
  <c r="Q582" i="13"/>
  <c r="Q579" i="13" s="1"/>
  <c r="Q577" i="13" s="1"/>
  <c r="BO584" i="13"/>
  <c r="N600" i="13"/>
  <c r="L609" i="13"/>
  <c r="X609" i="13"/>
  <c r="F12" i="17"/>
  <c r="F9" i="22"/>
  <c r="BO68" i="13"/>
  <c r="BO72" i="13"/>
  <c r="BO79" i="13"/>
  <c r="BO87" i="13"/>
  <c r="BO91" i="13"/>
  <c r="BO100" i="13"/>
  <c r="BO104" i="13"/>
  <c r="BO50" i="13"/>
  <c r="BO60" i="13"/>
  <c r="BO20" i="13"/>
  <c r="BO35" i="13"/>
  <c r="BO41" i="13"/>
  <c r="BO75" i="13"/>
  <c r="BO94" i="13"/>
  <c r="BO13" i="13"/>
  <c r="BO18" i="13"/>
  <c r="BO30" i="13"/>
  <c r="BO37" i="13"/>
  <c r="BO46" i="13"/>
  <c r="C11" i="10"/>
  <c r="F269" i="14" s="1"/>
  <c r="A12" i="5"/>
  <c r="D101" i="14" s="1"/>
  <c r="A32" i="8"/>
  <c r="D170" i="14" s="1"/>
  <c r="C27" i="10"/>
  <c r="F285" i="14" s="1"/>
  <c r="I12" i="11"/>
  <c r="L296" i="14" s="1"/>
  <c r="C17" i="11"/>
  <c r="F301" i="14" s="1"/>
  <c r="L8" i="8"/>
  <c r="D209" i="14" s="1"/>
  <c r="C10" i="9"/>
  <c r="F227" i="14" s="1"/>
  <c r="L25" i="9"/>
  <c r="D256" i="14" s="1"/>
  <c r="H34" i="11"/>
  <c r="K318" i="14" s="1"/>
  <c r="C39" i="11"/>
  <c r="F323" i="14" s="1"/>
  <c r="I26" i="5"/>
  <c r="L111" i="14" s="1"/>
  <c r="C19" i="10"/>
  <c r="F277" i="14" s="1"/>
  <c r="I25" i="9"/>
  <c r="L240" i="14" s="1"/>
  <c r="C15" i="10"/>
  <c r="F273" i="14" s="1"/>
  <c r="C31" i="10"/>
  <c r="F289" i="14" s="1"/>
  <c r="C9" i="11"/>
  <c r="F293" i="14" s="1"/>
  <c r="C12" i="4"/>
  <c r="F57" i="14" s="1"/>
  <c r="A15" i="5"/>
  <c r="D104" i="14" s="1"/>
  <c r="L6" i="8"/>
  <c r="D207" i="14" s="1"/>
  <c r="L20" i="8"/>
  <c r="D221" i="14" s="1"/>
  <c r="A43" i="8"/>
  <c r="D181" i="14" s="1"/>
  <c r="C7" i="10"/>
  <c r="F265" i="14" s="1"/>
  <c r="C23" i="10"/>
  <c r="F281" i="14" s="1"/>
  <c r="C33" i="11"/>
  <c r="F317" i="14" s="1"/>
  <c r="C42" i="11"/>
  <c r="F326" i="14" s="1"/>
  <c r="H21" i="8"/>
  <c r="K164" i="14" s="1"/>
  <c r="F48" i="8"/>
  <c r="D50" i="2"/>
  <c r="H7" i="17"/>
  <c r="N63" i="14"/>
  <c r="N67" i="14"/>
  <c r="N69" i="14"/>
  <c r="N99" i="14"/>
  <c r="N101" i="14"/>
  <c r="N109" i="14"/>
  <c r="N128" i="14"/>
  <c r="N130" i="14"/>
  <c r="N139" i="14"/>
  <c r="N143" i="14"/>
  <c r="N151" i="14"/>
  <c r="N155" i="14"/>
  <c r="N157" i="14"/>
  <c r="N159" i="14"/>
  <c r="N167" i="14"/>
  <c r="N171" i="14"/>
  <c r="N175" i="14"/>
  <c r="N179" i="14"/>
  <c r="N181" i="14"/>
  <c r="N183" i="14"/>
  <c r="N185" i="14"/>
  <c r="N208" i="14"/>
  <c r="N210" i="14"/>
  <c r="N211" i="14"/>
  <c r="N212" i="14"/>
  <c r="N213" i="14"/>
  <c r="N214" i="14"/>
  <c r="N288" i="14"/>
  <c r="N342" i="14"/>
  <c r="N353" i="14"/>
  <c r="N357" i="14"/>
  <c r="N358" i="14"/>
  <c r="N359" i="14"/>
  <c r="N360" i="14"/>
  <c r="N361" i="14"/>
  <c r="N121" i="14"/>
  <c r="N272" i="14"/>
  <c r="N280" i="14"/>
  <c r="N187" i="14"/>
  <c r="N189" i="14"/>
  <c r="N191" i="14"/>
  <c r="N193" i="14"/>
  <c r="N195" i="14"/>
  <c r="N197" i="14"/>
  <c r="N199" i="14"/>
  <c r="N248" i="14"/>
  <c r="N261" i="14"/>
  <c r="N262" i="14"/>
  <c r="N216" i="14"/>
  <c r="N201" i="14"/>
  <c r="N203" i="14"/>
  <c r="N205" i="14"/>
  <c r="N234" i="14"/>
  <c r="N239" i="14"/>
  <c r="N243" i="14"/>
  <c r="N264" i="14"/>
  <c r="N218" i="14"/>
  <c r="H6" i="5"/>
  <c r="K95" i="14" s="1"/>
  <c r="H13" i="6"/>
  <c r="K92" i="14" s="1"/>
  <c r="H5" i="6"/>
  <c r="K84" i="14" s="1"/>
  <c r="H7" i="22"/>
  <c r="I7" i="23"/>
  <c r="H10" i="7"/>
  <c r="K131" i="14" s="1"/>
  <c r="N44" i="14"/>
  <c r="N336" i="14"/>
  <c r="N355" i="14"/>
  <c r="I27" i="9"/>
  <c r="L242" i="14" s="1"/>
  <c r="H6" i="10"/>
  <c r="K264" i="14" s="1"/>
  <c r="I55" i="11"/>
  <c r="L332" i="14" s="1"/>
  <c r="H76" i="11"/>
  <c r="K351" i="14" s="1"/>
  <c r="H9" i="8"/>
  <c r="K152" i="14" s="1"/>
  <c r="I30" i="9"/>
  <c r="L244" i="14" s="1"/>
  <c r="H9" i="6"/>
  <c r="K88" i="14" s="1"/>
  <c r="I8" i="12"/>
  <c r="L358" i="14" s="1"/>
  <c r="H9" i="3"/>
  <c r="K35" i="14" s="1"/>
  <c r="H5" i="5"/>
  <c r="K94" i="14" s="1"/>
  <c r="A33" i="5"/>
  <c r="D118" i="14" s="1"/>
  <c r="H7" i="6"/>
  <c r="K86" i="14" s="1"/>
  <c r="C13" i="4"/>
  <c r="F58" i="14" s="1"/>
  <c r="I6" i="5"/>
  <c r="L95" i="14" s="1"/>
  <c r="H25" i="5"/>
  <c r="K110" i="14" s="1"/>
  <c r="H8" i="6"/>
  <c r="K87" i="14" s="1"/>
  <c r="H12" i="6"/>
  <c r="K91" i="14" s="1"/>
  <c r="I10" i="7"/>
  <c r="L131" i="14" s="1"/>
  <c r="L18" i="8"/>
  <c r="D219" i="14" s="1"/>
  <c r="I21" i="8"/>
  <c r="L164" i="14" s="1"/>
  <c r="L22" i="8"/>
  <c r="D223" i="14" s="1"/>
  <c r="A69" i="8"/>
  <c r="D202" i="14" s="1"/>
  <c r="C8" i="9"/>
  <c r="F225" i="14" s="1"/>
  <c r="I44" i="11"/>
  <c r="L328" i="14" s="1"/>
  <c r="C55" i="11"/>
  <c r="F332" i="14" s="1"/>
  <c r="C59" i="11"/>
  <c r="F336" i="14" s="1"/>
  <c r="I62" i="11"/>
  <c r="L339" i="14" s="1"/>
  <c r="C80" i="11"/>
  <c r="F355" i="14" s="1"/>
  <c r="N42" i="14"/>
  <c r="D38" i="2"/>
  <c r="I7" i="17"/>
  <c r="F7" i="18"/>
  <c r="H7" i="19"/>
  <c r="A63" i="8"/>
  <c r="D196" i="14" s="1"/>
  <c r="F53" i="4"/>
  <c r="I74" i="14" s="1"/>
  <c r="A13" i="5"/>
  <c r="D102" i="14" s="1"/>
  <c r="A16" i="5"/>
  <c r="D105" i="14" s="1"/>
  <c r="H26" i="5"/>
  <c r="K111" i="14" s="1"/>
  <c r="A32" i="5"/>
  <c r="D117" i="14" s="1"/>
  <c r="A35" i="5"/>
  <c r="D120" i="14" s="1"/>
  <c r="H6" i="6"/>
  <c r="K85" i="14" s="1"/>
  <c r="H10" i="6"/>
  <c r="K89" i="14" s="1"/>
  <c r="H14" i="6"/>
  <c r="K93" i="14" s="1"/>
  <c r="I8" i="8"/>
  <c r="L151" i="14" s="1"/>
  <c r="A35" i="8"/>
  <c r="D173" i="14" s="1"/>
  <c r="E48" i="8"/>
  <c r="A57" i="8"/>
  <c r="D190" i="14" s="1"/>
  <c r="L12" i="9"/>
  <c r="D245" i="14" s="1"/>
  <c r="L22" i="9"/>
  <c r="D253" i="14" s="1"/>
  <c r="H30" i="9"/>
  <c r="K244" i="14" s="1"/>
  <c r="C6" i="10"/>
  <c r="F264" i="14" s="1"/>
  <c r="C7" i="11"/>
  <c r="F291" i="14" s="1"/>
  <c r="C10" i="11"/>
  <c r="F294" i="14" s="1"/>
  <c r="C31" i="11"/>
  <c r="F315" i="14" s="1"/>
  <c r="I33" i="11"/>
  <c r="L317" i="14" s="1"/>
  <c r="C34" i="11"/>
  <c r="F318" i="14" s="1"/>
  <c r="I39" i="11"/>
  <c r="L323" i="14" s="1"/>
  <c r="H46" i="11"/>
  <c r="K330" i="14" s="1"/>
  <c r="C57" i="11"/>
  <c r="F334" i="14" s="1"/>
  <c r="C70" i="11"/>
  <c r="F345" i="14" s="1"/>
  <c r="C9" i="12"/>
  <c r="F359" i="14" s="1"/>
  <c r="A36" i="5"/>
  <c r="D121" i="14" s="1"/>
  <c r="H11" i="6"/>
  <c r="K90" i="14" s="1"/>
  <c r="H9" i="7"/>
  <c r="K130" i="14" s="1"/>
  <c r="I12" i="8"/>
  <c r="L155" i="14" s="1"/>
  <c r="A53" i="8"/>
  <c r="D186" i="14" s="1"/>
  <c r="I19" i="9"/>
  <c r="L235" i="14" s="1"/>
  <c r="H7" i="10"/>
  <c r="K265" i="14" s="1"/>
  <c r="H13" i="10"/>
  <c r="K271" i="14" s="1"/>
  <c r="H15" i="10"/>
  <c r="K273" i="14" s="1"/>
  <c r="H21" i="10"/>
  <c r="K279" i="14" s="1"/>
  <c r="H23" i="10"/>
  <c r="K281" i="14" s="1"/>
  <c r="H29" i="10"/>
  <c r="K287" i="14" s="1"/>
  <c r="H31" i="10"/>
  <c r="K289" i="14" s="1"/>
  <c r="H58" i="11"/>
  <c r="K335" i="14" s="1"/>
  <c r="N225" i="14"/>
  <c r="N229" i="14"/>
  <c r="N265" i="14"/>
  <c r="N269" i="14"/>
  <c r="N273" i="14"/>
  <c r="N277" i="14"/>
  <c r="N281" i="14"/>
  <c r="N289" i="14"/>
  <c r="N335" i="14"/>
  <c r="N337" i="14"/>
  <c r="N341" i="14"/>
  <c r="N14" i="14"/>
  <c r="N127" i="14"/>
  <c r="N9" i="14"/>
  <c r="N13" i="14"/>
  <c r="N33" i="14"/>
  <c r="N77" i="14"/>
  <c r="N79" i="14"/>
  <c r="N81" i="14"/>
  <c r="N114" i="14"/>
  <c r="N116" i="14"/>
  <c r="N118" i="14"/>
  <c r="N120" i="14"/>
  <c r="N122" i="14"/>
  <c r="N124" i="14"/>
  <c r="N126" i="14"/>
  <c r="N343" i="14"/>
  <c r="N351" i="14"/>
  <c r="I17" i="4"/>
  <c r="L62" i="14" s="1"/>
  <c r="I6" i="11"/>
  <c r="L290" i="14" s="1"/>
  <c r="I38" i="11"/>
  <c r="L322" i="14" s="1"/>
  <c r="H8" i="2"/>
  <c r="K5" i="14" s="1"/>
  <c r="G24" i="2"/>
  <c r="G33" i="2" s="1"/>
  <c r="I5" i="4"/>
  <c r="L50" i="14" s="1"/>
  <c r="I17" i="8"/>
  <c r="L160" i="14" s="1"/>
  <c r="A64" i="8"/>
  <c r="D197" i="14" s="1"/>
  <c r="H6" i="11"/>
  <c r="K290" i="14" s="1"/>
  <c r="N11" i="14"/>
  <c r="N61" i="14"/>
  <c r="I9" i="2"/>
  <c r="L6" i="14" s="1"/>
  <c r="D24" i="2"/>
  <c r="F50" i="2"/>
  <c r="F58" i="2" s="1"/>
  <c r="F63" i="2"/>
  <c r="F67" i="2" s="1"/>
  <c r="H10" i="3"/>
  <c r="K36" i="14" s="1"/>
  <c r="H11" i="3"/>
  <c r="K37" i="14" s="1"/>
  <c r="H5" i="4"/>
  <c r="K50" i="14" s="1"/>
  <c r="H6" i="4"/>
  <c r="K51" i="14" s="1"/>
  <c r="H7" i="4"/>
  <c r="K52" i="14" s="1"/>
  <c r="H8" i="4"/>
  <c r="K53" i="14" s="1"/>
  <c r="C9" i="4"/>
  <c r="F54" i="14" s="1"/>
  <c r="C14" i="4"/>
  <c r="F59" i="14" s="1"/>
  <c r="L96" i="14"/>
  <c r="A17" i="5"/>
  <c r="D106" i="14" s="1"/>
  <c r="A20" i="5"/>
  <c r="D109" i="14" s="1"/>
  <c r="I27" i="5"/>
  <c r="L112" i="14" s="1"/>
  <c r="A37" i="5"/>
  <c r="D122" i="14" s="1"/>
  <c r="A40" i="5"/>
  <c r="D125" i="14" s="1"/>
  <c r="I22" i="7"/>
  <c r="L138" i="14" s="1"/>
  <c r="I13" i="8"/>
  <c r="L156" i="14" s="1"/>
  <c r="L14" i="8"/>
  <c r="D215" i="14" s="1"/>
  <c r="L16" i="8"/>
  <c r="D217" i="14" s="1"/>
  <c r="H17" i="8"/>
  <c r="K160" i="14" s="1"/>
  <c r="I20" i="8"/>
  <c r="L163" i="14" s="1"/>
  <c r="A40" i="8"/>
  <c r="D178" i="14" s="1"/>
  <c r="A55" i="8"/>
  <c r="D188" i="14" s="1"/>
  <c r="A61" i="8"/>
  <c r="D194" i="14" s="1"/>
  <c r="A65" i="8"/>
  <c r="D198" i="14" s="1"/>
  <c r="A71" i="8"/>
  <c r="D204" i="14" s="1"/>
  <c r="C7" i="9"/>
  <c r="F224" i="14" s="1"/>
  <c r="C9" i="9"/>
  <c r="F226" i="14" s="1"/>
  <c r="C11" i="9"/>
  <c r="F228" i="14" s="1"/>
  <c r="L14" i="9"/>
  <c r="D246" i="14" s="1"/>
  <c r="L16" i="9"/>
  <c r="D248" i="14" s="1"/>
  <c r="H18" i="9"/>
  <c r="K234" i="14" s="1"/>
  <c r="C12" i="10"/>
  <c r="F270" i="14" s="1"/>
  <c r="C20" i="10"/>
  <c r="F278" i="14" s="1"/>
  <c r="C28" i="10"/>
  <c r="F286" i="14" s="1"/>
  <c r="C11" i="11"/>
  <c r="F295" i="14" s="1"/>
  <c r="H14" i="11"/>
  <c r="K298" i="14" s="1"/>
  <c r="C15" i="11"/>
  <c r="F299" i="14" s="1"/>
  <c r="C18" i="11"/>
  <c r="F302" i="14" s="1"/>
  <c r="I20" i="11"/>
  <c r="L304" i="14" s="1"/>
  <c r="I21" i="11"/>
  <c r="L305" i="14" s="1"/>
  <c r="I22" i="11"/>
  <c r="L306" i="14" s="1"/>
  <c r="C25" i="11"/>
  <c r="F309" i="14" s="1"/>
  <c r="C28" i="11"/>
  <c r="F312" i="14" s="1"/>
  <c r="H29" i="11"/>
  <c r="K313" i="14" s="1"/>
  <c r="I31" i="11"/>
  <c r="L315" i="14" s="1"/>
  <c r="C36" i="11"/>
  <c r="F320" i="14" s="1"/>
  <c r="H59" i="11"/>
  <c r="K336" i="14" s="1"/>
  <c r="C61" i="11"/>
  <c r="F338" i="14" s="1"/>
  <c r="H62" i="11"/>
  <c r="K339" i="14" s="1"/>
  <c r="C64" i="11"/>
  <c r="F341" i="14" s="1"/>
  <c r="C66" i="11"/>
  <c r="F343" i="14" s="1"/>
  <c r="C74" i="11"/>
  <c r="F349" i="14" s="1"/>
  <c r="C77" i="11"/>
  <c r="F352" i="14" s="1"/>
  <c r="H78" i="11"/>
  <c r="K353" i="14" s="1"/>
  <c r="I11" i="12"/>
  <c r="L361" i="14" s="1"/>
  <c r="N37" i="14"/>
  <c r="N49" i="14"/>
  <c r="N64" i="14"/>
  <c r="N66" i="14"/>
  <c r="N68" i="14"/>
  <c r="N72" i="14"/>
  <c r="N85" i="14"/>
  <c r="N89" i="14"/>
  <c r="N93" i="14"/>
  <c r="N100" i="14"/>
  <c r="N102" i="14"/>
  <c r="N106" i="14"/>
  <c r="N108" i="14"/>
  <c r="N110" i="14"/>
  <c r="N140" i="14"/>
  <c r="N142" i="14"/>
  <c r="N146" i="14"/>
  <c r="N344" i="14"/>
  <c r="F9" i="17"/>
  <c r="F6" i="21"/>
  <c r="I9" i="4"/>
  <c r="L54" i="14" s="1"/>
  <c r="I16" i="4"/>
  <c r="L61" i="14" s="1"/>
  <c r="I20" i="7"/>
  <c r="L136" i="14" s="1"/>
  <c r="G63" i="2"/>
  <c r="G67" i="2" s="1"/>
  <c r="I6" i="4"/>
  <c r="L51" i="14" s="1"/>
  <c r="I7" i="4"/>
  <c r="L52" i="14" s="1"/>
  <c r="I8" i="4"/>
  <c r="L53" i="14" s="1"/>
  <c r="H9" i="4"/>
  <c r="K54" i="14" s="1"/>
  <c r="H10" i="4"/>
  <c r="K55" i="14" s="1"/>
  <c r="H16" i="4"/>
  <c r="K61" i="14" s="1"/>
  <c r="H18" i="4"/>
  <c r="K63" i="14" s="1"/>
  <c r="H20" i="7"/>
  <c r="K136" i="14" s="1"/>
  <c r="A54" i="8"/>
  <c r="D187" i="14" s="1"/>
  <c r="A58" i="8"/>
  <c r="D191" i="14" s="1"/>
  <c r="A70" i="8"/>
  <c r="D203" i="14" s="1"/>
  <c r="I18" i="9"/>
  <c r="L234" i="14" s="1"/>
  <c r="I13" i="11"/>
  <c r="L297" i="14" s="1"/>
  <c r="I14" i="11"/>
  <c r="L298" i="14" s="1"/>
  <c r="H9" i="2"/>
  <c r="K6" i="14" s="1"/>
  <c r="E50" i="2"/>
  <c r="E58" i="2" s="1"/>
  <c r="G53" i="4"/>
  <c r="J74" i="14" s="1"/>
  <c r="I5" i="5"/>
  <c r="L94" i="14" s="1"/>
  <c r="A18" i="5"/>
  <c r="D107" i="14" s="1"/>
  <c r="I25" i="5"/>
  <c r="L110" i="14" s="1"/>
  <c r="A38" i="5"/>
  <c r="D123" i="14" s="1"/>
  <c r="I5" i="6"/>
  <c r="L84" i="14" s="1"/>
  <c r="I6" i="6"/>
  <c r="L85" i="14" s="1"/>
  <c r="I7" i="6"/>
  <c r="L86" i="14" s="1"/>
  <c r="I8" i="6"/>
  <c r="L87" i="14" s="1"/>
  <c r="I9" i="6"/>
  <c r="L88" i="14" s="1"/>
  <c r="I10" i="6"/>
  <c r="L89" i="14" s="1"/>
  <c r="I11" i="6"/>
  <c r="L90" i="14" s="1"/>
  <c r="I12" i="6"/>
  <c r="L91" i="14" s="1"/>
  <c r="I13" i="6"/>
  <c r="L92" i="14" s="1"/>
  <c r="I14" i="6"/>
  <c r="L93" i="14" s="1"/>
  <c r="I9" i="7"/>
  <c r="L130" i="14" s="1"/>
  <c r="I9" i="8"/>
  <c r="L152" i="14" s="1"/>
  <c r="L10" i="8"/>
  <c r="D211" i="14" s="1"/>
  <c r="L12" i="8"/>
  <c r="D213" i="14" s="1"/>
  <c r="H13" i="8"/>
  <c r="K156" i="14" s="1"/>
  <c r="I16" i="8"/>
  <c r="L159" i="14" s="1"/>
  <c r="A56" i="8"/>
  <c r="D189" i="14" s="1"/>
  <c r="A62" i="8"/>
  <c r="D195" i="14" s="1"/>
  <c r="A66" i="8"/>
  <c r="D199" i="14" s="1"/>
  <c r="A72" i="8"/>
  <c r="D205" i="14" s="1"/>
  <c r="I14" i="9"/>
  <c r="L230" i="14" s="1"/>
  <c r="H15" i="9"/>
  <c r="K231" i="14" s="1"/>
  <c r="I16" i="9"/>
  <c r="L232" i="14" s="1"/>
  <c r="C35" i="9"/>
  <c r="F261" i="14" s="1"/>
  <c r="C10" i="10"/>
  <c r="F268" i="14" s="1"/>
  <c r="H10" i="10"/>
  <c r="K268" i="14" s="1"/>
  <c r="H14" i="10"/>
  <c r="K272" i="14" s="1"/>
  <c r="C18" i="10"/>
  <c r="F276" i="14" s="1"/>
  <c r="H18" i="10"/>
  <c r="K276" i="14" s="1"/>
  <c r="H22" i="10"/>
  <c r="K280" i="14" s="1"/>
  <c r="C26" i="10"/>
  <c r="F284" i="14" s="1"/>
  <c r="H26" i="10"/>
  <c r="K284" i="14" s="1"/>
  <c r="H30" i="10"/>
  <c r="K288" i="14" s="1"/>
  <c r="C19" i="11"/>
  <c r="F303" i="14" s="1"/>
  <c r="H22" i="11"/>
  <c r="K306" i="14" s="1"/>
  <c r="C23" i="11"/>
  <c r="F307" i="14" s="1"/>
  <c r="C26" i="11"/>
  <c r="F310" i="14" s="1"/>
  <c r="I30" i="11"/>
  <c r="L314" i="14" s="1"/>
  <c r="H31" i="11"/>
  <c r="K315" i="14" s="1"/>
  <c r="H32" i="11"/>
  <c r="K316" i="14" s="1"/>
  <c r="C41" i="11"/>
  <c r="F325" i="14" s="1"/>
  <c r="C44" i="11"/>
  <c r="F328" i="14" s="1"/>
  <c r="C45" i="11"/>
  <c r="F329" i="14" s="1"/>
  <c r="I46" i="11"/>
  <c r="L330" i="14" s="1"/>
  <c r="H47" i="11"/>
  <c r="K331" i="14" s="1"/>
  <c r="I56" i="11"/>
  <c r="L333" i="14" s="1"/>
  <c r="H57" i="11"/>
  <c r="K334" i="14" s="1"/>
  <c r="H61" i="11"/>
  <c r="K338" i="14" s="1"/>
  <c r="H64" i="11"/>
  <c r="K341" i="14" s="1"/>
  <c r="I66" i="11"/>
  <c r="L343" i="14" s="1"/>
  <c r="C72" i="11"/>
  <c r="F347" i="14" s="1"/>
  <c r="H74" i="11"/>
  <c r="K349" i="14" s="1"/>
  <c r="I79" i="11"/>
  <c r="L354" i="14" s="1"/>
  <c r="I80" i="11"/>
  <c r="L355" i="14" s="1"/>
  <c r="E11" i="17"/>
  <c r="D9" i="19"/>
  <c r="F9" i="19" s="1"/>
  <c r="F8" i="19"/>
  <c r="I7" i="22"/>
  <c r="I18" i="4"/>
  <c r="L63" i="14" s="1"/>
  <c r="I18" i="7"/>
  <c r="L134" i="14" s="1"/>
  <c r="I19" i="7"/>
  <c r="L135" i="14" s="1"/>
  <c r="I21" i="7"/>
  <c r="L137" i="14" s="1"/>
  <c r="I10" i="3"/>
  <c r="L36" i="14" s="1"/>
  <c r="I11" i="3"/>
  <c r="L37" i="14" s="1"/>
  <c r="H17" i="4"/>
  <c r="K62" i="14" s="1"/>
  <c r="H18" i="7"/>
  <c r="K134" i="14" s="1"/>
  <c r="H19" i="7"/>
  <c r="K135" i="14" s="1"/>
  <c r="H21" i="7"/>
  <c r="K137" i="14" s="1"/>
  <c r="I28" i="11"/>
  <c r="L312" i="14" s="1"/>
  <c r="H38" i="11"/>
  <c r="K322" i="14" s="1"/>
  <c r="I77" i="11"/>
  <c r="L352" i="14" s="1"/>
  <c r="N7" i="14"/>
  <c r="N31" i="14"/>
  <c r="N54" i="14"/>
  <c r="N57" i="14"/>
  <c r="N59" i="14"/>
  <c r="N60" i="14"/>
  <c r="N123" i="14"/>
  <c r="N125" i="14"/>
  <c r="N135" i="14"/>
  <c r="N150" i="14"/>
  <c r="N158" i="14"/>
  <c r="N178" i="14"/>
  <c r="N180" i="14"/>
  <c r="N182" i="14"/>
  <c r="N184" i="14"/>
  <c r="N186" i="14"/>
  <c r="N188" i="14"/>
  <c r="N190" i="14"/>
  <c r="N227" i="14"/>
  <c r="N232" i="14"/>
  <c r="N241" i="14"/>
  <c r="N259" i="14"/>
  <c r="N263" i="14"/>
  <c r="N267" i="14"/>
  <c r="N271" i="14"/>
  <c r="N275" i="14"/>
  <c r="N279" i="14"/>
  <c r="N283" i="14"/>
  <c r="N287" i="14"/>
  <c r="N291" i="14"/>
  <c r="N292" i="14"/>
  <c r="N294" i="14"/>
  <c r="N296" i="14"/>
  <c r="N298" i="14"/>
  <c r="N300" i="14"/>
  <c r="N309" i="14"/>
  <c r="N321" i="14"/>
  <c r="N322" i="14"/>
  <c r="N324" i="14"/>
  <c r="N325" i="14"/>
  <c r="N327" i="14"/>
  <c r="N329" i="14"/>
  <c r="N330" i="14"/>
  <c r="N333" i="14"/>
  <c r="N163" i="14"/>
  <c r="N169" i="14"/>
  <c r="N207" i="14"/>
  <c r="N217" i="14"/>
  <c r="N223" i="14"/>
  <c r="N345" i="14"/>
  <c r="N348" i="14"/>
  <c r="N2" i="14"/>
  <c r="N24" i="14"/>
  <c r="N28" i="14"/>
  <c r="N40" i="14"/>
  <c r="N46" i="14"/>
  <c r="N52" i="14"/>
  <c r="N53" i="14"/>
  <c r="N88" i="14"/>
  <c r="N92" i="14"/>
  <c r="N105" i="14"/>
  <c r="N237" i="14"/>
  <c r="N238" i="14"/>
  <c r="N253" i="14"/>
  <c r="N313" i="14"/>
  <c r="N315" i="14"/>
  <c r="N317" i="14"/>
  <c r="N318" i="14"/>
  <c r="N320" i="14"/>
  <c r="N350" i="14"/>
  <c r="N192" i="14"/>
  <c r="N194" i="14"/>
  <c r="N196" i="14"/>
  <c r="N198" i="14"/>
  <c r="N200" i="14"/>
  <c r="N204" i="14"/>
  <c r="N302" i="14"/>
  <c r="N304" i="14"/>
  <c r="N306" i="14"/>
  <c r="N308" i="14"/>
  <c r="N6" i="14"/>
  <c r="N18" i="14"/>
  <c r="N22" i="14"/>
  <c r="N26" i="14"/>
  <c r="N30" i="14"/>
  <c r="N41" i="14"/>
  <c r="N45" i="14"/>
  <c r="N47" i="14"/>
  <c r="N51" i="14"/>
  <c r="N56" i="14"/>
  <c r="N70" i="14"/>
  <c r="N76" i="14"/>
  <c r="N78" i="14"/>
  <c r="N80" i="14"/>
  <c r="N94" i="14"/>
  <c r="N111" i="14"/>
  <c r="N113" i="14"/>
  <c r="N117" i="14"/>
  <c r="N131" i="14"/>
  <c r="N134" i="14"/>
  <c r="N147" i="14"/>
  <c r="N149" i="14"/>
  <c r="N160" i="14"/>
  <c r="N164" i="14"/>
  <c r="N166" i="14"/>
  <c r="N172" i="14"/>
  <c r="N174" i="14"/>
  <c r="N177" i="14"/>
  <c r="N226" i="14"/>
  <c r="N230" i="14"/>
  <c r="N231" i="14"/>
  <c r="N235" i="14"/>
  <c r="N247" i="14"/>
  <c r="N251" i="14"/>
  <c r="N332" i="14"/>
  <c r="N334" i="14"/>
  <c r="N339" i="14"/>
  <c r="N340" i="14"/>
  <c r="N352" i="14"/>
  <c r="N3" i="14"/>
  <c r="N21" i="14"/>
  <c r="N29" i="14"/>
  <c r="N43" i="14"/>
  <c r="N50" i="14"/>
  <c r="N62" i="14"/>
  <c r="N74" i="14"/>
  <c r="N95" i="14"/>
  <c r="N104" i="14"/>
  <c r="N107" i="14"/>
  <c r="N136" i="14"/>
  <c r="N162" i="14"/>
  <c r="N176" i="14"/>
  <c r="N242" i="14"/>
  <c r="N245" i="14"/>
  <c r="N246" i="14"/>
  <c r="N252" i="14"/>
  <c r="N257" i="14"/>
  <c r="N268" i="14"/>
  <c r="N276" i="14"/>
  <c r="N284" i="14"/>
  <c r="N310" i="14"/>
  <c r="N312" i="14"/>
  <c r="N314" i="14"/>
  <c r="N316" i="14"/>
  <c r="N356" i="14"/>
  <c r="N338" i="14"/>
  <c r="N349" i="14"/>
  <c r="N8" i="14"/>
  <c r="N15" i="14"/>
  <c r="N23" i="14"/>
  <c r="N35" i="14"/>
  <c r="N55" i="14"/>
  <c r="N65" i="14"/>
  <c r="N91" i="14"/>
  <c r="N98" i="14"/>
  <c r="N119" i="14"/>
  <c r="N138" i="14"/>
  <c r="N152" i="14"/>
  <c r="N170" i="14"/>
  <c r="N173" i="14"/>
  <c r="N228" i="14"/>
  <c r="N233" i="14"/>
  <c r="N236" i="14"/>
  <c r="N250" i="14"/>
  <c r="N255" i="14"/>
  <c r="N256" i="14"/>
  <c r="N270" i="14"/>
  <c r="N278" i="14"/>
  <c r="N286" i="14"/>
  <c r="N331" i="14"/>
  <c r="N346" i="14"/>
  <c r="N293" i="14"/>
  <c r="N295" i="14"/>
  <c r="N297" i="14"/>
  <c r="N299" i="14"/>
  <c r="N301" i="14"/>
  <c r="N303" i="14"/>
  <c r="N305" i="14"/>
  <c r="N326" i="14"/>
  <c r="N328" i="14"/>
  <c r="N5" i="14"/>
  <c r="N10" i="14"/>
  <c r="N17" i="14"/>
  <c r="N25" i="14"/>
  <c r="N34" i="14"/>
  <c r="N38" i="14"/>
  <c r="N48" i="14"/>
  <c r="N84" i="14"/>
  <c r="N87" i="14"/>
  <c r="N97" i="14"/>
  <c r="N165" i="14"/>
  <c r="N209" i="14"/>
  <c r="N244" i="14"/>
  <c r="N249" i="14"/>
  <c r="N202" i="14"/>
  <c r="N206" i="14"/>
  <c r="N215" i="14"/>
  <c r="N285" i="14"/>
  <c r="N319" i="14"/>
  <c r="N12" i="14"/>
  <c r="N19" i="14"/>
  <c r="N27" i="14"/>
  <c r="N39" i="14"/>
  <c r="N73" i="14"/>
  <c r="N103" i="14"/>
  <c r="N115" i="14"/>
  <c r="N132" i="14"/>
  <c r="N154" i="14"/>
  <c r="N168" i="14"/>
  <c r="N219" i="14"/>
  <c r="N220" i="14"/>
  <c r="N221" i="14"/>
  <c r="N222" i="14"/>
  <c r="N224" i="14"/>
  <c r="N240" i="14"/>
  <c r="N260" i="14"/>
  <c r="N266" i="14"/>
  <c r="N274" i="14"/>
  <c r="N282" i="14"/>
  <c r="N290" i="14"/>
  <c r="N347" i="14"/>
  <c r="N354" i="14"/>
  <c r="F230" i="14"/>
  <c r="F246" i="14"/>
  <c r="F259" i="14"/>
  <c r="F243" i="14"/>
  <c r="E212" i="14"/>
  <c r="E154" i="14"/>
  <c r="F231" i="14"/>
  <c r="F247" i="14"/>
  <c r="F242" i="14"/>
  <c r="F258" i="14"/>
  <c r="H303" i="14"/>
  <c r="I19" i="11"/>
  <c r="L303" i="14" s="1"/>
  <c r="AL56" i="13"/>
  <c r="AJ56" i="13" s="1"/>
  <c r="AV196" i="13"/>
  <c r="F255" i="14"/>
  <c r="F239" i="14"/>
  <c r="C9" i="10"/>
  <c r="F267" i="14" s="1"/>
  <c r="C17" i="10"/>
  <c r="F275" i="14" s="1"/>
  <c r="C25" i="10"/>
  <c r="F283" i="14" s="1"/>
  <c r="I292" i="14"/>
  <c r="I8" i="11"/>
  <c r="L292" i="14" s="1"/>
  <c r="I293" i="14"/>
  <c r="H9" i="11"/>
  <c r="K293" i="14" s="1"/>
  <c r="I294" i="14"/>
  <c r="I10" i="11"/>
  <c r="L294" i="14" s="1"/>
  <c r="I300" i="14"/>
  <c r="I16" i="11"/>
  <c r="L300" i="14" s="1"/>
  <c r="I301" i="14"/>
  <c r="H17" i="11"/>
  <c r="K301" i="14" s="1"/>
  <c r="I302" i="14"/>
  <c r="I18" i="11"/>
  <c r="L302" i="14" s="1"/>
  <c r="I308" i="14"/>
  <c r="I24" i="11"/>
  <c r="L308" i="14" s="1"/>
  <c r="I309" i="14"/>
  <c r="H25" i="11"/>
  <c r="K309" i="14" s="1"/>
  <c r="I310" i="14"/>
  <c r="I26" i="11"/>
  <c r="L310" i="14" s="1"/>
  <c r="C37" i="11"/>
  <c r="F321" i="14" s="1"/>
  <c r="E324" i="14"/>
  <c r="C40" i="11"/>
  <c r="F324" i="14" s="1"/>
  <c r="H329" i="14"/>
  <c r="I45" i="11"/>
  <c r="L329" i="14" s="1"/>
  <c r="I347" i="14"/>
  <c r="H72" i="11"/>
  <c r="K347" i="14" s="1"/>
  <c r="E354" i="14"/>
  <c r="C79" i="11"/>
  <c r="F354" i="14" s="1"/>
  <c r="E356" i="14"/>
  <c r="C81" i="11"/>
  <c r="F356" i="14" s="1"/>
  <c r="O9" i="13"/>
  <c r="AA22" i="13"/>
  <c r="BB22" i="13"/>
  <c r="BL22" i="13"/>
  <c r="BL8" i="13" s="1"/>
  <c r="AW56" i="13"/>
  <c r="BO97" i="13"/>
  <c r="O277" i="13"/>
  <c r="N278" i="13"/>
  <c r="H7" i="2"/>
  <c r="K4" i="14" s="1"/>
  <c r="I8" i="2"/>
  <c r="L5" i="14" s="1"/>
  <c r="E24" i="2"/>
  <c r="E33" i="2" s="1"/>
  <c r="E38" i="2"/>
  <c r="E45" i="2" s="1"/>
  <c r="H8" i="3"/>
  <c r="K34" i="14" s="1"/>
  <c r="I9" i="3"/>
  <c r="L35" i="14" s="1"/>
  <c r="F26" i="3"/>
  <c r="I10" i="4"/>
  <c r="L55" i="14" s="1"/>
  <c r="H11" i="4"/>
  <c r="K56" i="14" s="1"/>
  <c r="C16" i="4"/>
  <c r="F61" i="14" s="1"/>
  <c r="H7" i="7"/>
  <c r="K128" i="14" s="1"/>
  <c r="I8" i="7"/>
  <c r="L129" i="14" s="1"/>
  <c r="H26" i="7"/>
  <c r="K142" i="14" s="1"/>
  <c r="H6" i="8"/>
  <c r="K149" i="14" s="1"/>
  <c r="E209" i="14"/>
  <c r="E151" i="14"/>
  <c r="L9" i="8"/>
  <c r="D210" i="14" s="1"/>
  <c r="H10" i="8"/>
  <c r="K153" i="14" s="1"/>
  <c r="E213" i="14"/>
  <c r="E155" i="14"/>
  <c r="L13" i="8"/>
  <c r="D214" i="14" s="1"/>
  <c r="H14" i="8"/>
  <c r="K157" i="14" s="1"/>
  <c r="E217" i="14"/>
  <c r="E159" i="14"/>
  <c r="L17" i="8"/>
  <c r="D218" i="14" s="1"/>
  <c r="H18" i="8"/>
  <c r="K161" i="14" s="1"/>
  <c r="E221" i="14"/>
  <c r="E163" i="14"/>
  <c r="L21" i="8"/>
  <c r="D222" i="14" s="1"/>
  <c r="H22" i="8"/>
  <c r="K165" i="14" s="1"/>
  <c r="A30" i="8"/>
  <c r="D168" i="14" s="1"/>
  <c r="A38" i="8"/>
  <c r="D176" i="14" s="1"/>
  <c r="A46" i="8"/>
  <c r="D184" i="14" s="1"/>
  <c r="A59" i="8"/>
  <c r="D192" i="14" s="1"/>
  <c r="A67" i="8"/>
  <c r="D200" i="14" s="1"/>
  <c r="I229" i="14"/>
  <c r="I12" i="9"/>
  <c r="L229" i="14" s="1"/>
  <c r="E248" i="14"/>
  <c r="E232" i="14"/>
  <c r="C16" i="9"/>
  <c r="L17" i="9"/>
  <c r="D249" i="14" s="1"/>
  <c r="F251" i="14"/>
  <c r="F235" i="14"/>
  <c r="L20" i="9"/>
  <c r="D252" i="14" s="1"/>
  <c r="P22" i="9"/>
  <c r="K253" i="14" s="1"/>
  <c r="H23" i="9"/>
  <c r="K238" i="14" s="1"/>
  <c r="E256" i="14"/>
  <c r="E240" i="14"/>
  <c r="I26" i="9"/>
  <c r="L241" i="14" s="1"/>
  <c r="C8" i="10"/>
  <c r="F266" i="14" s="1"/>
  <c r="H12" i="10"/>
  <c r="K270" i="14" s="1"/>
  <c r="C16" i="10"/>
  <c r="F274" i="14" s="1"/>
  <c r="H20" i="10"/>
  <c r="K278" i="14" s="1"/>
  <c r="C24" i="10"/>
  <c r="F282" i="14" s="1"/>
  <c r="H28" i="10"/>
  <c r="K286" i="14" s="1"/>
  <c r="H13" i="11"/>
  <c r="K297" i="14" s="1"/>
  <c r="H21" i="11"/>
  <c r="K305" i="14" s="1"/>
  <c r="E319" i="14"/>
  <c r="C35" i="11"/>
  <c r="F319" i="14" s="1"/>
  <c r="H327" i="14"/>
  <c r="I43" i="11"/>
  <c r="L327" i="14" s="1"/>
  <c r="I328" i="14"/>
  <c r="H44" i="11"/>
  <c r="K328" i="14" s="1"/>
  <c r="I57" i="11"/>
  <c r="L334" i="14" s="1"/>
  <c r="E337" i="14"/>
  <c r="C60" i="11"/>
  <c r="F337" i="14" s="1"/>
  <c r="H69" i="11"/>
  <c r="K344" i="14" s="1"/>
  <c r="C78" i="11"/>
  <c r="F353" i="14" s="1"/>
  <c r="H5" i="12"/>
  <c r="K357" i="14" s="1"/>
  <c r="I9" i="12"/>
  <c r="L359" i="14" s="1"/>
  <c r="BH17" i="13"/>
  <c r="BO21" i="13"/>
  <c r="Q22" i="13"/>
  <c r="AN22" i="13"/>
  <c r="AN8" i="13" s="1"/>
  <c r="AZ28" i="13"/>
  <c r="H33" i="13"/>
  <c r="J31" i="13"/>
  <c r="H31" i="13" s="1"/>
  <c r="AE33" i="13"/>
  <c r="BH33" i="13"/>
  <c r="BO34" i="13"/>
  <c r="AE45" i="13"/>
  <c r="J56" i="13"/>
  <c r="BO83" i="13"/>
  <c r="AZ92" i="13"/>
  <c r="BO106" i="13"/>
  <c r="H115" i="13"/>
  <c r="AV136" i="13"/>
  <c r="E208" i="14"/>
  <c r="E150" i="14"/>
  <c r="E216" i="14"/>
  <c r="E158" i="14"/>
  <c r="E220" i="14"/>
  <c r="E162" i="14"/>
  <c r="I233" i="14"/>
  <c r="I17" i="9"/>
  <c r="L233" i="14" s="1"/>
  <c r="I236" i="14"/>
  <c r="H20" i="9"/>
  <c r="K236" i="14" s="1"/>
  <c r="E26" i="3"/>
  <c r="E39" i="3" s="1"/>
  <c r="E41" i="5"/>
  <c r="I10" i="8"/>
  <c r="L153" i="14" s="1"/>
  <c r="I14" i="8"/>
  <c r="L157" i="14" s="1"/>
  <c r="I18" i="8"/>
  <c r="L161" i="14" s="1"/>
  <c r="A33" i="8"/>
  <c r="D171" i="14" s="1"/>
  <c r="I228" i="14"/>
  <c r="I11" i="9"/>
  <c r="L228" i="14" s="1"/>
  <c r="H12" i="9"/>
  <c r="K229" i="14" s="1"/>
  <c r="H11" i="10"/>
  <c r="K269" i="14" s="1"/>
  <c r="H7" i="11"/>
  <c r="K291" i="14" s="1"/>
  <c r="I9" i="11"/>
  <c r="L293" i="14" s="1"/>
  <c r="H16" i="11"/>
  <c r="K300" i="14" s="1"/>
  <c r="E314" i="14"/>
  <c r="C30" i="11"/>
  <c r="F314" i="14" s="1"/>
  <c r="AP22" i="13"/>
  <c r="BO93" i="13"/>
  <c r="G50" i="2"/>
  <c r="G58" i="2" s="1"/>
  <c r="H6" i="3"/>
  <c r="K32" i="14" s="1"/>
  <c r="C10" i="4"/>
  <c r="F55" i="14" s="1"/>
  <c r="H13" i="4"/>
  <c r="K58" i="14" s="1"/>
  <c r="F62" i="4"/>
  <c r="I82" i="14" s="1"/>
  <c r="H9" i="5"/>
  <c r="K98" i="14" s="1"/>
  <c r="I10" i="5"/>
  <c r="L99" i="14" s="1"/>
  <c r="F21" i="5"/>
  <c r="H29" i="5"/>
  <c r="K114" i="14" s="1"/>
  <c r="I30" i="5"/>
  <c r="L115" i="14" s="1"/>
  <c r="F41" i="5"/>
  <c r="H5" i="7"/>
  <c r="K126" i="14" s="1"/>
  <c r="I6" i="7"/>
  <c r="L127" i="14" s="1"/>
  <c r="H24" i="7"/>
  <c r="K140" i="14" s="1"/>
  <c r="I25" i="7"/>
  <c r="L141" i="14" s="1"/>
  <c r="H5" i="8"/>
  <c r="K148" i="14" s="1"/>
  <c r="R5" i="8"/>
  <c r="L206" i="14" s="1"/>
  <c r="H7" i="8"/>
  <c r="K150" i="14" s="1"/>
  <c r="E210" i="14"/>
  <c r="E152" i="14"/>
  <c r="H11" i="8"/>
  <c r="K154" i="14" s="1"/>
  <c r="E214" i="14"/>
  <c r="E156" i="14"/>
  <c r="H15" i="8"/>
  <c r="K158" i="14" s="1"/>
  <c r="E218" i="14"/>
  <c r="E160" i="14"/>
  <c r="H19" i="8"/>
  <c r="K162" i="14" s="1"/>
  <c r="E222" i="14"/>
  <c r="E164" i="14"/>
  <c r="A28" i="8"/>
  <c r="D166" i="14" s="1"/>
  <c r="A36" i="8"/>
  <c r="D174" i="14" s="1"/>
  <c r="A44" i="8"/>
  <c r="D182" i="14" s="1"/>
  <c r="E73" i="8"/>
  <c r="H7" i="9"/>
  <c r="K224" i="14" s="1"/>
  <c r="H8" i="9"/>
  <c r="K225" i="14" s="1"/>
  <c r="H9" i="9"/>
  <c r="K226" i="14" s="1"/>
  <c r="H10" i="9"/>
  <c r="K227" i="14" s="1"/>
  <c r="H11" i="9"/>
  <c r="K228" i="14" s="1"/>
  <c r="E233" i="14"/>
  <c r="E249" i="14"/>
  <c r="E252" i="14"/>
  <c r="E236" i="14"/>
  <c r="H22" i="9"/>
  <c r="K237" i="14" s="1"/>
  <c r="L23" i="9"/>
  <c r="D254" i="14" s="1"/>
  <c r="I239" i="14"/>
  <c r="I24" i="9"/>
  <c r="L239" i="14" s="1"/>
  <c r="C14" i="10"/>
  <c r="F272" i="14" s="1"/>
  <c r="C22" i="10"/>
  <c r="F280" i="14" s="1"/>
  <c r="C30" i="10"/>
  <c r="F288" i="14" s="1"/>
  <c r="I7" i="11"/>
  <c r="L291" i="14" s="1"/>
  <c r="I15" i="11"/>
  <c r="L299" i="14" s="1"/>
  <c r="I23" i="11"/>
  <c r="L307" i="14" s="1"/>
  <c r="C29" i="11"/>
  <c r="F313" i="14" s="1"/>
  <c r="H319" i="14"/>
  <c r="I35" i="11"/>
  <c r="L319" i="14" s="1"/>
  <c r="I320" i="14"/>
  <c r="H36" i="11"/>
  <c r="K320" i="14" s="1"/>
  <c r="I325" i="14"/>
  <c r="H41" i="11"/>
  <c r="K325" i="14" s="1"/>
  <c r="I326" i="14"/>
  <c r="I42" i="11"/>
  <c r="L326" i="14" s="1"/>
  <c r="H45" i="11"/>
  <c r="K329" i="14" s="1"/>
  <c r="E333" i="14"/>
  <c r="C56" i="11"/>
  <c r="F333" i="14" s="1"/>
  <c r="E335" i="14"/>
  <c r="C58" i="11"/>
  <c r="F335" i="14" s="1"/>
  <c r="H337" i="14"/>
  <c r="H60" i="11"/>
  <c r="K337" i="14" s="1"/>
  <c r="C63" i="11"/>
  <c r="F340" i="14" s="1"/>
  <c r="I70" i="11"/>
  <c r="L345" i="14" s="1"/>
  <c r="E350" i="14"/>
  <c r="C75" i="11"/>
  <c r="F350" i="14" s="1"/>
  <c r="E358" i="14"/>
  <c r="C8" i="12"/>
  <c r="F358" i="14" s="1"/>
  <c r="E360" i="14"/>
  <c r="C10" i="12"/>
  <c r="F360" i="14" s="1"/>
  <c r="AC10" i="13"/>
  <c r="AC9" i="13" s="1"/>
  <c r="AE23" i="13"/>
  <c r="AF22" i="13"/>
  <c r="BO24" i="13"/>
  <c r="BO29" i="13"/>
  <c r="BO44" i="13"/>
  <c r="AZ48" i="13"/>
  <c r="BD77" i="13"/>
  <c r="BD92" i="13"/>
  <c r="AE163" i="13"/>
  <c r="AK208" i="13"/>
  <c r="AJ208" i="13" s="1"/>
  <c r="AJ216" i="13"/>
  <c r="N227" i="13"/>
  <c r="E230" i="14"/>
  <c r="E246" i="14"/>
  <c r="L19" i="9"/>
  <c r="D251" i="14" s="1"/>
  <c r="E259" i="14"/>
  <c r="E243" i="14"/>
  <c r="H295" i="14"/>
  <c r="I11" i="11"/>
  <c r="L295" i="14" s="1"/>
  <c r="H11" i="11"/>
  <c r="K295" i="14" s="1"/>
  <c r="E322" i="14"/>
  <c r="C38" i="11"/>
  <c r="F322" i="14" s="1"/>
  <c r="BD31" i="13"/>
  <c r="BD33" i="13"/>
  <c r="H6" i="2"/>
  <c r="K3" i="14" s="1"/>
  <c r="I7" i="2"/>
  <c r="L4" i="14" s="1"/>
  <c r="F24" i="2"/>
  <c r="F32" i="2" s="1"/>
  <c r="H7" i="3"/>
  <c r="K33" i="14" s="1"/>
  <c r="G26" i="3"/>
  <c r="G39" i="3" s="1"/>
  <c r="H12" i="4"/>
  <c r="K57" i="14" s="1"/>
  <c r="H10" i="5"/>
  <c r="K99" i="14" s="1"/>
  <c r="H30" i="5"/>
  <c r="K115" i="14" s="1"/>
  <c r="H6" i="7"/>
  <c r="K127" i="14" s="1"/>
  <c r="H25" i="7"/>
  <c r="K141" i="14" s="1"/>
  <c r="I22" i="8"/>
  <c r="L165" i="14" s="1"/>
  <c r="F256" i="14"/>
  <c r="F240" i="14"/>
  <c r="E316" i="14"/>
  <c r="C32" i="11"/>
  <c r="F316" i="14" s="1"/>
  <c r="H321" i="14"/>
  <c r="I37" i="11"/>
  <c r="L321" i="14" s="1"/>
  <c r="H70" i="11"/>
  <c r="K345" i="14" s="1"/>
  <c r="I72" i="11"/>
  <c r="L347" i="14" s="1"/>
  <c r="AW8" i="13"/>
  <c r="BO19" i="13"/>
  <c r="BO26" i="13"/>
  <c r="H5" i="2"/>
  <c r="K2" i="14" s="1"/>
  <c r="I6" i="2"/>
  <c r="L3" i="14" s="1"/>
  <c r="G38" i="2"/>
  <c r="G45" i="2" s="1"/>
  <c r="H5" i="3"/>
  <c r="K31" i="14" s="1"/>
  <c r="I7" i="3"/>
  <c r="L33" i="14" s="1"/>
  <c r="I5" i="2"/>
  <c r="L2" i="14" s="1"/>
  <c r="D63" i="2"/>
  <c r="I5" i="3"/>
  <c r="L31" i="14" s="1"/>
  <c r="I6" i="3"/>
  <c r="L32" i="14" s="1"/>
  <c r="C11" i="4"/>
  <c r="F56" i="14" s="1"/>
  <c r="I13" i="4"/>
  <c r="L58" i="14" s="1"/>
  <c r="H14" i="4"/>
  <c r="K59" i="14" s="1"/>
  <c r="D33" i="4"/>
  <c r="G64" i="14" s="1"/>
  <c r="D53" i="4"/>
  <c r="G74" i="14" s="1"/>
  <c r="H8" i="5"/>
  <c r="K97" i="14" s="1"/>
  <c r="L98" i="14"/>
  <c r="A11" i="5"/>
  <c r="D100" i="14" s="1"/>
  <c r="A19" i="5"/>
  <c r="D108" i="14" s="1"/>
  <c r="H28" i="5"/>
  <c r="K113" i="14" s="1"/>
  <c r="I29" i="5"/>
  <c r="L114" i="14" s="1"/>
  <c r="A31" i="5"/>
  <c r="D116" i="14" s="1"/>
  <c r="A39" i="5"/>
  <c r="D124" i="14" s="1"/>
  <c r="I5" i="7"/>
  <c r="L126" i="14" s="1"/>
  <c r="H23" i="7"/>
  <c r="K139" i="14" s="1"/>
  <c r="I24" i="7"/>
  <c r="L140" i="14" s="1"/>
  <c r="I5" i="8"/>
  <c r="L148" i="14" s="1"/>
  <c r="I7" i="8"/>
  <c r="L150" i="14" s="1"/>
  <c r="I11" i="8"/>
  <c r="L154" i="14" s="1"/>
  <c r="I15" i="8"/>
  <c r="L158" i="14" s="1"/>
  <c r="I19" i="8"/>
  <c r="L162" i="14" s="1"/>
  <c r="A31" i="8"/>
  <c r="D169" i="14" s="1"/>
  <c r="A39" i="8"/>
  <c r="D177" i="14" s="1"/>
  <c r="A47" i="8"/>
  <c r="D185" i="14" s="1"/>
  <c r="A60" i="8"/>
  <c r="D193" i="14" s="1"/>
  <c r="A68" i="8"/>
  <c r="D201" i="14" s="1"/>
  <c r="F73" i="8"/>
  <c r="I7" i="9"/>
  <c r="L224" i="14" s="1"/>
  <c r="I8" i="9"/>
  <c r="L225" i="14" s="1"/>
  <c r="I9" i="9"/>
  <c r="L226" i="14" s="1"/>
  <c r="I10" i="9"/>
  <c r="L227" i="14" s="1"/>
  <c r="Q14" i="9"/>
  <c r="L246" i="14" s="1"/>
  <c r="I15" i="9"/>
  <c r="L231" i="14" s="1"/>
  <c r="C17" i="9"/>
  <c r="L18" i="9"/>
  <c r="D250" i="14" s="1"/>
  <c r="C20" i="9"/>
  <c r="I22" i="9"/>
  <c r="L237" i="14" s="1"/>
  <c r="E254" i="14"/>
  <c r="E238" i="14"/>
  <c r="H24" i="9"/>
  <c r="K239" i="14" s="1"/>
  <c r="F257" i="14"/>
  <c r="F241" i="14"/>
  <c r="H28" i="9"/>
  <c r="K243" i="14" s="1"/>
  <c r="H9" i="10"/>
  <c r="K267" i="14" s="1"/>
  <c r="C13" i="10"/>
  <c r="F271" i="14" s="1"/>
  <c r="H17" i="10"/>
  <c r="K275" i="14" s="1"/>
  <c r="C21" i="10"/>
  <c r="F279" i="14" s="1"/>
  <c r="H25" i="10"/>
  <c r="K283" i="14" s="1"/>
  <c r="C29" i="10"/>
  <c r="F287" i="14" s="1"/>
  <c r="C12" i="11"/>
  <c r="F296" i="14" s="1"/>
  <c r="C13" i="11"/>
  <c r="F297" i="14" s="1"/>
  <c r="E298" i="14"/>
  <c r="C14" i="11"/>
  <c r="F298" i="14" s="1"/>
  <c r="C20" i="11"/>
  <c r="F304" i="14" s="1"/>
  <c r="C21" i="11"/>
  <c r="F305" i="14" s="1"/>
  <c r="E306" i="14"/>
  <c r="C22" i="11"/>
  <c r="F306" i="14" s="1"/>
  <c r="E311" i="14"/>
  <c r="C27" i="11"/>
  <c r="F311" i="14" s="1"/>
  <c r="I47" i="11"/>
  <c r="L331" i="14" s="1"/>
  <c r="I60" i="11"/>
  <c r="L337" i="14" s="1"/>
  <c r="E339" i="14"/>
  <c r="C62" i="11"/>
  <c r="F339" i="14" s="1"/>
  <c r="C69" i="11"/>
  <c r="F344" i="14" s="1"/>
  <c r="I352" i="14"/>
  <c r="H77" i="11"/>
  <c r="K352" i="14" s="1"/>
  <c r="C5" i="12"/>
  <c r="F357" i="14" s="1"/>
  <c r="H11" i="13"/>
  <c r="S10" i="13"/>
  <c r="S9" i="13" s="1"/>
  <c r="AE11" i="13"/>
  <c r="AF10" i="13"/>
  <c r="BO12" i="13"/>
  <c r="Z14" i="13"/>
  <c r="BB10" i="13"/>
  <c r="BB9" i="13" s="1"/>
  <c r="N17" i="13"/>
  <c r="K22" i="13"/>
  <c r="U23" i="13"/>
  <c r="V22" i="13"/>
  <c r="AG22" i="13"/>
  <c r="AT22" i="13"/>
  <c r="BH23" i="13"/>
  <c r="BO42" i="13"/>
  <c r="AG58" i="13"/>
  <c r="AE58" i="13" s="1"/>
  <c r="U125" i="13"/>
  <c r="W123" i="13"/>
  <c r="AV125" i="13"/>
  <c r="BO132" i="13"/>
  <c r="BO133" i="13"/>
  <c r="AZ159" i="13"/>
  <c r="BA155" i="13"/>
  <c r="N178" i="13"/>
  <c r="D26" i="3"/>
  <c r="I296" i="14"/>
  <c r="H12" i="11"/>
  <c r="K296" i="14" s="1"/>
  <c r="I304" i="14"/>
  <c r="H20" i="11"/>
  <c r="K304" i="14" s="1"/>
  <c r="E327" i="14"/>
  <c r="C43" i="11"/>
  <c r="F327" i="14" s="1"/>
  <c r="H342" i="14"/>
  <c r="I65" i="11"/>
  <c r="L342" i="14" s="1"/>
  <c r="H65" i="11"/>
  <c r="K342" i="14" s="1"/>
  <c r="I343" i="14"/>
  <c r="H66" i="11"/>
  <c r="K343" i="14" s="1"/>
  <c r="H348" i="14"/>
  <c r="H73" i="11"/>
  <c r="K348" i="14" s="1"/>
  <c r="I349" i="14"/>
  <c r="I74" i="11"/>
  <c r="L349" i="14" s="1"/>
  <c r="H196" i="13"/>
  <c r="I20" i="9"/>
  <c r="L236" i="14" s="1"/>
  <c r="H26" i="9"/>
  <c r="K241" i="14" s="1"/>
  <c r="I8" i="3"/>
  <c r="L34" i="14" s="1"/>
  <c r="I11" i="4"/>
  <c r="L56" i="14" s="1"/>
  <c r="I7" i="7"/>
  <c r="L128" i="14" s="1"/>
  <c r="L26" i="9"/>
  <c r="D257" i="14" s="1"/>
  <c r="H19" i="10"/>
  <c r="K277" i="14" s="1"/>
  <c r="H27" i="10"/>
  <c r="K285" i="14" s="1"/>
  <c r="H8" i="11"/>
  <c r="K292" i="14" s="1"/>
  <c r="H10" i="11"/>
  <c r="K294" i="14" s="1"/>
  <c r="H15" i="11"/>
  <c r="K299" i="14" s="1"/>
  <c r="I17" i="11"/>
  <c r="L301" i="14" s="1"/>
  <c r="H23" i="11"/>
  <c r="K307" i="14" s="1"/>
  <c r="H24" i="11"/>
  <c r="K308" i="14" s="1"/>
  <c r="I25" i="11"/>
  <c r="L309" i="14" s="1"/>
  <c r="H26" i="11"/>
  <c r="K310" i="14" s="1"/>
  <c r="AC22" i="13"/>
  <c r="I12" i="4"/>
  <c r="L57" i="14" s="1"/>
  <c r="E63" i="2"/>
  <c r="A26" i="3"/>
  <c r="I14" i="4"/>
  <c r="L59" i="14" s="1"/>
  <c r="H15" i="4"/>
  <c r="K60" i="14" s="1"/>
  <c r="E33" i="4"/>
  <c r="E53" i="4"/>
  <c r="I53" i="4" s="1"/>
  <c r="L74" i="14" s="1"/>
  <c r="H7" i="5"/>
  <c r="K96" i="14" s="1"/>
  <c r="L97" i="14"/>
  <c r="A14" i="5"/>
  <c r="D103" i="14" s="1"/>
  <c r="H27" i="5"/>
  <c r="K112" i="14" s="1"/>
  <c r="I28" i="5"/>
  <c r="L113" i="14" s="1"/>
  <c r="A34" i="5"/>
  <c r="D119" i="14" s="1"/>
  <c r="H22" i="7"/>
  <c r="K138" i="14" s="1"/>
  <c r="I23" i="7"/>
  <c r="L139" i="14" s="1"/>
  <c r="L5" i="8"/>
  <c r="D206" i="14" s="1"/>
  <c r="E207" i="14"/>
  <c r="E149" i="14"/>
  <c r="L7" i="8"/>
  <c r="D208" i="14" s="1"/>
  <c r="H8" i="8"/>
  <c r="K151" i="14" s="1"/>
  <c r="E211" i="14"/>
  <c r="E153" i="14"/>
  <c r="L11" i="8"/>
  <c r="D212" i="14" s="1"/>
  <c r="H12" i="8"/>
  <c r="K155" i="14" s="1"/>
  <c r="E215" i="14"/>
  <c r="E157" i="14"/>
  <c r="L15" i="8"/>
  <c r="D216" i="14" s="1"/>
  <c r="H16" i="8"/>
  <c r="K159" i="14" s="1"/>
  <c r="E219" i="14"/>
  <c r="E161" i="14"/>
  <c r="L19" i="8"/>
  <c r="D220" i="14" s="1"/>
  <c r="H20" i="8"/>
  <c r="K163" i="14" s="1"/>
  <c r="E223" i="14"/>
  <c r="E165" i="14"/>
  <c r="A34" i="8"/>
  <c r="D172" i="14" s="1"/>
  <c r="A42" i="8"/>
  <c r="D180" i="14" s="1"/>
  <c r="E245" i="14"/>
  <c r="E229" i="14"/>
  <c r="H14" i="9"/>
  <c r="K230" i="14" s="1"/>
  <c r="L15" i="9"/>
  <c r="D247" i="14" s="1"/>
  <c r="H16" i="9"/>
  <c r="K232" i="14" s="1"/>
  <c r="E250" i="14"/>
  <c r="E234" i="14"/>
  <c r="H19" i="9"/>
  <c r="K235" i="14" s="1"/>
  <c r="E237" i="14"/>
  <c r="E253" i="14"/>
  <c r="F238" i="14"/>
  <c r="F254" i="14"/>
  <c r="L24" i="9"/>
  <c r="D255" i="14" s="1"/>
  <c r="I240" i="14"/>
  <c r="H25" i="9"/>
  <c r="K240" i="14" s="1"/>
  <c r="I28" i="9"/>
  <c r="L243" i="14" s="1"/>
  <c r="H35" i="9"/>
  <c r="K261" i="14" s="1"/>
  <c r="I264" i="14"/>
  <c r="I6" i="10"/>
  <c r="L264" i="14" s="1"/>
  <c r="H8" i="10"/>
  <c r="K266" i="14" s="1"/>
  <c r="H16" i="10"/>
  <c r="K274" i="14" s="1"/>
  <c r="H24" i="10"/>
  <c r="K282" i="14" s="1"/>
  <c r="E292" i="14"/>
  <c r="C8" i="11"/>
  <c r="F292" i="14" s="1"/>
  <c r="E300" i="14"/>
  <c r="C16" i="11"/>
  <c r="F300" i="14" s="1"/>
  <c r="E308" i="14"/>
  <c r="C24" i="11"/>
  <c r="F308" i="14" s="1"/>
  <c r="H313" i="14"/>
  <c r="I29" i="11"/>
  <c r="L313" i="14" s="1"/>
  <c r="I317" i="14"/>
  <c r="H33" i="11"/>
  <c r="K317" i="14" s="1"/>
  <c r="I318" i="14"/>
  <c r="I34" i="11"/>
  <c r="L318" i="14" s="1"/>
  <c r="I36" i="11"/>
  <c r="L320" i="14" s="1"/>
  <c r="H37" i="11"/>
  <c r="K321" i="14" s="1"/>
  <c r="H39" i="11"/>
  <c r="K323" i="14" s="1"/>
  <c r="H40" i="11"/>
  <c r="K324" i="14" s="1"/>
  <c r="I41" i="11"/>
  <c r="L325" i="14" s="1"/>
  <c r="H42" i="11"/>
  <c r="K326" i="14" s="1"/>
  <c r="E330" i="14"/>
  <c r="C46" i="11"/>
  <c r="F330" i="14" s="1"/>
  <c r="H340" i="14"/>
  <c r="I63" i="11"/>
  <c r="L340" i="14" s="1"/>
  <c r="H63" i="11"/>
  <c r="K340" i="14" s="1"/>
  <c r="E342" i="14"/>
  <c r="C65" i="11"/>
  <c r="F342" i="14" s="1"/>
  <c r="E346" i="14"/>
  <c r="C71" i="11"/>
  <c r="F346" i="14" s="1"/>
  <c r="H350" i="14"/>
  <c r="H75" i="11"/>
  <c r="K350" i="14" s="1"/>
  <c r="H80" i="11"/>
  <c r="K355" i="14" s="1"/>
  <c r="H81" i="11"/>
  <c r="K356" i="14" s="1"/>
  <c r="U11" i="13"/>
  <c r="V10" i="13"/>
  <c r="AT10" i="13"/>
  <c r="AT9" i="13" s="1"/>
  <c r="BH11" i="13"/>
  <c r="BO15" i="13"/>
  <c r="Z17" i="13"/>
  <c r="W22" i="13"/>
  <c r="H28" i="13"/>
  <c r="BH28" i="13"/>
  <c r="BH31" i="13"/>
  <c r="D31" i="13"/>
  <c r="C31" i="13" s="1"/>
  <c r="C33" i="13"/>
  <c r="AZ33" i="13"/>
  <c r="BA31" i="13"/>
  <c r="AZ31" i="13" s="1"/>
  <c r="H39" i="13"/>
  <c r="AE39" i="13"/>
  <c r="BO40" i="13"/>
  <c r="N45" i="13"/>
  <c r="AE51" i="13"/>
  <c r="AG48" i="13"/>
  <c r="AE48" i="13" s="1"/>
  <c r="K58" i="13"/>
  <c r="H58" i="13" s="1"/>
  <c r="H73" i="13"/>
  <c r="U73" i="13"/>
  <c r="BO74" i="13"/>
  <c r="BO89" i="13"/>
  <c r="BO90" i="13"/>
  <c r="BO99" i="13"/>
  <c r="N118" i="13"/>
  <c r="C125" i="13"/>
  <c r="D123" i="13"/>
  <c r="BD130" i="13"/>
  <c r="BD129" i="13"/>
  <c r="G33" i="4"/>
  <c r="C15" i="4"/>
  <c r="F60" i="14" s="1"/>
  <c r="H8" i="7"/>
  <c r="K129" i="14" s="1"/>
  <c r="H17" i="9"/>
  <c r="K233" i="14" s="1"/>
  <c r="F38" i="2"/>
  <c r="F44" i="2" s="1"/>
  <c r="E21" i="5"/>
  <c r="I26" i="7"/>
  <c r="L142" i="14" s="1"/>
  <c r="Q5" i="8"/>
  <c r="K206" i="14" s="1"/>
  <c r="I6" i="8"/>
  <c r="L149" i="14" s="1"/>
  <c r="A41" i="8"/>
  <c r="D179" i="14" s="1"/>
  <c r="Q22" i="9"/>
  <c r="L253" i="14" s="1"/>
  <c r="I23" i="9"/>
  <c r="L238" i="14" s="1"/>
  <c r="I242" i="14"/>
  <c r="H27" i="9"/>
  <c r="K242" i="14" s="1"/>
  <c r="E260" i="14"/>
  <c r="E244" i="14"/>
  <c r="C30" i="9"/>
  <c r="H18" i="11"/>
  <c r="K302" i="14" s="1"/>
  <c r="H71" i="11"/>
  <c r="K346" i="14" s="1"/>
  <c r="B26" i="3"/>
  <c r="I15" i="4"/>
  <c r="L60" i="14" s="1"/>
  <c r="F33" i="4"/>
  <c r="E206" i="14"/>
  <c r="E148" i="14"/>
  <c r="A29" i="8"/>
  <c r="D167" i="14" s="1"/>
  <c r="A37" i="8"/>
  <c r="D175" i="14" s="1"/>
  <c r="A45" i="8"/>
  <c r="D183" i="14" s="1"/>
  <c r="F245" i="14"/>
  <c r="F229" i="14"/>
  <c r="E231" i="14"/>
  <c r="E247" i="14"/>
  <c r="F234" i="14"/>
  <c r="F250" i="14"/>
  <c r="F253" i="14"/>
  <c r="F237" i="14"/>
  <c r="E258" i="14"/>
  <c r="E242" i="14"/>
  <c r="L28" i="9"/>
  <c r="D259" i="14" s="1"/>
  <c r="D261" i="14"/>
  <c r="A36" i="9"/>
  <c r="D262" i="14" s="1"/>
  <c r="I35" i="9"/>
  <c r="L261" i="14" s="1"/>
  <c r="H311" i="14"/>
  <c r="I27" i="11"/>
  <c r="L311" i="14" s="1"/>
  <c r="H27" i="11"/>
  <c r="K311" i="14" s="1"/>
  <c r="I312" i="14"/>
  <c r="H28" i="11"/>
  <c r="K312" i="14" s="1"/>
  <c r="I332" i="14"/>
  <c r="H55" i="11"/>
  <c r="K332" i="14" s="1"/>
  <c r="W10" i="13"/>
  <c r="W9" i="13" s="1"/>
  <c r="AP10" i="13"/>
  <c r="AP9" i="13" s="1"/>
  <c r="AP8" i="13" s="1"/>
  <c r="AP7" i="13" s="1"/>
  <c r="C23" i="13"/>
  <c r="Z33" i="13"/>
  <c r="U39" i="13"/>
  <c r="N48" i="13"/>
  <c r="U51" i="13"/>
  <c r="V48" i="13"/>
  <c r="U48" i="13" s="1"/>
  <c r="BO64" i="13"/>
  <c r="C118" i="13"/>
  <c r="AZ140" i="13"/>
  <c r="C196" i="13"/>
  <c r="AE197" i="13"/>
  <c r="AG196" i="13"/>
  <c r="AE196" i="13" s="1"/>
  <c r="Z322" i="13"/>
  <c r="AA312" i="13"/>
  <c r="E241" i="14"/>
  <c r="E257" i="14"/>
  <c r="L30" i="9"/>
  <c r="D260" i="14" s="1"/>
  <c r="I32" i="11"/>
  <c r="L316" i="14" s="1"/>
  <c r="I40" i="11"/>
  <c r="L324" i="14" s="1"/>
  <c r="I58" i="11"/>
  <c r="L335" i="14" s="1"/>
  <c r="I71" i="11"/>
  <c r="L346" i="14" s="1"/>
  <c r="I81" i="11"/>
  <c r="L356" i="14" s="1"/>
  <c r="I10" i="12"/>
  <c r="L360" i="14" s="1"/>
  <c r="BO49" i="13"/>
  <c r="AZ51" i="13"/>
  <c r="BJ56" i="13"/>
  <c r="BJ7" i="13" s="1"/>
  <c r="AZ58" i="13"/>
  <c r="BO59" i="13"/>
  <c r="L57" i="13"/>
  <c r="L56" i="13" s="1"/>
  <c r="U58" i="13"/>
  <c r="V57" i="13"/>
  <c r="AF57" i="13"/>
  <c r="AR57" i="13"/>
  <c r="AR56" i="13" s="1"/>
  <c r="BO86" i="13"/>
  <c r="BO95" i="13"/>
  <c r="BO114" i="13"/>
  <c r="AE123" i="13"/>
  <c r="AE130" i="13"/>
  <c r="AG129" i="13"/>
  <c r="AG113" i="13" s="1"/>
  <c r="C136" i="13"/>
  <c r="BH148" i="13"/>
  <c r="BO151" i="13"/>
  <c r="R153" i="13"/>
  <c r="N159" i="13"/>
  <c r="U163" i="13"/>
  <c r="BH163" i="13"/>
  <c r="BO164" i="13"/>
  <c r="BD167" i="13"/>
  <c r="BO175" i="13"/>
  <c r="BO210" i="13"/>
  <c r="BO211" i="13"/>
  <c r="C227" i="13"/>
  <c r="U243" i="13"/>
  <c r="BH330" i="13"/>
  <c r="BM326" i="13"/>
  <c r="BH326" i="13" s="1"/>
  <c r="BK475" i="13"/>
  <c r="BH475" i="13" s="1"/>
  <c r="BH477" i="13"/>
  <c r="U130" i="13"/>
  <c r="W129" i="13"/>
  <c r="U129" i="13" s="1"/>
  <c r="AJ155" i="13"/>
  <c r="AK154" i="13"/>
  <c r="O400" i="13"/>
  <c r="E251" i="14"/>
  <c r="E235" i="14"/>
  <c r="E255" i="14"/>
  <c r="E239" i="14"/>
  <c r="L27" i="9"/>
  <c r="D258" i="14" s="1"/>
  <c r="I7" i="10"/>
  <c r="L265" i="14" s="1"/>
  <c r="I8" i="10"/>
  <c r="L266" i="14" s="1"/>
  <c r="I9" i="10"/>
  <c r="L267" i="14" s="1"/>
  <c r="I10" i="10"/>
  <c r="L268" i="14" s="1"/>
  <c r="I11" i="10"/>
  <c r="L269" i="14" s="1"/>
  <c r="I12" i="10"/>
  <c r="L270" i="14" s="1"/>
  <c r="I13" i="10"/>
  <c r="L271" i="14" s="1"/>
  <c r="I14" i="10"/>
  <c r="L272" i="14" s="1"/>
  <c r="I15" i="10"/>
  <c r="L273" i="14" s="1"/>
  <c r="I16" i="10"/>
  <c r="L274" i="14" s="1"/>
  <c r="I17" i="10"/>
  <c r="L275" i="14" s="1"/>
  <c r="I18" i="10"/>
  <c r="L276" i="14" s="1"/>
  <c r="I19" i="10"/>
  <c r="L277" i="14" s="1"/>
  <c r="I20" i="10"/>
  <c r="L278" i="14" s="1"/>
  <c r="I21" i="10"/>
  <c r="L279" i="14" s="1"/>
  <c r="I22" i="10"/>
  <c r="L280" i="14" s="1"/>
  <c r="I23" i="10"/>
  <c r="L281" i="14" s="1"/>
  <c r="I24" i="10"/>
  <c r="L282" i="14" s="1"/>
  <c r="I25" i="10"/>
  <c r="L283" i="14" s="1"/>
  <c r="I26" i="10"/>
  <c r="L284" i="14" s="1"/>
  <c r="I27" i="10"/>
  <c r="L285" i="14" s="1"/>
  <c r="I28" i="10"/>
  <c r="L286" i="14" s="1"/>
  <c r="I29" i="10"/>
  <c r="L287" i="14" s="1"/>
  <c r="I30" i="10"/>
  <c r="L288" i="14" s="1"/>
  <c r="I31" i="10"/>
  <c r="L289" i="14" s="1"/>
  <c r="H19" i="11"/>
  <c r="K303" i="14" s="1"/>
  <c r="H35" i="11"/>
  <c r="K319" i="14" s="1"/>
  <c r="H43" i="11"/>
  <c r="K327" i="14" s="1"/>
  <c r="I64" i="11"/>
  <c r="L341" i="14" s="1"/>
  <c r="J10" i="13"/>
  <c r="J9" i="13" s="1"/>
  <c r="BA10" i="13"/>
  <c r="BO54" i="13"/>
  <c r="BO71" i="13"/>
  <c r="AG77" i="13"/>
  <c r="AE77" i="13" s="1"/>
  <c r="BO82" i="13"/>
  <c r="C98" i="13"/>
  <c r="BI113" i="13"/>
  <c r="BO119" i="13"/>
  <c r="H123" i="13"/>
  <c r="N130" i="13"/>
  <c r="BO138" i="13"/>
  <c r="BO146" i="13"/>
  <c r="H155" i="13"/>
  <c r="BH155" i="13"/>
  <c r="BI154" i="13"/>
  <c r="BO162" i="13"/>
  <c r="AH154" i="13"/>
  <c r="AH153" i="13" s="1"/>
  <c r="H168" i="13"/>
  <c r="AE168" i="13"/>
  <c r="AF167" i="13"/>
  <c r="AE167" i="13" s="1"/>
  <c r="BO171" i="13"/>
  <c r="N196" i="13"/>
  <c r="AV208" i="13"/>
  <c r="BO209" i="13"/>
  <c r="O326" i="13"/>
  <c r="N326" i="13" s="1"/>
  <c r="N330" i="13"/>
  <c r="I75" i="11"/>
  <c r="L350" i="14" s="1"/>
  <c r="I76" i="11"/>
  <c r="L351" i="14" s="1"/>
  <c r="C11" i="12"/>
  <c r="F361" i="14" s="1"/>
  <c r="BO52" i="13"/>
  <c r="BO69" i="13"/>
  <c r="BO80" i="13"/>
  <c r="K77" i="13"/>
  <c r="H77" i="13" s="1"/>
  <c r="H92" i="13"/>
  <c r="U92" i="13"/>
  <c r="BH92" i="13"/>
  <c r="N115" i="13"/>
  <c r="BO117" i="13"/>
  <c r="AE118" i="13"/>
  <c r="AZ123" i="13"/>
  <c r="BD125" i="13"/>
  <c r="BO128" i="13"/>
  <c r="C130" i="13"/>
  <c r="D129" i="13"/>
  <c r="C129" i="13" s="1"/>
  <c r="N129" i="13"/>
  <c r="BO144" i="13"/>
  <c r="H159" i="13"/>
  <c r="BM154" i="13"/>
  <c r="BM153" i="13" s="1"/>
  <c r="BH168" i="13"/>
  <c r="BO169" i="13"/>
  <c r="AE178" i="13"/>
  <c r="BO184" i="13"/>
  <c r="BO185" i="13"/>
  <c r="BO192" i="13"/>
  <c r="N197" i="13"/>
  <c r="BO198" i="13"/>
  <c r="BL195" i="13"/>
  <c r="U289" i="13"/>
  <c r="BL57" i="13"/>
  <c r="BL56" i="13" s="1"/>
  <c r="AZ77" i="13"/>
  <c r="U77" i="13"/>
  <c r="BO112" i="13"/>
  <c r="AA113" i="13"/>
  <c r="AL113" i="13"/>
  <c r="BO124" i="13"/>
  <c r="BH140" i="13"/>
  <c r="Z155" i="13"/>
  <c r="AA154" i="13"/>
  <c r="AT154" i="13"/>
  <c r="AT153" i="13" s="1"/>
  <c r="BO157" i="13"/>
  <c r="BO160" i="13"/>
  <c r="U168" i="13"/>
  <c r="V167" i="13"/>
  <c r="U167" i="13" s="1"/>
  <c r="E195" i="13"/>
  <c r="BI208" i="13"/>
  <c r="BH208" i="13" s="1"/>
  <c r="BH216" i="13"/>
  <c r="AN195" i="13"/>
  <c r="H30" i="11"/>
  <c r="K314" i="14" s="1"/>
  <c r="H56" i="11"/>
  <c r="K333" i="14" s="1"/>
  <c r="I61" i="11"/>
  <c r="L338" i="14" s="1"/>
  <c r="I69" i="11"/>
  <c r="L344" i="14" s="1"/>
  <c r="I78" i="11"/>
  <c r="L353" i="14" s="1"/>
  <c r="H79" i="11"/>
  <c r="K354" i="14" s="1"/>
  <c r="I5" i="12"/>
  <c r="L357" i="14" s="1"/>
  <c r="K48" i="13"/>
  <c r="H48" i="13" s="1"/>
  <c r="H51" i="13"/>
  <c r="BH51" i="13"/>
  <c r="BO65" i="13"/>
  <c r="BB57" i="13"/>
  <c r="BB56" i="13" s="1"/>
  <c r="BM57" i="13"/>
  <c r="BM56" i="13" s="1"/>
  <c r="BD98" i="13"/>
  <c r="BO101" i="13"/>
  <c r="BO110" i="13"/>
  <c r="Q113" i="13"/>
  <c r="AE125" i="13"/>
  <c r="BO135" i="13"/>
  <c r="H148" i="13"/>
  <c r="AV155" i="13"/>
  <c r="BH159" i="13"/>
  <c r="AR154" i="13"/>
  <c r="AR153" i="13" s="1"/>
  <c r="BO182" i="13"/>
  <c r="BO183" i="13"/>
  <c r="BO188" i="13"/>
  <c r="AZ204" i="13"/>
  <c r="BO231" i="13"/>
  <c r="BO232" i="13"/>
  <c r="BD247" i="13"/>
  <c r="BO248" i="13"/>
  <c r="AA48" i="13"/>
  <c r="Z48" i="13" s="1"/>
  <c r="AK48" i="13"/>
  <c r="AJ48" i="13" s="1"/>
  <c r="BI48" i="13"/>
  <c r="BH48" i="13" s="1"/>
  <c r="BA57" i="13"/>
  <c r="H130" i="13"/>
  <c r="U196" i="13"/>
  <c r="U197" i="13"/>
  <c r="AV197" i="13"/>
  <c r="BO220" i="13"/>
  <c r="BO230" i="13"/>
  <c r="BO235" i="13"/>
  <c r="C238" i="13"/>
  <c r="BO240" i="13"/>
  <c r="BO241" i="13"/>
  <c r="Z243" i="13"/>
  <c r="AE247" i="13"/>
  <c r="AZ259" i="13"/>
  <c r="BO264" i="13"/>
  <c r="BO265" i="13"/>
  <c r="BO275" i="13"/>
  <c r="BO276" i="13"/>
  <c r="BO288" i="13"/>
  <c r="N289" i="13"/>
  <c r="BO299" i="13"/>
  <c r="H332" i="13"/>
  <c r="AF330" i="13"/>
  <c r="AE332" i="13"/>
  <c r="BB129" i="13"/>
  <c r="AZ129" i="13" s="1"/>
  <c r="W154" i="13"/>
  <c r="W153" i="13" s="1"/>
  <c r="AG154" i="13"/>
  <c r="AG153" i="13" s="1"/>
  <c r="I167" i="13"/>
  <c r="H167" i="13" s="1"/>
  <c r="AB167" i="13"/>
  <c r="Z167" i="13" s="1"/>
  <c r="AL167" i="13"/>
  <c r="AJ167" i="13" s="1"/>
  <c r="BJ167" i="13"/>
  <c r="BH167" i="13" s="1"/>
  <c r="AR195" i="13"/>
  <c r="BO207" i="13"/>
  <c r="BO218" i="13"/>
  <c r="BO270" i="13"/>
  <c r="H272" i="13"/>
  <c r="F277" i="13"/>
  <c r="BO286" i="13"/>
  <c r="C289" i="13"/>
  <c r="BO291" i="13"/>
  <c r="BH296" i="13"/>
  <c r="BO297" i="13"/>
  <c r="BO321" i="13"/>
  <c r="Z326" i="13"/>
  <c r="BA326" i="13"/>
  <c r="BO329" i="13"/>
  <c r="H330" i="13"/>
  <c r="I326" i="13"/>
  <c r="H326" i="13" s="1"/>
  <c r="C197" i="13"/>
  <c r="Z197" i="13"/>
  <c r="BH204" i="13"/>
  <c r="BO205" i="13"/>
  <c r="H216" i="13"/>
  <c r="BO228" i="13"/>
  <c r="N233" i="13"/>
  <c r="BD238" i="13"/>
  <c r="BO239" i="13"/>
  <c r="AE243" i="13"/>
  <c r="BO251" i="13"/>
  <c r="BO252" i="13"/>
  <c r="BO262" i="13"/>
  <c r="BO263" i="13"/>
  <c r="BO268" i="13"/>
  <c r="BO273" i="13"/>
  <c r="BO274" i="13"/>
  <c r="BO284" i="13"/>
  <c r="U315" i="13"/>
  <c r="AV315" i="13"/>
  <c r="AV322" i="13"/>
  <c r="BH322" i="13"/>
  <c r="AW326" i="13"/>
  <c r="AV326" i="13" s="1"/>
  <c r="AV330" i="13"/>
  <c r="BO331" i="13"/>
  <c r="BO351" i="13"/>
  <c r="P154" i="13"/>
  <c r="P153" i="13" s="1"/>
  <c r="BB167" i="13"/>
  <c r="L195" i="13"/>
  <c r="AA195" i="13"/>
  <c r="AZ197" i="13"/>
  <c r="BA196" i="13"/>
  <c r="H208" i="13"/>
  <c r="AE208" i="13"/>
  <c r="BO246" i="13"/>
  <c r="O243" i="13"/>
  <c r="N243" i="13" s="1"/>
  <c r="N247" i="13"/>
  <c r="BO257" i="13"/>
  <c r="H259" i="13"/>
  <c r="BH272" i="13"/>
  <c r="AF277" i="13"/>
  <c r="AE281" i="13"/>
  <c r="BH281" i="13"/>
  <c r="BO282" i="13"/>
  <c r="AZ345" i="13"/>
  <c r="BB342" i="13"/>
  <c r="BB341" i="13" s="1"/>
  <c r="BO202" i="13"/>
  <c r="F208" i="13"/>
  <c r="C208" i="13" s="1"/>
  <c r="BO215" i="13"/>
  <c r="U208" i="13"/>
  <c r="U227" i="13"/>
  <c r="AE238" i="13"/>
  <c r="BO244" i="13"/>
  <c r="C247" i="13"/>
  <c r="BO249" i="13"/>
  <c r="BO250" i="13"/>
  <c r="BO255" i="13"/>
  <c r="BO260" i="13"/>
  <c r="BO261" i="13"/>
  <c r="N266" i="13"/>
  <c r="U278" i="13"/>
  <c r="AH277" i="13"/>
  <c r="U304" i="13"/>
  <c r="BO314" i="13"/>
  <c r="O312" i="13"/>
  <c r="N315" i="13"/>
  <c r="C345" i="13"/>
  <c r="E342" i="13"/>
  <c r="H197" i="13"/>
  <c r="BD197" i="13"/>
  <c r="BO200" i="13"/>
  <c r="BO213" i="13"/>
  <c r="AV216" i="13"/>
  <c r="AV233" i="13"/>
  <c r="BH233" i="13"/>
  <c r="U238" i="13"/>
  <c r="Z253" i="13"/>
  <c r="BH259" i="13"/>
  <c r="X277" i="13"/>
  <c r="AW277" i="13"/>
  <c r="H281" i="13"/>
  <c r="V277" i="13"/>
  <c r="U281" i="13"/>
  <c r="AE289" i="13"/>
  <c r="BO295" i="13"/>
  <c r="BO308" i="13"/>
  <c r="BO309" i="13"/>
  <c r="C315" i="13"/>
  <c r="BO317" i="13"/>
  <c r="BO318" i="13"/>
  <c r="BO324" i="13"/>
  <c r="BO343" i="13"/>
  <c r="D341" i="13"/>
  <c r="N345" i="13"/>
  <c r="O342" i="13"/>
  <c r="X342" i="13"/>
  <c r="Z361" i="13"/>
  <c r="AA358" i="13"/>
  <c r="AJ367" i="13"/>
  <c r="AK364" i="13"/>
  <c r="AJ364" i="13" s="1"/>
  <c r="Q414" i="13"/>
  <c r="N415" i="13"/>
  <c r="BA277" i="13"/>
  <c r="BA312" i="13"/>
  <c r="AZ312" i="13" s="1"/>
  <c r="BO340" i="13"/>
  <c r="L341" i="13"/>
  <c r="BO349" i="13"/>
  <c r="U355" i="13"/>
  <c r="U394" i="13"/>
  <c r="V389" i="13"/>
  <c r="U389" i="13" s="1"/>
  <c r="BO398" i="13"/>
  <c r="H402" i="13"/>
  <c r="I401" i="13"/>
  <c r="Z437" i="13"/>
  <c r="AA432" i="13"/>
  <c r="Z432" i="13" s="1"/>
  <c r="N583" i="13"/>
  <c r="O582" i="13"/>
  <c r="Z583" i="13"/>
  <c r="U216" i="13"/>
  <c r="AE216" i="13"/>
  <c r="AZ247" i="13"/>
  <c r="F330" i="13"/>
  <c r="AJ330" i="13"/>
  <c r="BD330" i="13"/>
  <c r="AV332" i="13"/>
  <c r="BH332" i="13"/>
  <c r="BO338" i="13"/>
  <c r="H345" i="13"/>
  <c r="BD345" i="13"/>
  <c r="BF342" i="13"/>
  <c r="BO352" i="13"/>
  <c r="BO396" i="13"/>
  <c r="BD463" i="13"/>
  <c r="BO336" i="13"/>
  <c r="U345" i="13"/>
  <c r="BH345" i="13"/>
  <c r="BO347" i="13"/>
  <c r="N355" i="13"/>
  <c r="U361" i="13"/>
  <c r="V358" i="13"/>
  <c r="AE367" i="13"/>
  <c r="AF364" i="13"/>
  <c r="BK389" i="13"/>
  <c r="BH389" i="13" s="1"/>
  <c r="BH391" i="13"/>
  <c r="AC459" i="13"/>
  <c r="Z460" i="13"/>
  <c r="D277" i="13"/>
  <c r="W277" i="13"/>
  <c r="AG277" i="13"/>
  <c r="D312" i="13"/>
  <c r="C312" i="13" s="1"/>
  <c r="W312" i="13"/>
  <c r="AG312" i="13"/>
  <c r="AE312" i="13" s="1"/>
  <c r="N332" i="13"/>
  <c r="Z332" i="13"/>
  <c r="BO334" i="13"/>
  <c r="AV342" i="13"/>
  <c r="AX341" i="13"/>
  <c r="K342" i="13"/>
  <c r="K341" i="13" s="1"/>
  <c r="K194" i="13" s="1"/>
  <c r="BO356" i="13"/>
  <c r="I364" i="13"/>
  <c r="H364" i="13" s="1"/>
  <c r="H367" i="13"/>
  <c r="BO380" i="13"/>
  <c r="AV419" i="13"/>
  <c r="AW414" i="13"/>
  <c r="AH342" i="13"/>
  <c r="AH341" i="13" s="1"/>
  <c r="BO353" i="13"/>
  <c r="BD444" i="13"/>
  <c r="BD441" i="13"/>
  <c r="AV361" i="13"/>
  <c r="BH361" i="13"/>
  <c r="BI358" i="13"/>
  <c r="AZ364" i="13"/>
  <c r="C374" i="13"/>
  <c r="N381" i="13"/>
  <c r="BO383" i="13"/>
  <c r="AJ389" i="13"/>
  <c r="C391" i="13"/>
  <c r="AV389" i="13"/>
  <c r="BH394" i="13"/>
  <c r="AZ401" i="13"/>
  <c r="R401" i="13"/>
  <c r="R400" i="13" s="1"/>
  <c r="N402" i="13"/>
  <c r="AE402" i="13"/>
  <c r="AF401" i="13"/>
  <c r="BD415" i="13"/>
  <c r="BD414" i="13"/>
  <c r="Z424" i="13"/>
  <c r="AA423" i="13"/>
  <c r="O423" i="13"/>
  <c r="N428" i="13"/>
  <c r="H433" i="13"/>
  <c r="BD433" i="13"/>
  <c r="N441" i="13"/>
  <c r="Z444" i="13"/>
  <c r="AA441" i="13"/>
  <c r="Z441" i="13" s="1"/>
  <c r="U450" i="13"/>
  <c r="AA459" i="13"/>
  <c r="Z463" i="13"/>
  <c r="E497" i="13"/>
  <c r="C507" i="13"/>
  <c r="BL548" i="13"/>
  <c r="AJ361" i="13"/>
  <c r="AK358" i="13"/>
  <c r="BH367" i="13"/>
  <c r="BI364" i="13"/>
  <c r="BO377" i="13"/>
  <c r="AZ391" i="13"/>
  <c r="BA389" i="13"/>
  <c r="U402" i="13"/>
  <c r="V401" i="13"/>
  <c r="BO409" i="13"/>
  <c r="BH415" i="13"/>
  <c r="BI414" i="13"/>
  <c r="BO416" i="13"/>
  <c r="E423" i="13"/>
  <c r="C423" i="13" s="1"/>
  <c r="C428" i="13"/>
  <c r="BO431" i="13"/>
  <c r="AK432" i="13"/>
  <c r="AJ432" i="13" s="1"/>
  <c r="BO447" i="13"/>
  <c r="BO452" i="13"/>
  <c r="I458" i="13"/>
  <c r="AZ467" i="13"/>
  <c r="BA466" i="13"/>
  <c r="AZ466" i="13" s="1"/>
  <c r="O551" i="13"/>
  <c r="AZ358" i="13"/>
  <c r="BO359" i="13"/>
  <c r="U367" i="13"/>
  <c r="V364" i="13"/>
  <c r="H374" i="13"/>
  <c r="BH378" i="13"/>
  <c r="AZ381" i="13"/>
  <c r="BO384" i="13"/>
  <c r="H391" i="13"/>
  <c r="AH401" i="13"/>
  <c r="AH400" i="13" s="1"/>
  <c r="AH399" i="13" s="1"/>
  <c r="AJ402" i="13"/>
  <c r="AZ406" i="13"/>
  <c r="U410" i="13"/>
  <c r="AV415" i="13"/>
  <c r="C419" i="13"/>
  <c r="BO422" i="13"/>
  <c r="AZ428" i="13"/>
  <c r="N433" i="13"/>
  <c r="O432" i="13"/>
  <c r="BO440" i="13"/>
  <c r="H441" i="13"/>
  <c r="AE444" i="13"/>
  <c r="BH444" i="13"/>
  <c r="BI441" i="13"/>
  <c r="BH441" i="13" s="1"/>
  <c r="BO445" i="13"/>
  <c r="Z450" i="13"/>
  <c r="BH460" i="13"/>
  <c r="AE463" i="13"/>
  <c r="BI459" i="13"/>
  <c r="BH463" i="13"/>
  <c r="BO464" i="13"/>
  <c r="N477" i="13"/>
  <c r="O475" i="13"/>
  <c r="N475" i="13" s="1"/>
  <c r="Z477" i="13"/>
  <c r="BO533" i="13"/>
  <c r="AA527" i="13"/>
  <c r="Z542" i="13"/>
  <c r="BO404" i="13"/>
  <c r="BO407" i="13"/>
  <c r="BH424" i="13"/>
  <c r="BI423" i="13"/>
  <c r="BO429" i="13"/>
  <c r="U432" i="13"/>
  <c r="BO438" i="13"/>
  <c r="BO443" i="13"/>
  <c r="BO462" i="13"/>
  <c r="AJ498" i="13"/>
  <c r="I342" i="13"/>
  <c r="BD358" i="13"/>
  <c r="N367" i="13"/>
  <c r="AJ378" i="13"/>
  <c r="BD381" i="13"/>
  <c r="BO382" i="13"/>
  <c r="I389" i="13"/>
  <c r="Z402" i="13"/>
  <c r="H406" i="13"/>
  <c r="BD406" i="13"/>
  <c r="AJ415" i="13"/>
  <c r="AK414" i="13"/>
  <c r="H419" i="13"/>
  <c r="BO420" i="13"/>
  <c r="K423" i="13"/>
  <c r="K399" i="13" s="1"/>
  <c r="AV424" i="13"/>
  <c r="BO426" i="13"/>
  <c r="H428" i="13"/>
  <c r="U428" i="13"/>
  <c r="AE428" i="13"/>
  <c r="BD428" i="13"/>
  <c r="D432" i="13"/>
  <c r="BL432" i="13"/>
  <c r="BH433" i="13"/>
  <c r="BO436" i="13"/>
  <c r="AV437" i="13"/>
  <c r="U444" i="13"/>
  <c r="AR449" i="13"/>
  <c r="U459" i="13"/>
  <c r="BM458" i="13"/>
  <c r="BM449" i="13" s="1"/>
  <c r="N460" i="13"/>
  <c r="AV460" i="13"/>
  <c r="AW459" i="13"/>
  <c r="U463" i="13"/>
  <c r="AX458" i="13"/>
  <c r="AX449" i="13" s="1"/>
  <c r="E566" i="13"/>
  <c r="E551" i="13" s="1"/>
  <c r="E549" i="13" s="1"/>
  <c r="E548" i="13" s="1"/>
  <c r="C568" i="13"/>
  <c r="AZ615" i="13"/>
  <c r="BA609" i="13"/>
  <c r="AZ609" i="13" s="1"/>
  <c r="BO365" i="13"/>
  <c r="Z367" i="13"/>
  <c r="AA364" i="13"/>
  <c r="BO385" i="13"/>
  <c r="C415" i="13"/>
  <c r="D414" i="13"/>
  <c r="C414" i="13" s="1"/>
  <c r="AZ433" i="13"/>
  <c r="U437" i="13"/>
  <c r="AJ444" i="13"/>
  <c r="AK441" i="13"/>
  <c r="AJ441" i="13" s="1"/>
  <c r="N450" i="13"/>
  <c r="AE450" i="13"/>
  <c r="P458" i="13"/>
  <c r="P449" i="13" s="1"/>
  <c r="AK459" i="13"/>
  <c r="AJ463" i="13"/>
  <c r="AE361" i="13"/>
  <c r="BD367" i="13"/>
  <c r="N374" i="13"/>
  <c r="BO376" i="13"/>
  <c r="Z378" i="13"/>
  <c r="BO378" i="13" s="1"/>
  <c r="BO388" i="13"/>
  <c r="O389" i="13"/>
  <c r="N391" i="13"/>
  <c r="AV391" i="13"/>
  <c r="BO393" i="13"/>
  <c r="AE394" i="13"/>
  <c r="BO408" i="13"/>
  <c r="Z415" i="13"/>
  <c r="AA414" i="13"/>
  <c r="AJ424" i="13"/>
  <c r="AK423" i="13"/>
  <c r="AZ424" i="13"/>
  <c r="BO427" i="13"/>
  <c r="BO430" i="13"/>
  <c r="C444" i="13"/>
  <c r="D441" i="13"/>
  <c r="C441" i="13" s="1"/>
  <c r="H450" i="13"/>
  <c r="I449" i="13"/>
  <c r="BH450" i="13"/>
  <c r="AE459" i="13"/>
  <c r="AF458" i="13"/>
  <c r="C460" i="13"/>
  <c r="AZ460" i="13"/>
  <c r="BA459" i="13"/>
  <c r="C463" i="13"/>
  <c r="D459" i="13"/>
  <c r="AE467" i="13"/>
  <c r="AH466" i="13"/>
  <c r="AH458" i="13" s="1"/>
  <c r="AH449" i="13" s="1"/>
  <c r="D582" i="13"/>
  <c r="C586" i="13"/>
  <c r="J423" i="13"/>
  <c r="BA423" i="13"/>
  <c r="AZ423" i="13" s="1"/>
  <c r="N467" i="13"/>
  <c r="BK466" i="13"/>
  <c r="BH466" i="13" s="1"/>
  <c r="BH467" i="13"/>
  <c r="C477" i="13"/>
  <c r="BA475" i="13"/>
  <c r="AZ475" i="13" s="1"/>
  <c r="AZ477" i="13"/>
  <c r="V480" i="13"/>
  <c r="U481" i="13"/>
  <c r="BD481" i="13"/>
  <c r="BF480" i="13"/>
  <c r="BD480" i="13" s="1"/>
  <c r="C498" i="13"/>
  <c r="D497" i="13"/>
  <c r="N498" i="13"/>
  <c r="BM497" i="13"/>
  <c r="BO503" i="13"/>
  <c r="BH516" i="13"/>
  <c r="BO524" i="13"/>
  <c r="Z532" i="13"/>
  <c r="BO540" i="13"/>
  <c r="BD542" i="13"/>
  <c r="BO543" i="13"/>
  <c r="AZ545" i="13"/>
  <c r="U555" i="13"/>
  <c r="AH553" i="13"/>
  <c r="AH551" i="13" s="1"/>
  <c r="AH549" i="13" s="1"/>
  <c r="AX553" i="13"/>
  <c r="AV555" i="13"/>
  <c r="BO563" i="13"/>
  <c r="BH568" i="13"/>
  <c r="BI566" i="13"/>
  <c r="BH566" i="13" s="1"/>
  <c r="BO570" i="13"/>
  <c r="BO581" i="13"/>
  <c r="BO591" i="13"/>
  <c r="BO470" i="13"/>
  <c r="BO483" i="13"/>
  <c r="BO496" i="13"/>
  <c r="Z498" i="13"/>
  <c r="BO501" i="13"/>
  <c r="AE510" i="13"/>
  <c r="AF507" i="13"/>
  <c r="AE507" i="13" s="1"/>
  <c r="BO519" i="13"/>
  <c r="BH528" i="13"/>
  <c r="BO546" i="13"/>
  <c r="BO550" i="13"/>
  <c r="S548" i="13"/>
  <c r="AK553" i="13"/>
  <c r="AJ555" i="13"/>
  <c r="H566" i="13"/>
  <c r="BK609" i="13"/>
  <c r="BO486" i="13"/>
  <c r="H490" i="13"/>
  <c r="I480" i="13"/>
  <c r="BD498" i="13"/>
  <c r="H510" i="13"/>
  <c r="I507" i="13"/>
  <c r="H528" i="13"/>
  <c r="J527" i="13"/>
  <c r="BO530" i="13"/>
  <c r="BI527" i="13"/>
  <c r="BH542" i="13"/>
  <c r="BO564" i="13"/>
  <c r="BH583" i="13"/>
  <c r="BI582" i="13"/>
  <c r="AC466" i="13"/>
  <c r="Z466" i="13" s="1"/>
  <c r="Z467" i="13"/>
  <c r="BO468" i="13"/>
  <c r="Z475" i="13"/>
  <c r="N481" i="13"/>
  <c r="O480" i="13"/>
  <c r="BO489" i="13"/>
  <c r="BO492" i="13"/>
  <c r="O497" i="13"/>
  <c r="N507" i="13"/>
  <c r="BO509" i="13"/>
  <c r="U510" i="13"/>
  <c r="V507" i="13"/>
  <c r="U507" i="13" s="1"/>
  <c r="BO512" i="13"/>
  <c r="AV528" i="13"/>
  <c r="AW527" i="13"/>
  <c r="N586" i="13"/>
  <c r="U588" i="13"/>
  <c r="V586" i="13"/>
  <c r="U586" i="13" s="1"/>
  <c r="BA400" i="13"/>
  <c r="AA401" i="13"/>
  <c r="AK401" i="13"/>
  <c r="AX401" i="13"/>
  <c r="BI401" i="13"/>
  <c r="V414" i="13"/>
  <c r="U414" i="13" s="1"/>
  <c r="AF414" i="13"/>
  <c r="C424" i="13"/>
  <c r="N424" i="13"/>
  <c r="J432" i="13"/>
  <c r="BA432" i="13"/>
  <c r="V441" i="13"/>
  <c r="U441" i="13" s="1"/>
  <c r="AF441" i="13"/>
  <c r="AE441" i="13" s="1"/>
  <c r="E459" i="13"/>
  <c r="O459" i="13"/>
  <c r="BF459" i="13"/>
  <c r="H467" i="13"/>
  <c r="J475" i="13"/>
  <c r="H475" i="13" s="1"/>
  <c r="H477" i="13"/>
  <c r="BH498" i="13"/>
  <c r="AH497" i="13"/>
  <c r="X527" i="13"/>
  <c r="H532" i="13"/>
  <c r="BO536" i="13"/>
  <c r="AX527" i="13"/>
  <c r="AV542" i="13"/>
  <c r="BO559" i="13"/>
  <c r="AE566" i="13"/>
  <c r="J582" i="13"/>
  <c r="J579" i="13" s="1"/>
  <c r="U583" i="13"/>
  <c r="V582" i="13"/>
  <c r="BO595" i="13"/>
  <c r="U609" i="13"/>
  <c r="AW423" i="13"/>
  <c r="AV423" i="13" s="1"/>
  <c r="U466" i="13"/>
  <c r="AJ466" i="13"/>
  <c r="BD467" i="13"/>
  <c r="BF466" i="13"/>
  <c r="BD466" i="13" s="1"/>
  <c r="BO474" i="13"/>
  <c r="BO476" i="13"/>
  <c r="AE477" i="13"/>
  <c r="AH475" i="13"/>
  <c r="AE475" i="13" s="1"/>
  <c r="AV477" i="13"/>
  <c r="BO479" i="13"/>
  <c r="C481" i="13"/>
  <c r="E480" i="13"/>
  <c r="AZ481" i="13"/>
  <c r="BO487" i="13"/>
  <c r="BF497" i="13"/>
  <c r="BD507" i="13"/>
  <c r="H516" i="13"/>
  <c r="BO523" i="13"/>
  <c r="N528" i="13"/>
  <c r="Z528" i="13"/>
  <c r="AZ528" i="13"/>
  <c r="BA527" i="13"/>
  <c r="BO531" i="13"/>
  <c r="BO534" i="13"/>
  <c r="BO539" i="13"/>
  <c r="AK527" i="13"/>
  <c r="AJ542" i="13"/>
  <c r="Q553" i="13"/>
  <c r="Q551" i="13" s="1"/>
  <c r="Q549" i="13" s="1"/>
  <c r="BH558" i="13"/>
  <c r="BI553" i="13"/>
  <c r="Z568" i="13"/>
  <c r="AA566" i="13"/>
  <c r="Z566" i="13" s="1"/>
  <c r="BO574" i="13"/>
  <c r="BA586" i="13"/>
  <c r="AZ586" i="13" s="1"/>
  <c r="AZ588" i="13"/>
  <c r="BO606" i="13"/>
  <c r="E609" i="13"/>
  <c r="BO613" i="13"/>
  <c r="AV609" i="13"/>
  <c r="BO469" i="13"/>
  <c r="U477" i="13"/>
  <c r="X475" i="13"/>
  <c r="U475" i="13" s="1"/>
  <c r="BO482" i="13"/>
  <c r="Z490" i="13"/>
  <c r="U498" i="13"/>
  <c r="AV498" i="13"/>
  <c r="Z510" i="13"/>
  <c r="BO518" i="13"/>
  <c r="BO526" i="13"/>
  <c r="AJ532" i="13"/>
  <c r="C542" i="13"/>
  <c r="D527" i="13"/>
  <c r="BH545" i="13"/>
  <c r="X548" i="13"/>
  <c r="K551" i="13"/>
  <c r="K549" i="13" s="1"/>
  <c r="K548" i="13" s="1"/>
  <c r="AE555" i="13"/>
  <c r="BO557" i="13"/>
  <c r="AE558" i="13"/>
  <c r="BO560" i="13"/>
  <c r="AF577" i="13"/>
  <c r="AZ583" i="13"/>
  <c r="Z588" i="13"/>
  <c r="AA586" i="13"/>
  <c r="Z586" i="13" s="1"/>
  <c r="BO578" i="13"/>
  <c r="BO585" i="13"/>
  <c r="BF586" i="13"/>
  <c r="BD586" i="13" s="1"/>
  <c r="BO590" i="13"/>
  <c r="BO599" i="13"/>
  <c r="AE600" i="13"/>
  <c r="N610" i="13"/>
  <c r="Z610" i="13"/>
  <c r="BO617" i="13"/>
  <c r="Z558" i="13"/>
  <c r="N597" i="13"/>
  <c r="AA609" i="13"/>
  <c r="N615" i="13"/>
  <c r="Z481" i="13"/>
  <c r="BH481" i="13"/>
  <c r="N510" i="13"/>
  <c r="U528" i="13"/>
  <c r="AE528" i="13"/>
  <c r="AF553" i="13"/>
  <c r="BO573" i="13"/>
  <c r="BO580" i="13"/>
  <c r="AK582" i="13"/>
  <c r="P579" i="13"/>
  <c r="P577" i="13" s="1"/>
  <c r="P548" i="13" s="1"/>
  <c r="AE586" i="13"/>
  <c r="H610" i="13"/>
  <c r="BO618" i="13"/>
  <c r="N4" i="14"/>
  <c r="BA480" i="13"/>
  <c r="AZ480" i="13" s="1"/>
  <c r="AA507" i="13"/>
  <c r="Z507" i="13" s="1"/>
  <c r="AK507" i="13"/>
  <c r="AJ507" i="13" s="1"/>
  <c r="AX507" i="13"/>
  <c r="AV507" i="13" s="1"/>
  <c r="BI507" i="13"/>
  <c r="BH507" i="13" s="1"/>
  <c r="E527" i="13"/>
  <c r="O527" i="13"/>
  <c r="BF527" i="13"/>
  <c r="V553" i="13"/>
  <c r="BO571" i="13"/>
  <c r="BO607" i="13"/>
  <c r="AV610" i="13"/>
  <c r="BO567" i="13"/>
  <c r="AE568" i="13"/>
  <c r="BO569" i="13"/>
  <c r="H583" i="13"/>
  <c r="AE583" i="13"/>
  <c r="H588" i="13"/>
  <c r="AE588" i="13"/>
  <c r="BO596" i="13"/>
  <c r="AE597" i="13"/>
  <c r="BO598" i="13"/>
  <c r="Z600" i="13"/>
  <c r="BO605" i="13"/>
  <c r="U610" i="13"/>
  <c r="BH610" i="13"/>
  <c r="BO614" i="13"/>
  <c r="AE615" i="13"/>
  <c r="BO616" i="13"/>
  <c r="N16" i="14"/>
  <c r="BO587" i="13"/>
  <c r="BO594" i="13"/>
  <c r="BO603" i="13"/>
  <c r="AJ610" i="13"/>
  <c r="BO612" i="13"/>
  <c r="N20" i="14"/>
  <c r="N32" i="14"/>
  <c r="N36" i="14"/>
  <c r="N58" i="14"/>
  <c r="N71" i="14"/>
  <c r="N82" i="14"/>
  <c r="N86" i="14"/>
  <c r="N90" i="14"/>
  <c r="N75" i="14"/>
  <c r="N83" i="14"/>
  <c r="N144" i="14"/>
  <c r="N161" i="14"/>
  <c r="N96" i="14"/>
  <c r="N129" i="14"/>
  <c r="N137" i="14"/>
  <c r="N141" i="14"/>
  <c r="N133" i="14"/>
  <c r="N153" i="14"/>
  <c r="N112" i="14"/>
  <c r="N145" i="14"/>
  <c r="N148" i="14"/>
  <c r="N156" i="14"/>
  <c r="N254" i="14"/>
  <c r="N258" i="14"/>
  <c r="N307" i="14"/>
  <c r="F13" i="17"/>
  <c r="E13" i="17"/>
  <c r="E9" i="19"/>
  <c r="F10" i="22"/>
  <c r="E10" i="22"/>
  <c r="F10" i="23"/>
  <c r="E10" i="23"/>
  <c r="N311" i="14"/>
  <c r="N323" i="14"/>
  <c r="E7" i="19"/>
  <c r="E10" i="17"/>
  <c r="F7" i="19"/>
  <c r="E6" i="21"/>
  <c r="H7" i="23"/>
  <c r="H6" i="21"/>
  <c r="E9" i="23"/>
  <c r="H7" i="18"/>
  <c r="BO588" i="13" l="1"/>
  <c r="U480" i="13"/>
  <c r="Z364" i="13"/>
  <c r="BH423" i="13"/>
  <c r="AE113" i="13"/>
  <c r="N277" i="13"/>
  <c r="BJ548" i="13"/>
  <c r="J341" i="13"/>
  <c r="AC195" i="13"/>
  <c r="AZ507" i="13"/>
  <c r="W195" i="13"/>
  <c r="W194" i="13" s="1"/>
  <c r="W152" i="13" s="1"/>
  <c r="L399" i="13"/>
  <c r="BK194" i="13"/>
  <c r="AL341" i="13"/>
  <c r="BD401" i="13"/>
  <c r="U458" i="13"/>
  <c r="L8" i="13"/>
  <c r="AL195" i="13"/>
  <c r="AB399" i="13"/>
  <c r="BJ195" i="13"/>
  <c r="AJ609" i="13"/>
  <c r="R548" i="13"/>
  <c r="AP399" i="13"/>
  <c r="W399" i="13"/>
  <c r="S8" i="13"/>
  <c r="S7" i="13" s="1"/>
  <c r="S6" i="13" s="1"/>
  <c r="S5" i="13" s="1"/>
  <c r="AC341" i="13"/>
  <c r="AJ480" i="13"/>
  <c r="AR8" i="13"/>
  <c r="R341" i="13"/>
  <c r="R194" i="13" s="1"/>
  <c r="S195" i="13"/>
  <c r="F36" i="7"/>
  <c r="G35" i="7"/>
  <c r="G36" i="7" s="1"/>
  <c r="I147" i="14"/>
  <c r="H31" i="7"/>
  <c r="K147" i="14" s="1"/>
  <c r="I31" i="7"/>
  <c r="L147" i="14" s="1"/>
  <c r="AJ57" i="13"/>
  <c r="BJ399" i="13"/>
  <c r="P341" i="13"/>
  <c r="F7" i="13"/>
  <c r="AE423" i="13"/>
  <c r="AC548" i="13"/>
  <c r="BK548" i="13"/>
  <c r="F341" i="13"/>
  <c r="I551" i="13"/>
  <c r="AJ414" i="13"/>
  <c r="AH195" i="13"/>
  <c r="AH194" i="13" s="1"/>
  <c r="AH152" i="13" s="1"/>
  <c r="AH6" i="13" s="1"/>
  <c r="AH5" i="13" s="1"/>
  <c r="AZ527" i="13"/>
  <c r="U527" i="13"/>
  <c r="BL399" i="13"/>
  <c r="AF341" i="13"/>
  <c r="AE341" i="13" s="1"/>
  <c r="AV56" i="13"/>
  <c r="AN341" i="13"/>
  <c r="AL8" i="13"/>
  <c r="Z609" i="13"/>
  <c r="C480" i="13"/>
  <c r="H527" i="13"/>
  <c r="BH609" i="13"/>
  <c r="U423" i="13"/>
  <c r="Q399" i="13"/>
  <c r="H480" i="13"/>
  <c r="AH548" i="13"/>
  <c r="C566" i="13"/>
  <c r="BO566" i="13" s="1"/>
  <c r="H389" i="13"/>
  <c r="AZ389" i="13"/>
  <c r="BO253" i="13"/>
  <c r="AZ326" i="13"/>
  <c r="C609" i="13"/>
  <c r="BO516" i="13"/>
  <c r="Z414" i="13"/>
  <c r="Z423" i="13"/>
  <c r="AZ277" i="13"/>
  <c r="AV277" i="13"/>
  <c r="E341" i="13"/>
  <c r="AN194" i="13"/>
  <c r="AN152" i="13" s="1"/>
  <c r="BD58" i="13"/>
  <c r="AV57" i="13"/>
  <c r="BH58" i="13"/>
  <c r="BJ341" i="13"/>
  <c r="BJ194" i="13" s="1"/>
  <c r="BJ152" i="13" s="1"/>
  <c r="BJ6" i="13" s="1"/>
  <c r="BJ5" i="13" s="1"/>
  <c r="L548" i="13"/>
  <c r="AE480" i="13"/>
  <c r="AR548" i="13"/>
  <c r="AV364" i="13"/>
  <c r="AC194" i="13"/>
  <c r="AN548" i="13"/>
  <c r="J194" i="13"/>
  <c r="C553" i="13"/>
  <c r="BB399" i="13"/>
  <c r="C389" i="13"/>
  <c r="BO266" i="13"/>
  <c r="F399" i="13"/>
  <c r="C342" i="13"/>
  <c r="BH56" i="13"/>
  <c r="AP194" i="13"/>
  <c r="N609" i="13"/>
  <c r="BO609" i="13" s="1"/>
  <c r="F548" i="13"/>
  <c r="BH312" i="13"/>
  <c r="S399" i="13"/>
  <c r="AV9" i="13"/>
  <c r="BO538" i="13"/>
  <c r="AB8" i="13"/>
  <c r="AB7" i="13" s="1"/>
  <c r="BO233" i="13"/>
  <c r="C341" i="13"/>
  <c r="BO28" i="13"/>
  <c r="AZ432" i="13"/>
  <c r="BO355" i="13"/>
  <c r="X341" i="13"/>
  <c r="AL7" i="13"/>
  <c r="W8" i="13"/>
  <c r="G62" i="4"/>
  <c r="J82" i="14" s="1"/>
  <c r="X7" i="13"/>
  <c r="AV582" i="13"/>
  <c r="AR399" i="13"/>
  <c r="BD553" i="13"/>
  <c r="C401" i="13"/>
  <c r="C432" i="13"/>
  <c r="V326" i="13"/>
  <c r="U326" i="13" s="1"/>
  <c r="BO361" i="13"/>
  <c r="AE129" i="13"/>
  <c r="BO129" i="13" s="1"/>
  <c r="BO136" i="13"/>
  <c r="O113" i="13"/>
  <c r="BD10" i="13"/>
  <c r="Q8" i="13"/>
  <c r="Q7" i="13" s="1"/>
  <c r="AN399" i="13"/>
  <c r="H414" i="13"/>
  <c r="BA341" i="13"/>
  <c r="AZ341" i="13" s="1"/>
  <c r="AT195" i="13"/>
  <c r="BO243" i="13"/>
  <c r="D57" i="13"/>
  <c r="D56" i="13" s="1"/>
  <c r="C56" i="13" s="1"/>
  <c r="P399" i="13"/>
  <c r="AL548" i="13"/>
  <c r="BF154" i="13"/>
  <c r="BF153" i="13" s="1"/>
  <c r="H609" i="13"/>
  <c r="C400" i="13"/>
  <c r="AE582" i="13"/>
  <c r="BO558" i="13"/>
  <c r="AJ527" i="13"/>
  <c r="D551" i="13"/>
  <c r="BO545" i="13"/>
  <c r="N423" i="13"/>
  <c r="R399" i="13"/>
  <c r="U312" i="13"/>
  <c r="BO304" i="13"/>
  <c r="BJ154" i="13"/>
  <c r="BJ153" i="13" s="1"/>
  <c r="AC399" i="13"/>
  <c r="W341" i="13"/>
  <c r="BO322" i="13"/>
  <c r="AX8" i="13"/>
  <c r="AX7" i="13" s="1"/>
  <c r="AE432" i="13"/>
  <c r="BO532" i="13"/>
  <c r="BB195" i="13"/>
  <c r="BB194" i="13" s="1"/>
  <c r="AE414" i="13"/>
  <c r="AE364" i="13"/>
  <c r="BO600" i="13"/>
  <c r="N527" i="13"/>
  <c r="N389" i="13"/>
  <c r="U364" i="13"/>
  <c r="BB8" i="13"/>
  <c r="C10" i="13"/>
  <c r="AG548" i="13"/>
  <c r="AB195" i="13"/>
  <c r="AB194" i="13" s="1"/>
  <c r="AB548" i="13"/>
  <c r="BI195" i="13"/>
  <c r="BH195" i="13" s="1"/>
  <c r="S194" i="13"/>
  <c r="S152" i="13" s="1"/>
  <c r="I63" i="2"/>
  <c r="BO450" i="13"/>
  <c r="H459" i="13"/>
  <c r="BH414" i="13"/>
  <c r="X195" i="13"/>
  <c r="BO159" i="13"/>
  <c r="BO45" i="13"/>
  <c r="BO583" i="13"/>
  <c r="AE579" i="13"/>
  <c r="Q548" i="13"/>
  <c r="H432" i="13"/>
  <c r="N480" i="13"/>
  <c r="H449" i="13"/>
  <c r="AJ423" i="13"/>
  <c r="AC458" i="13"/>
  <c r="AC449" i="13" s="1"/>
  <c r="AC152" i="13" s="1"/>
  <c r="N312" i="13"/>
  <c r="BO163" i="13"/>
  <c r="AV10" i="13"/>
  <c r="BH277" i="13"/>
  <c r="BM399" i="13"/>
  <c r="R8" i="13"/>
  <c r="R7" i="13" s="1"/>
  <c r="BM8" i="13"/>
  <c r="BM7" i="13" s="1"/>
  <c r="BM548" i="13"/>
  <c r="H44" i="2"/>
  <c r="K20" i="14" s="1"/>
  <c r="I44" i="2"/>
  <c r="L20" i="14" s="1"/>
  <c r="I20" i="14"/>
  <c r="BH10" i="13"/>
  <c r="BI9" i="13"/>
  <c r="H582" i="13"/>
  <c r="AZ553" i="13"/>
  <c r="BO467" i="13"/>
  <c r="D154" i="13"/>
  <c r="D153" i="13" s="1"/>
  <c r="C58" i="13"/>
  <c r="BO58" i="13" s="1"/>
  <c r="BF195" i="13"/>
  <c r="BO92" i="13"/>
  <c r="N167" i="13"/>
  <c r="BO140" i="13"/>
  <c r="BO23" i="13"/>
  <c r="BO17" i="13"/>
  <c r="BO14" i="13"/>
  <c r="BF582" i="13"/>
  <c r="BD582" i="13" s="1"/>
  <c r="AW579" i="13"/>
  <c r="AW577" i="13" s="1"/>
  <c r="AV577" i="13" s="1"/>
  <c r="N497" i="13"/>
  <c r="BH527" i="13"/>
  <c r="BO490" i="13"/>
  <c r="BO433" i="13"/>
  <c r="H458" i="13"/>
  <c r="BF399" i="13"/>
  <c r="BD399" i="13" s="1"/>
  <c r="BO381" i="13"/>
  <c r="E399" i="13"/>
  <c r="C277" i="13"/>
  <c r="AW154" i="13"/>
  <c r="AW153" i="13" s="1"/>
  <c r="BM195" i="13"/>
  <c r="BM194" i="13" s="1"/>
  <c r="AK195" i="13"/>
  <c r="O57" i="13"/>
  <c r="N57" i="13" s="1"/>
  <c r="BO73" i="13"/>
  <c r="BO39" i="13"/>
  <c r="BO186" i="13"/>
  <c r="Z277" i="13"/>
  <c r="P195" i="13"/>
  <c r="AK9" i="13"/>
  <c r="AJ10" i="13"/>
  <c r="AW341" i="13"/>
  <c r="AV341" i="13" s="1"/>
  <c r="AV527" i="13"/>
  <c r="BO259" i="13"/>
  <c r="BO115" i="13"/>
  <c r="AA8" i="13"/>
  <c r="BL341" i="13"/>
  <c r="BL194" i="13" s="1"/>
  <c r="BL152" i="13" s="1"/>
  <c r="BO105" i="13"/>
  <c r="BH480" i="13"/>
  <c r="BO597" i="13"/>
  <c r="AE577" i="13"/>
  <c r="BO555" i="13"/>
  <c r="BO406" i="13"/>
  <c r="BO410" i="13"/>
  <c r="N364" i="13"/>
  <c r="BO216" i="13"/>
  <c r="L194" i="13"/>
  <c r="L152" i="13" s="1"/>
  <c r="BO148" i="13"/>
  <c r="BO48" i="13"/>
  <c r="Z113" i="13"/>
  <c r="AK113" i="13"/>
  <c r="AJ113" i="13" s="1"/>
  <c r="BO168" i="13"/>
  <c r="AR7" i="13"/>
  <c r="D22" i="13"/>
  <c r="C22" i="13" s="1"/>
  <c r="K8" i="13"/>
  <c r="BO11" i="13"/>
  <c r="AL399" i="13"/>
  <c r="AA57" i="13"/>
  <c r="AG399" i="13"/>
  <c r="N31" i="13"/>
  <c r="BO31" i="13" s="1"/>
  <c r="O22" i="13"/>
  <c r="O8" i="13" s="1"/>
  <c r="BO389" i="13"/>
  <c r="AK497" i="13"/>
  <c r="AJ497" i="13" s="1"/>
  <c r="BO610" i="13"/>
  <c r="BO394" i="13"/>
  <c r="N432" i="13"/>
  <c r="BO296" i="13"/>
  <c r="BO460" i="13"/>
  <c r="N553" i="13"/>
  <c r="BO332" i="13"/>
  <c r="BO204" i="13"/>
  <c r="BO51" i="13"/>
  <c r="BO178" i="13"/>
  <c r="BO77" i="13"/>
  <c r="BL7" i="13"/>
  <c r="AZ414" i="13"/>
  <c r="BO615" i="13"/>
  <c r="BO510" i="13"/>
  <c r="BK458" i="13"/>
  <c r="BK449" i="13" s="1"/>
  <c r="BK152" i="13" s="1"/>
  <c r="BK6" i="13" s="1"/>
  <c r="BK5" i="13" s="1"/>
  <c r="N414" i="13"/>
  <c r="BH364" i="13"/>
  <c r="BO281" i="13"/>
  <c r="AX195" i="13"/>
  <c r="AX194" i="13" s="1"/>
  <c r="BO272" i="13"/>
  <c r="AB154" i="13"/>
  <c r="AB153" i="13" s="1"/>
  <c r="AN7" i="13"/>
  <c r="AT399" i="13"/>
  <c r="AT341" i="13"/>
  <c r="BF8" i="13"/>
  <c r="BF7" i="13" s="1"/>
  <c r="AL194" i="13"/>
  <c r="AV113" i="13"/>
  <c r="H32" i="2"/>
  <c r="K14" i="14" s="1"/>
  <c r="I32" i="2"/>
  <c r="L14" i="14" s="1"/>
  <c r="I14" i="14"/>
  <c r="BB113" i="13"/>
  <c r="AZ113" i="13" s="1"/>
  <c r="E458" i="13"/>
  <c r="E449" i="13" s="1"/>
  <c r="Z527" i="13"/>
  <c r="BO402" i="13"/>
  <c r="BO345" i="13"/>
  <c r="AT548" i="13"/>
  <c r="BF458" i="13"/>
  <c r="BF449" i="13" s="1"/>
  <c r="BO528" i="13"/>
  <c r="H423" i="13"/>
  <c r="BO437" i="13"/>
  <c r="BO367" i="13"/>
  <c r="K152" i="13"/>
  <c r="BF341" i="13"/>
  <c r="U277" i="13"/>
  <c r="BO278" i="13"/>
  <c r="BO208" i="13"/>
  <c r="I154" i="13"/>
  <c r="H154" i="13" s="1"/>
  <c r="BH113" i="13"/>
  <c r="J22" i="13"/>
  <c r="H22" i="13" s="1"/>
  <c r="Z312" i="13"/>
  <c r="BO312" i="13" s="1"/>
  <c r="AG8" i="13"/>
  <c r="H277" i="13"/>
  <c r="H113" i="13"/>
  <c r="Q341" i="13"/>
  <c r="Q194" i="13" s="1"/>
  <c r="Q152" i="13" s="1"/>
  <c r="AH7" i="13"/>
  <c r="J136" i="14"/>
  <c r="H50" i="2"/>
  <c r="I50" i="2"/>
  <c r="BO475" i="13"/>
  <c r="BH401" i="13"/>
  <c r="BI400" i="13"/>
  <c r="BH582" i="13"/>
  <c r="BI579" i="13"/>
  <c r="BO498" i="13"/>
  <c r="D579" i="13"/>
  <c r="C582" i="13"/>
  <c r="BO444" i="13"/>
  <c r="AJ459" i="13"/>
  <c r="AK458" i="13"/>
  <c r="I341" i="13"/>
  <c r="H341" i="13" s="1"/>
  <c r="H342" i="13"/>
  <c r="BO419" i="13"/>
  <c r="N551" i="13"/>
  <c r="O549" i="13"/>
  <c r="J399" i="13"/>
  <c r="J152" i="13" s="1"/>
  <c r="Z358" i="13"/>
  <c r="AA342" i="13"/>
  <c r="AZ342" i="13"/>
  <c r="AR194" i="13"/>
  <c r="BI153" i="13"/>
  <c r="N113" i="13"/>
  <c r="K57" i="13"/>
  <c r="E67" i="2"/>
  <c r="H63" i="2"/>
  <c r="BD9" i="13"/>
  <c r="C9" i="13"/>
  <c r="AV401" i="13"/>
  <c r="AX400" i="13"/>
  <c r="AV459" i="13"/>
  <c r="AW458" i="13"/>
  <c r="BD459" i="13"/>
  <c r="H401" i="13"/>
  <c r="I400" i="13"/>
  <c r="Z195" i="13"/>
  <c r="R152" i="13"/>
  <c r="R6" i="13" s="1"/>
  <c r="R5" i="13" s="1"/>
  <c r="BD57" i="13"/>
  <c r="BD56" i="13"/>
  <c r="F233" i="14"/>
  <c r="F249" i="14"/>
  <c r="AE458" i="13"/>
  <c r="V400" i="13"/>
  <c r="U401" i="13"/>
  <c r="AV414" i="13"/>
  <c r="AW399" i="13"/>
  <c r="V342" i="13"/>
  <c r="U358" i="13"/>
  <c r="AA582" i="13"/>
  <c r="AL154" i="13"/>
  <c r="AL153" i="13" s="1"/>
  <c r="O399" i="13"/>
  <c r="N399" i="13" s="1"/>
  <c r="N400" i="13"/>
  <c r="BO118" i="13"/>
  <c r="I64" i="14"/>
  <c r="F43" i="4"/>
  <c r="I33" i="4"/>
  <c r="L64" i="14" s="1"/>
  <c r="H33" i="4"/>
  <c r="K64" i="14" s="1"/>
  <c r="AE10" i="13"/>
  <c r="AF9" i="13"/>
  <c r="AC8" i="13"/>
  <c r="AC7" i="13" s="1"/>
  <c r="F248" i="14"/>
  <c r="F232" i="14"/>
  <c r="N9" i="13"/>
  <c r="BH22" i="13"/>
  <c r="BA582" i="13"/>
  <c r="N459" i="13"/>
  <c r="O458" i="13"/>
  <c r="AX497" i="13"/>
  <c r="AV497" i="13" s="1"/>
  <c r="I549" i="13"/>
  <c r="H551" i="13"/>
  <c r="BD551" i="13"/>
  <c r="AJ553" i="13"/>
  <c r="AK551" i="13"/>
  <c r="AF449" i="13"/>
  <c r="AE449" i="13" s="1"/>
  <c r="BO428" i="13"/>
  <c r="AJ358" i="13"/>
  <c r="AK342" i="13"/>
  <c r="BO374" i="13"/>
  <c r="BD196" i="13"/>
  <c r="BO196" i="13" s="1"/>
  <c r="AZ167" i="13"/>
  <c r="BB154" i="13"/>
  <c r="BB153" i="13" s="1"/>
  <c r="V195" i="13"/>
  <c r="I195" i="13"/>
  <c r="N401" i="13"/>
  <c r="AG195" i="13"/>
  <c r="AG194" i="13" s="1"/>
  <c r="I38" i="2"/>
  <c r="H38" i="2"/>
  <c r="F45" i="2"/>
  <c r="BO33" i="13"/>
  <c r="H74" i="14"/>
  <c r="E62" i="4"/>
  <c r="H82" i="14" s="1"/>
  <c r="H53" i="4"/>
  <c r="K74" i="14" s="1"/>
  <c r="U123" i="13"/>
  <c r="W113" i="13"/>
  <c r="U113" i="13" s="1"/>
  <c r="U22" i="13"/>
  <c r="AF154" i="13"/>
  <c r="Z9" i="13"/>
  <c r="N10" i="13"/>
  <c r="BO481" i="13"/>
  <c r="V551" i="13"/>
  <c r="U553" i="13"/>
  <c r="C527" i="13"/>
  <c r="V579" i="13"/>
  <c r="U582" i="13"/>
  <c r="AZ400" i="13"/>
  <c r="BA399" i="13"/>
  <c r="AZ399" i="13" s="1"/>
  <c r="AA551" i="13"/>
  <c r="BA549" i="13"/>
  <c r="AZ551" i="13"/>
  <c r="AE466" i="13"/>
  <c r="BO466" i="13" s="1"/>
  <c r="N582" i="13"/>
  <c r="O579" i="13"/>
  <c r="D399" i="13"/>
  <c r="AE277" i="13"/>
  <c r="AR152" i="13"/>
  <c r="AR6" i="13" s="1"/>
  <c r="AR5" i="13" s="1"/>
  <c r="Z154" i="13"/>
  <c r="AA153" i="13"/>
  <c r="N154" i="13"/>
  <c r="O153" i="13"/>
  <c r="BO98" i="13"/>
  <c r="BA22" i="13"/>
  <c r="AZ22" i="13" s="1"/>
  <c r="H64" i="14"/>
  <c r="E43" i="4"/>
  <c r="BA154" i="13"/>
  <c r="AZ155" i="13"/>
  <c r="BO155" i="13" s="1"/>
  <c r="AV8" i="13"/>
  <c r="AW7" i="13"/>
  <c r="H10" i="13"/>
  <c r="H26" i="3"/>
  <c r="I26" i="3"/>
  <c r="F39" i="3"/>
  <c r="AF497" i="13"/>
  <c r="AE497" i="13" s="1"/>
  <c r="BO542" i="13"/>
  <c r="BH553" i="13"/>
  <c r="BI551" i="13"/>
  <c r="BO424" i="13"/>
  <c r="D549" i="13"/>
  <c r="C551" i="13"/>
  <c r="H507" i="13"/>
  <c r="BO507" i="13" s="1"/>
  <c r="I497" i="13"/>
  <c r="H497" i="13" s="1"/>
  <c r="BD527" i="13"/>
  <c r="D458" i="13"/>
  <c r="C459" i="13"/>
  <c r="BO415" i="13"/>
  <c r="BO568" i="13"/>
  <c r="BH358" i="13"/>
  <c r="BI342" i="13"/>
  <c r="N342" i="13"/>
  <c r="O341" i="13"/>
  <c r="BO197" i="13"/>
  <c r="AE330" i="13"/>
  <c r="AF326" i="13"/>
  <c r="BO238" i="13"/>
  <c r="BO227" i="13"/>
  <c r="AF56" i="13"/>
  <c r="AT8" i="13"/>
  <c r="AT7" i="13" s="1"/>
  <c r="AG57" i="13"/>
  <c r="AG56" i="13" s="1"/>
  <c r="BI497" i="13"/>
  <c r="BH497" i="13" s="1"/>
  <c r="V497" i="13"/>
  <c r="U497" i="13" s="1"/>
  <c r="AJ582" i="13"/>
  <c r="AK579" i="13"/>
  <c r="H579" i="13"/>
  <c r="J577" i="13"/>
  <c r="H577" i="13" s="1"/>
  <c r="AA497" i="13"/>
  <c r="Z497" i="13" s="1"/>
  <c r="AX551" i="13"/>
  <c r="AV553" i="13"/>
  <c r="BO463" i="13"/>
  <c r="Z459" i="13"/>
  <c r="AA458" i="13"/>
  <c r="BH432" i="13"/>
  <c r="BO391" i="13"/>
  <c r="F326" i="13"/>
  <c r="C326" i="13" s="1"/>
  <c r="C330" i="13"/>
  <c r="BO315" i="13"/>
  <c r="BO247" i="13"/>
  <c r="AZ196" i="13"/>
  <c r="BA195" i="13"/>
  <c r="AZ57" i="13"/>
  <c r="BA56" i="13"/>
  <c r="AZ56" i="13" s="1"/>
  <c r="E194" i="13"/>
  <c r="BO130" i="13"/>
  <c r="BA9" i="13"/>
  <c r="AZ10" i="13"/>
  <c r="V154" i="13"/>
  <c r="C123" i="13"/>
  <c r="D113" i="13"/>
  <c r="C113" i="13" s="1"/>
  <c r="U10" i="13"/>
  <c r="V9" i="13"/>
  <c r="BH57" i="13"/>
  <c r="I24" i="2"/>
  <c r="H24" i="2"/>
  <c r="F33" i="2"/>
  <c r="AE22" i="13"/>
  <c r="AW195" i="13"/>
  <c r="Z10" i="13"/>
  <c r="AF551" i="13"/>
  <c r="AE553" i="13"/>
  <c r="AJ401" i="13"/>
  <c r="AK400" i="13"/>
  <c r="Z401" i="13"/>
  <c r="AA400" i="13"/>
  <c r="BD497" i="13"/>
  <c r="C497" i="13"/>
  <c r="BO477" i="13"/>
  <c r="BO586" i="13"/>
  <c r="BA458" i="13"/>
  <c r="AZ459" i="13"/>
  <c r="BO441" i="13"/>
  <c r="BH459" i="13"/>
  <c r="BI458" i="13"/>
  <c r="V449" i="13"/>
  <c r="U449" i="13" s="1"/>
  <c r="AF400" i="13"/>
  <c r="AE401" i="13"/>
  <c r="AE342" i="13"/>
  <c r="BO289" i="13"/>
  <c r="AJ195" i="13"/>
  <c r="BM152" i="13"/>
  <c r="AJ154" i="13"/>
  <c r="AK153" i="13"/>
  <c r="U57" i="13"/>
  <c r="V56" i="13"/>
  <c r="U56" i="13" s="1"/>
  <c r="D195" i="13"/>
  <c r="L7" i="13"/>
  <c r="F260" i="14"/>
  <c r="F244" i="14"/>
  <c r="J64" i="14"/>
  <c r="G43" i="4"/>
  <c r="BO125" i="13"/>
  <c r="A38" i="3"/>
  <c r="D49" i="14" s="1"/>
  <c r="A30" i="3"/>
  <c r="D41" i="14" s="1"/>
  <c r="A28" i="3"/>
  <c r="D39" i="14" s="1"/>
  <c r="A35" i="3"/>
  <c r="D46" i="14" s="1"/>
  <c r="A27" i="3"/>
  <c r="D38" i="14" s="1"/>
  <c r="A33" i="3"/>
  <c r="D44" i="14" s="1"/>
  <c r="A32" i="3"/>
  <c r="D43" i="14" s="1"/>
  <c r="A34" i="3"/>
  <c r="D45" i="14" s="1"/>
  <c r="A36" i="3"/>
  <c r="D47" i="14" s="1"/>
  <c r="A37" i="3"/>
  <c r="D48" i="14" s="1"/>
  <c r="A29" i="3"/>
  <c r="D40" i="14" s="1"/>
  <c r="A31" i="3"/>
  <c r="D42" i="14" s="1"/>
  <c r="I8" i="13"/>
  <c r="H9" i="13"/>
  <c r="F252" i="14"/>
  <c r="F236" i="14"/>
  <c r="O195" i="13"/>
  <c r="Z22" i="13"/>
  <c r="BO330" i="13" l="1"/>
  <c r="AP152" i="13"/>
  <c r="AP6" i="13" s="1"/>
  <c r="AP5" i="13" s="1"/>
  <c r="L6" i="13"/>
  <c r="L5" i="13" s="1"/>
  <c r="G37" i="7"/>
  <c r="AV579" i="13"/>
  <c r="P194" i="13"/>
  <c r="P152" i="13" s="1"/>
  <c r="P6" i="13" s="1"/>
  <c r="P5" i="13" s="1"/>
  <c r="X194" i="13"/>
  <c r="X152" i="13" s="1"/>
  <c r="N341" i="13"/>
  <c r="C399" i="13"/>
  <c r="AG152" i="13"/>
  <c r="I153" i="13"/>
  <c r="BO423" i="13"/>
  <c r="BO364" i="13"/>
  <c r="BM6" i="13"/>
  <c r="BM5" i="13" s="1"/>
  <c r="AE56" i="13"/>
  <c r="AN6" i="13"/>
  <c r="AN5" i="13" s="1"/>
  <c r="BO480" i="13"/>
  <c r="AT194" i="13"/>
  <c r="AT152" i="13" s="1"/>
  <c r="X6" i="13"/>
  <c r="X5" i="13" s="1"/>
  <c r="BO432" i="13"/>
  <c r="N22" i="13"/>
  <c r="BO22" i="13" s="1"/>
  <c r="AG7" i="13"/>
  <c r="AG6" i="13" s="1"/>
  <c r="AG5" i="13" s="1"/>
  <c r="C57" i="13"/>
  <c r="AC6" i="13"/>
  <c r="AC5" i="13" s="1"/>
  <c r="AB152" i="13"/>
  <c r="AB6" i="13" s="1"/>
  <c r="AB5" i="13" s="1"/>
  <c r="BF194" i="13"/>
  <c r="BF152" i="13" s="1"/>
  <c r="BD154" i="13"/>
  <c r="BL6" i="13"/>
  <c r="BL5" i="13" s="1"/>
  <c r="O56" i="13"/>
  <c r="N56" i="13" s="1"/>
  <c r="BO414" i="13"/>
  <c r="BO167" i="13"/>
  <c r="D8" i="13"/>
  <c r="C8" i="13" s="1"/>
  <c r="BH154" i="13"/>
  <c r="Q6" i="13"/>
  <c r="Q5" i="13" s="1"/>
  <c r="AA56" i="13"/>
  <c r="Z57" i="13"/>
  <c r="AK8" i="13"/>
  <c r="AJ9" i="13"/>
  <c r="BO123" i="13"/>
  <c r="J8" i="13"/>
  <c r="J7" i="13" s="1"/>
  <c r="E152" i="13"/>
  <c r="E6" i="13" s="1"/>
  <c r="E5" i="13" s="1"/>
  <c r="AT6" i="13"/>
  <c r="AT5" i="13" s="1"/>
  <c r="BO277" i="13"/>
  <c r="AL152" i="13"/>
  <c r="AL6" i="13" s="1"/>
  <c r="AL5" i="13" s="1"/>
  <c r="BO401" i="13"/>
  <c r="AV154" i="13"/>
  <c r="AW548" i="13"/>
  <c r="BO553" i="13"/>
  <c r="BO10" i="13"/>
  <c r="BF579" i="13"/>
  <c r="BF577" i="13" s="1"/>
  <c r="C154" i="13"/>
  <c r="BH9" i="13"/>
  <c r="BI8" i="13"/>
  <c r="BB7" i="13"/>
  <c r="AE57" i="13"/>
  <c r="J135" i="14"/>
  <c r="J134" i="14"/>
  <c r="BD549" i="13"/>
  <c r="U400" i="13"/>
  <c r="V399" i="13"/>
  <c r="U399" i="13" s="1"/>
  <c r="AF549" i="13"/>
  <c r="AE551" i="13"/>
  <c r="V8" i="13"/>
  <c r="U9" i="13"/>
  <c r="BA194" i="13"/>
  <c r="AZ194" i="13" s="1"/>
  <c r="AZ195" i="13"/>
  <c r="AX549" i="13"/>
  <c r="AV551" i="13"/>
  <c r="BO459" i="13"/>
  <c r="BI549" i="13"/>
  <c r="BH551" i="13"/>
  <c r="AZ154" i="13"/>
  <c r="BA153" i="13"/>
  <c r="F195" i="13"/>
  <c r="F194" i="13" s="1"/>
  <c r="F152" i="13" s="1"/>
  <c r="F6" i="13" s="1"/>
  <c r="F5" i="13" s="1"/>
  <c r="U579" i="13"/>
  <c r="V577" i="13"/>
  <c r="U577" i="13" s="1"/>
  <c r="AF153" i="13"/>
  <c r="AE154" i="13"/>
  <c r="AJ342" i="13"/>
  <c r="AK341" i="13"/>
  <c r="AW449" i="13"/>
  <c r="AV449" i="13" s="1"/>
  <c r="AV458" i="13"/>
  <c r="BD8" i="13"/>
  <c r="Z342" i="13"/>
  <c r="AA341" i="13"/>
  <c r="H195" i="13"/>
  <c r="I194" i="13"/>
  <c r="H194" i="13" s="1"/>
  <c r="N8" i="13"/>
  <c r="BA8" i="13"/>
  <c r="AZ9" i="13"/>
  <c r="AJ153" i="13"/>
  <c r="BH458" i="13"/>
  <c r="BI449" i="13"/>
  <c r="BH449" i="13" s="1"/>
  <c r="BO497" i="13"/>
  <c r="C458" i="13"/>
  <c r="D449" i="13"/>
  <c r="C449" i="13" s="1"/>
  <c r="Z153" i="13"/>
  <c r="BO527" i="13"/>
  <c r="H549" i="13"/>
  <c r="I548" i="13"/>
  <c r="Z582" i="13"/>
  <c r="AA579" i="13"/>
  <c r="AJ458" i="13"/>
  <c r="AK449" i="13"/>
  <c r="AJ449" i="13" s="1"/>
  <c r="BH400" i="13"/>
  <c r="BI399" i="13"/>
  <c r="BH399" i="13" s="1"/>
  <c r="I7" i="13"/>
  <c r="AW194" i="13"/>
  <c r="AV194" i="13" s="1"/>
  <c r="AV195" i="13"/>
  <c r="BO113" i="13"/>
  <c r="Z458" i="13"/>
  <c r="AA449" i="13"/>
  <c r="Z449" i="13" s="1"/>
  <c r="N579" i="13"/>
  <c r="O577" i="13"/>
  <c r="N577" i="13" s="1"/>
  <c r="AZ549" i="13"/>
  <c r="U195" i="13"/>
  <c r="BO358" i="13"/>
  <c r="BD579" i="13"/>
  <c r="I399" i="13"/>
  <c r="H399" i="13" s="1"/>
  <c r="H400" i="13"/>
  <c r="AX399" i="13"/>
  <c r="AX152" i="13" s="1"/>
  <c r="AV400" i="13"/>
  <c r="V549" i="13"/>
  <c r="U551" i="13"/>
  <c r="N458" i="13"/>
  <c r="O449" i="13"/>
  <c r="N449" i="13" s="1"/>
  <c r="W7" i="13"/>
  <c r="W6" i="13" s="1"/>
  <c r="W5" i="13" s="1"/>
  <c r="AE326" i="13"/>
  <c r="BO326" i="13" s="1"/>
  <c r="AF195" i="13"/>
  <c r="BH342" i="13"/>
  <c r="BI341" i="13"/>
  <c r="J548" i="13"/>
  <c r="AV7" i="13"/>
  <c r="AA549" i="13"/>
  <c r="Z551" i="13"/>
  <c r="AJ551" i="13"/>
  <c r="AK549" i="13"/>
  <c r="AF8" i="13"/>
  <c r="AE9" i="13"/>
  <c r="N549" i="13"/>
  <c r="BD341" i="13"/>
  <c r="BD342" i="13"/>
  <c r="AE400" i="13"/>
  <c r="AF399" i="13"/>
  <c r="AE399" i="13" s="1"/>
  <c r="AJ400" i="13"/>
  <c r="AK399" i="13"/>
  <c r="AJ399" i="13" s="1"/>
  <c r="AJ579" i="13"/>
  <c r="AK577" i="13"/>
  <c r="AJ577" i="13" s="1"/>
  <c r="AV153" i="13"/>
  <c r="AZ582" i="13"/>
  <c r="BA579" i="13"/>
  <c r="C153" i="13"/>
  <c r="BD458" i="13"/>
  <c r="BD449" i="13"/>
  <c r="K56" i="13"/>
  <c r="H57" i="13"/>
  <c r="D577" i="13"/>
  <c r="C577" i="13" s="1"/>
  <c r="C579" i="13"/>
  <c r="Z8" i="13"/>
  <c r="Z400" i="13"/>
  <c r="AA399" i="13"/>
  <c r="Z399" i="13" s="1"/>
  <c r="BB152" i="13"/>
  <c r="BB6" i="13" s="1"/>
  <c r="BB5" i="13" s="1"/>
  <c r="U342" i="13"/>
  <c r="V341" i="13"/>
  <c r="U341" i="13" s="1"/>
  <c r="N195" i="13"/>
  <c r="O194" i="13"/>
  <c r="N194" i="13" s="1"/>
  <c r="D194" i="13"/>
  <c r="C194" i="13" s="1"/>
  <c r="BA449" i="13"/>
  <c r="AZ449" i="13" s="1"/>
  <c r="AZ458" i="13"/>
  <c r="V153" i="13"/>
  <c r="U154" i="13"/>
  <c r="BD153" i="13"/>
  <c r="C549" i="13"/>
  <c r="BD195" i="13"/>
  <c r="BD194" i="13"/>
  <c r="O152" i="13"/>
  <c r="N152" i="13" s="1"/>
  <c r="N153" i="13"/>
  <c r="H153" i="13"/>
  <c r="BH153" i="13"/>
  <c r="BH579" i="13"/>
  <c r="BI577" i="13"/>
  <c r="BH577" i="13" s="1"/>
  <c r="H8" i="13" l="1"/>
  <c r="D7" i="13"/>
  <c r="C7" i="13" s="1"/>
  <c r="J6" i="13"/>
  <c r="J5" i="13" s="1"/>
  <c r="I152" i="13"/>
  <c r="H152" i="13" s="1"/>
  <c r="BO154" i="13"/>
  <c r="BO342" i="13"/>
  <c r="O548" i="13"/>
  <c r="N548" i="13" s="1"/>
  <c r="BO57" i="13"/>
  <c r="O7" i="13"/>
  <c r="N7" i="13" s="1"/>
  <c r="BO9" i="13"/>
  <c r="Z56" i="13"/>
  <c r="AA7" i="13"/>
  <c r="Z7" i="13" s="1"/>
  <c r="BO449" i="13"/>
  <c r="BI7" i="13"/>
  <c r="BH7" i="13" s="1"/>
  <c r="BH8" i="13"/>
  <c r="BO551" i="13"/>
  <c r="D548" i="13"/>
  <c r="C548" i="13" s="1"/>
  <c r="AK7" i="13"/>
  <c r="AJ7" i="13" s="1"/>
  <c r="AJ8" i="13"/>
  <c r="C195" i="13"/>
  <c r="BO582" i="13"/>
  <c r="I6" i="13"/>
  <c r="H548" i="13"/>
  <c r="BO458" i="13"/>
  <c r="AX548" i="13"/>
  <c r="AV548" i="13" s="1"/>
  <c r="AV549" i="13"/>
  <c r="AZ8" i="13"/>
  <c r="BA7" i="13"/>
  <c r="Z549" i="13"/>
  <c r="BO400" i="13"/>
  <c r="H56" i="13"/>
  <c r="K7" i="13"/>
  <c r="K6" i="13" s="1"/>
  <c r="K5" i="13" s="1"/>
  <c r="D152" i="13"/>
  <c r="C152" i="13" s="1"/>
  <c r="AV399" i="13"/>
  <c r="BO399" i="13" s="1"/>
  <c r="BD577" i="13"/>
  <c r="BF548" i="13"/>
  <c r="BF6" i="13" s="1"/>
  <c r="BF5" i="13" s="1"/>
  <c r="AJ341" i="13"/>
  <c r="AK194" i="13"/>
  <c r="AZ579" i="13"/>
  <c r="BA577" i="13"/>
  <c r="AF7" i="13"/>
  <c r="AE8" i="13"/>
  <c r="BH341" i="13"/>
  <c r="BI194" i="13"/>
  <c r="U549" i="13"/>
  <c r="V548" i="13"/>
  <c r="U548" i="13" s="1"/>
  <c r="Z341" i="13"/>
  <c r="AA194" i="13"/>
  <c r="U8" i="13"/>
  <c r="V7" i="13"/>
  <c r="BD152" i="13"/>
  <c r="AK548" i="13"/>
  <c r="AJ548" i="13" s="1"/>
  <c r="AJ549" i="13"/>
  <c r="BH549" i="13"/>
  <c r="BI548" i="13"/>
  <c r="BH548" i="13" s="1"/>
  <c r="U153" i="13"/>
  <c r="AZ153" i="13"/>
  <c r="BA152" i="13"/>
  <c r="AZ152" i="13" s="1"/>
  <c r="AW152" i="13"/>
  <c r="AF194" i="13"/>
  <c r="AE194" i="13" s="1"/>
  <c r="AE195" i="13"/>
  <c r="V194" i="13"/>
  <c r="U194" i="13" s="1"/>
  <c r="Z579" i="13"/>
  <c r="AA577" i="13"/>
  <c r="Z577" i="13" s="1"/>
  <c r="BD7" i="13"/>
  <c r="AE153" i="13"/>
  <c r="AE549" i="13"/>
  <c r="AF548" i="13"/>
  <c r="AE548" i="13" s="1"/>
  <c r="BD548" i="13" l="1"/>
  <c r="BO341" i="13"/>
  <c r="BO153" i="13"/>
  <c r="AF152" i="13"/>
  <c r="AE152" i="13" s="1"/>
  <c r="O6" i="13"/>
  <c r="O5" i="13" s="1"/>
  <c r="N5" i="13" s="1"/>
  <c r="BO8" i="13"/>
  <c r="BO579" i="13"/>
  <c r="BO195" i="13"/>
  <c r="BO549" i="13"/>
  <c r="D6" i="13"/>
  <c r="D5" i="13" s="1"/>
  <c r="C5" i="13" s="1"/>
  <c r="H7" i="13"/>
  <c r="BO56" i="13"/>
  <c r="BO577" i="13"/>
  <c r="AJ194" i="13"/>
  <c r="AK152" i="13"/>
  <c r="BH194" i="13"/>
  <c r="BI152" i="13"/>
  <c r="BD6" i="13"/>
  <c r="BD5" i="13"/>
  <c r="U7" i="13"/>
  <c r="H6" i="13"/>
  <c r="I5" i="13"/>
  <c r="H5" i="13" s="1"/>
  <c r="AE7" i="13"/>
  <c r="AA548" i="13"/>
  <c r="Z548" i="13" s="1"/>
  <c r="V152" i="13"/>
  <c r="U152" i="13" s="1"/>
  <c r="Z194" i="13"/>
  <c r="AA152" i="13"/>
  <c r="AZ577" i="13"/>
  <c r="BA548" i="13"/>
  <c r="AZ548" i="13" s="1"/>
  <c r="AZ7" i="13"/>
  <c r="AV152" i="13"/>
  <c r="AW6" i="13"/>
  <c r="AX6" i="13"/>
  <c r="AX5" i="13" s="1"/>
  <c r="BO194" i="13" l="1"/>
  <c r="AF6" i="13"/>
  <c r="AF5" i="13" s="1"/>
  <c r="AE5" i="13" s="1"/>
  <c r="N6" i="13"/>
  <c r="BO7" i="13"/>
  <c r="BO548" i="13"/>
  <c r="C6" i="13"/>
  <c r="V6" i="13"/>
  <c r="U6" i="13" s="1"/>
  <c r="BH152" i="13"/>
  <c r="BI6" i="13"/>
  <c r="Z152" i="13"/>
  <c r="AA6" i="13"/>
  <c r="AW5" i="13"/>
  <c r="AV5" i="13" s="1"/>
  <c r="AV6" i="13"/>
  <c r="AJ152" i="13"/>
  <c r="AK6" i="13"/>
  <c r="BA6" i="13"/>
  <c r="V5" i="13"/>
  <c r="U5" i="13" s="1"/>
  <c r="BO152" i="13" l="1"/>
  <c r="AE6" i="13"/>
  <c r="BA5" i="13"/>
  <c r="AZ5" i="13" s="1"/>
  <c r="AZ6" i="13"/>
  <c r="AJ6" i="13"/>
  <c r="AK5" i="13"/>
  <c r="AJ5" i="13" s="1"/>
  <c r="BI5" i="13"/>
  <c r="BH5" i="13" s="1"/>
  <c r="BH6" i="13"/>
  <c r="AA5" i="13"/>
  <c r="Z5" i="13" s="1"/>
  <c r="Z6" i="13"/>
  <c r="BO6" i="13" l="1"/>
  <c r="BO5" i="13"/>
</calcChain>
</file>

<file path=xl/sharedStrings.xml><?xml version="1.0" encoding="utf-8"?>
<sst xmlns="http://schemas.openxmlformats.org/spreadsheetml/2006/main" count="3538" uniqueCount="1743">
  <si>
    <t>DIGITARE IL CODICE DELL'AZIENDA NELLA CELLA "C1"</t>
  </si>
  <si>
    <t>Consuntivo 2021</t>
  </si>
  <si>
    <t/>
  </si>
  <si>
    <t>CONSUNTIVO 2019</t>
  </si>
  <si>
    <t>CONSUNTIVO 2020</t>
  </si>
  <si>
    <t>CONSUNTIVO 2021</t>
  </si>
  <si>
    <t>Di cui Covid</t>
  </si>
  <si>
    <t>DELTA su 2020</t>
  </si>
  <si>
    <t>ZZ9999</t>
  </si>
  <si>
    <t>RISULTATO DI ESERCIZIO</t>
  </si>
  <si>
    <t>XA0000</t>
  </si>
  <si>
    <t>Risultato prima delle imposte (A - B +/- C +/- D +/- E)</t>
  </si>
  <si>
    <t>AZ9999</t>
  </si>
  <si>
    <t>Totale valore della produzione (A)</t>
  </si>
  <si>
    <t>AA0010</t>
  </si>
  <si>
    <t>A.1)  Contributi in c/esercizio</t>
  </si>
  <si>
    <t>AA0020</t>
  </si>
  <si>
    <t>A.1.A)  Contributi da Regione o Prov. Aut. per quota F.S. regionale</t>
  </si>
  <si>
    <t>AA0030</t>
  </si>
  <si>
    <t>A.1.A.1)  da Regione o Prov. Aut. per quota F.S. regionale indistinto</t>
  </si>
  <si>
    <t>AA0031</t>
  </si>
  <si>
    <t>A.1.A.1.1) Finanziamento indistinto</t>
  </si>
  <si>
    <t>AA0031a</t>
  </si>
  <si>
    <t>A.1.A.1.1.A) Finanziamento indistinto - quota capitaria</t>
  </si>
  <si>
    <t>AA0031b</t>
  </si>
  <si>
    <t>A.1.A.1.1.B) Finanziamento indistinto - altro</t>
  </si>
  <si>
    <t>AA0032</t>
  </si>
  <si>
    <t>A.1.A.1.2) Finanziamento indistinto finalizzato da Regione</t>
  </si>
  <si>
    <t>AA0032a</t>
  </si>
  <si>
    <t>A.1.A.1.2.A) Finanziamento indistinto finalizzato da Regione - per investimenti</t>
  </si>
  <si>
    <t>AA0032b</t>
  </si>
  <si>
    <t>A.1.A.1.2.B) Finanziamento indistinto finalizzato da Regione - vincolati GSA</t>
  </si>
  <si>
    <t>AA0033</t>
  </si>
  <si>
    <t>A.1.A.1.3) Funzioni</t>
  </si>
  <si>
    <t>AA0034</t>
  </si>
  <si>
    <t>A.1.A.1.3.A) Funzioni - Pronto Soccorso</t>
  </si>
  <si>
    <t>AA0035</t>
  </si>
  <si>
    <t>A.1.A.1.3.B) Funzioni - Altro</t>
  </si>
  <si>
    <t>AA0036</t>
  </si>
  <si>
    <t>A.1.A.1.4) Quota finalizzata per il Piano aziendale di cui all'art. 1, comma 528, L. 208/2015</t>
  </si>
  <si>
    <t>AA0040</t>
  </si>
  <si>
    <t>A.1.A.2)  da Regione o Prov. Aut. per quota F.S. regionale vincolato</t>
  </si>
  <si>
    <t>AA0050</t>
  </si>
  <si>
    <t>A.1.B)  Contributi c/esercizio (extra fondo)</t>
  </si>
  <si>
    <t>AA0060</t>
  </si>
  <si>
    <t>A.1.B.1)  da Regione o Prov. Aut. (extra fondo)</t>
  </si>
  <si>
    <t>AA0070</t>
  </si>
  <si>
    <t>A.1.B.1.1)  Contributi da Regione o Prov. Aut. (extra fondo) vincolati</t>
  </si>
  <si>
    <t>AA0080</t>
  </si>
  <si>
    <r>
      <rPr>
        <sz val="10"/>
        <color theme="1"/>
        <rFont val="Arial"/>
        <family val="2"/>
      </rPr>
      <t xml:space="preserve">A.1.B.1.2)  Contributi da Regione o Prov. Aut. (extra fondo) - Risorse aggiuntive da bilancio regionale a titolo di copertura </t>
    </r>
    <r>
      <rPr>
        <u/>
        <sz val="10"/>
        <color theme="1"/>
        <rFont val="Arial"/>
        <family val="2"/>
      </rPr>
      <t>LEA</t>
    </r>
  </si>
  <si>
    <t>AA0090</t>
  </si>
  <si>
    <r>
      <rPr>
        <sz val="10"/>
        <color theme="1"/>
        <rFont val="Arial"/>
        <family val="2"/>
      </rPr>
      <t xml:space="preserve">A.1.B.1.3)  Contributi da Regione o Prov. Aut. (extra fondo) - Risorse aggiuntive da bilancio regionale a titolo di copertura </t>
    </r>
    <r>
      <rPr>
        <u/>
        <sz val="10"/>
        <color theme="1"/>
        <rFont val="Arial"/>
        <family val="2"/>
      </rPr>
      <t>extra LEA</t>
    </r>
  </si>
  <si>
    <t>AA0100</t>
  </si>
  <si>
    <t>A.1.B.1.4)  Contributi da Regione o Prov. Aut. (extra fondo) - Altro</t>
  </si>
  <si>
    <t>AA0110</t>
  </si>
  <si>
    <t xml:space="preserve">A.1.B.2)  Contributi da Aziende sanitarie pubbliche della Regione o Prov. Aut. (extra fondo) </t>
  </si>
  <si>
    <t>AA0120</t>
  </si>
  <si>
    <t>A.1.B.2.1)  Contributi da Aziende sanitarie pubbliche della Regione o Prov. Aut. (extra fondo) vincolati</t>
  </si>
  <si>
    <t>AA0130</t>
  </si>
  <si>
    <t>A.1.B.2.2)  Contributi da Aziende sanitarie pubbliche della Regione o Prov. Aut. (extra fondo) altro</t>
  </si>
  <si>
    <t>AA0140</t>
  </si>
  <si>
    <t xml:space="preserve">A.1.B.3)  Contributi da Ministero della Salute e da altri soggetti pubblici (extra fondo) </t>
  </si>
  <si>
    <t>AA0141</t>
  </si>
  <si>
    <t>A.1.B.3.1)  Contributi da Ministero della Salute (extra fondo)</t>
  </si>
  <si>
    <t>AA0150</t>
  </si>
  <si>
    <t>A.1.B.3.2)  Contributi da altri soggetti pubblici (extra fondo) vincolati</t>
  </si>
  <si>
    <t>AA0015a</t>
  </si>
  <si>
    <t>A.1.B.3.2.a)  Contributi da altri soggetti pubblici (extra fondo) vincolati - PERIMETRO SANITA</t>
  </si>
  <si>
    <t>AA0015b</t>
  </si>
  <si>
    <t>A.1.B.3.2.b)  Contributi da altri soggetti pubblici (extra fondo) vincolati - PERIMETRO NO SANITA</t>
  </si>
  <si>
    <t>AA0160</t>
  </si>
  <si>
    <t>A.1.B.3.3)  Contributi da altri soggetti pubblici (extra fondo) L. 210/92</t>
  </si>
  <si>
    <t>AA0170</t>
  </si>
  <si>
    <t>A.1.B.3.4)  Contributi da altri soggetti pubblici (extra fondo) altro</t>
  </si>
  <si>
    <t>AA0171</t>
  </si>
  <si>
    <t>A.1.B.3.5) Contributi da altri soggetti pubblici (extra fondo) - in attuazione dell’art.79, comma 1 sexies lettera c), del D.L. 112/2008, convertito con legge 133/2008 e della legge 23 dicembre 2009 n. 191</t>
  </si>
  <si>
    <t>AA0180</t>
  </si>
  <si>
    <t>A.1.C)  Contributi c/esercizio per ricerca</t>
  </si>
  <si>
    <t>AA0190</t>
  </si>
  <si>
    <t>A.1.C.1)  Contributi da Ministero della Salute per ricerca corrente</t>
  </si>
  <si>
    <t>AA0200</t>
  </si>
  <si>
    <t>A.1.C.2)  Contributi da Ministero della Salute per ricerca finalizzata</t>
  </si>
  <si>
    <t>AA0210</t>
  </si>
  <si>
    <t>A.1.C.3)  Contributi da Regione ed altri soggetti pubblici per ricerca</t>
  </si>
  <si>
    <t>AA0220</t>
  </si>
  <si>
    <t>A.1.C.4)  Contributi da privati per ricerca</t>
  </si>
  <si>
    <t>AA0230</t>
  </si>
  <si>
    <t>A.1.D)  Contributi c/esercizio da privati</t>
  </si>
  <si>
    <t>AA0240</t>
  </si>
  <si>
    <t>A.2)  Rettifica contributi c/esercizio per destinazione ad investimenti</t>
  </si>
  <si>
    <t>AA0250</t>
  </si>
  <si>
    <t>A.2.A)  Rettifica contributi in c/esercizio per destinazione ad investimenti - da Regione o Prov. Aut. per quota F.S. regionale</t>
  </si>
  <si>
    <t>AA0260</t>
  </si>
  <si>
    <t>A.2.B)  Rettifica contributi in c/esercizio per destinazione ad investimenti - altri contributi</t>
  </si>
  <si>
    <t>AA0270</t>
  </si>
  <si>
    <t>A.3) Utilizzo fondi per quote inutilizzate contributi finalizzati e vincolati di esercizi precedenti</t>
  </si>
  <si>
    <t>AA0271</t>
  </si>
  <si>
    <t>A.3.A)  Utilizzo fondi per quote inutilizzate contributi di esercizi precedenti da Regione o Prov. Aut. per quota F.S. regionale indistinto finalizzato</t>
  </si>
  <si>
    <t>AA0280</t>
  </si>
  <si>
    <t>A.3.B)  Utilizzo fondi per quote inutilizzate contributi di esercizi precedenti da Regione o Prov. Aut. per quota F.S. regionale vincolato</t>
  </si>
  <si>
    <t>AA0290</t>
  </si>
  <si>
    <t>A.3.C) Utilizzo fondi per quote inutilizzate contributi di esercizi precedenti da soggetti pubblici (extra fondo) vincolati</t>
  </si>
  <si>
    <t>AA0290a</t>
  </si>
  <si>
    <t>A.3.C.1) Utilizzo fondi per quote inutilizzate contributi di esercizi precedenti da soggetti pubblici (extra fondo) vincolati - PERIMETRO SANITA</t>
  </si>
  <si>
    <t>AA0290b</t>
  </si>
  <si>
    <t>A.3.C.2) Utilizzo fondi per quote inutilizzate contributi di esercizi precedenti da soggetti pubblici (extra fondo) vincolati - NO PERIMETRO SANITA</t>
  </si>
  <si>
    <t>AA0300</t>
  </si>
  <si>
    <t>A.3.D)  Utilizzo fondi per quote inutilizzate contributi di esercizi precedenti per ricerca</t>
  </si>
  <si>
    <t>AA0310</t>
  </si>
  <si>
    <t>A.3.E) Utilizzo fondi per quote inutilizzate contributi vincolati di esercizi precedenti da privati</t>
  </si>
  <si>
    <t>AA0320</t>
  </si>
  <si>
    <t>A.4)  Ricavi per prestazioni sanitarie e sociosanitarie a rilevanza sanitaria</t>
  </si>
  <si>
    <t>AA0330</t>
  </si>
  <si>
    <t>A.4.A)  Ricavi per prestazioni sanitarie e sociosanitarie a rilevanza sanitaria erogate a soggetti pubblici</t>
  </si>
  <si>
    <t>AA0340</t>
  </si>
  <si>
    <t>A.4.A.1)  Ricavi per prestaz. sanitarie  e sociosanitarie a rilevanza sanitaria erogate ad Aziende sanitarie pubbliche della Regione</t>
  </si>
  <si>
    <t>AA0350</t>
  </si>
  <si>
    <t>A.4.A.1.1) Prestazioni di ricovero</t>
  </si>
  <si>
    <t>AA0360</t>
  </si>
  <si>
    <t>A.4.A.1.2) Prestazioni di specialistica ambulatoriale</t>
  </si>
  <si>
    <t>AA0361</t>
  </si>
  <si>
    <t>A.4.A.1.3) Prestazioni di pronto soccorso non seguite da ricovero</t>
  </si>
  <si>
    <t>AA0370</t>
  </si>
  <si>
    <t>A.4.A.1.4) Prestazioni di psichiatria residenziale e semiresidenziale</t>
  </si>
  <si>
    <t>AA0380</t>
  </si>
  <si>
    <t>A.4.A.1.5) Prestazioni di File F</t>
  </si>
  <si>
    <t>AA0390</t>
  </si>
  <si>
    <t>A.4.A.1.6) Prestazioni servizi MMG, PLS, Contin. assistenziale</t>
  </si>
  <si>
    <t>AA0400</t>
  </si>
  <si>
    <t>A.4.A.1.7) Prestazioni servizi farmaceutica convenzionata</t>
  </si>
  <si>
    <t>AA0410</t>
  </si>
  <si>
    <t>A.4.A.1.8) Prestazioni termali</t>
  </si>
  <si>
    <t>AA0420</t>
  </si>
  <si>
    <t>A.4.A.1.9) Prestazioni trasporto ambulanze ed elisoccorso</t>
  </si>
  <si>
    <t>AA0421</t>
  </si>
  <si>
    <t>A.4.A.1.10) Prestazioni assistenza integrativa</t>
  </si>
  <si>
    <t>AA0422</t>
  </si>
  <si>
    <t>A.4.A.1.11) Prestazioni assistenza protesica</t>
  </si>
  <si>
    <t>AA0423</t>
  </si>
  <si>
    <t>A.4.A.1.12) Prestazioni assistenza riabilitativa extraospedaliera</t>
  </si>
  <si>
    <t>AA0424</t>
  </si>
  <si>
    <t>A.4.A.1.13) Ricavi per cessione di emocomponenti e cellule staminali</t>
  </si>
  <si>
    <t>AA0425</t>
  </si>
  <si>
    <t>A.4.A.1.14) Prestazioni assistenza domiciliare integrata (ADI)</t>
  </si>
  <si>
    <t>AA0430</t>
  </si>
  <si>
    <t xml:space="preserve">A.4.A.1.15) Altre prestazioni sanitarie e socio-sanitarie a rilevanza sanitaria </t>
  </si>
  <si>
    <t>AA0430a</t>
  </si>
  <si>
    <t>A.4.A.1.15.A) Altre prestazioni sanitarie e socio-sanitarie a rilevanza sanitaria - HOSPICE</t>
  </si>
  <si>
    <t>AA0430b</t>
  </si>
  <si>
    <t xml:space="preserve">A.4.A.1.15.B) Altre prestazioni sanitarie e socio-sanitarie a rilevanza sanitaria </t>
  </si>
  <si>
    <t>AA0440</t>
  </si>
  <si>
    <t>A.4.A.2) Ricavi per prestaz. sanitarie e sociosanitarie a rilevanza sanitaria erogate ad altri soggetti pubblici</t>
  </si>
  <si>
    <t>AA0450</t>
  </si>
  <si>
    <t>A.4.A.3) Ricavi per prestaz. sanitarie e sociosanitarie a rilevanza sanitaria erogate a soggetti pubblici Extraregione</t>
  </si>
  <si>
    <t>AA0460</t>
  </si>
  <si>
    <t>A.4.A.3.1) Prestazioni di ricovero</t>
  </si>
  <si>
    <t>AA0470</t>
  </si>
  <si>
    <t>A.4.A.3.2) Prestazioni ambulatoriali</t>
  </si>
  <si>
    <t>AA0471</t>
  </si>
  <si>
    <t>A.4.A.3.3) Prestazioni pronto soccorso non seguite da ricovero</t>
  </si>
  <si>
    <t>AA0480</t>
  </si>
  <si>
    <t>A.4.A.3.4) Prestazioni di psichiatria non soggetta a compensazione (resid. e semiresid.)</t>
  </si>
  <si>
    <t>AA0490</t>
  </si>
  <si>
    <t>A.4.A.3.5) Prestazioni di File F</t>
  </si>
  <si>
    <t>AA0500</t>
  </si>
  <si>
    <t>A.4.A.3.6) Prestazioni servizi MMG, PLS, Contin. assistenziale Extraregione</t>
  </si>
  <si>
    <t>AA0510</t>
  </si>
  <si>
    <t>A.4.A.3.7) Prestazioni servizi farmaceutica convenzionata Extraregione</t>
  </si>
  <si>
    <t>AA0520</t>
  </si>
  <si>
    <t>A.4.A.3.8) Prestazioni termali Extraregione</t>
  </si>
  <si>
    <t>AA0530</t>
  </si>
  <si>
    <t>A.4.A.3.9) Prestazioni trasporto ambulanze ed elisoccorso Extraregione</t>
  </si>
  <si>
    <t>AA0541</t>
  </si>
  <si>
    <t>A.4.A.3.10) Prestazioni assistenza integrativa da pubblico (extraregione)</t>
  </si>
  <si>
    <t>AA0542</t>
  </si>
  <si>
    <t>A.4.A.3.11) Prestazioni assistenza protesica da pubblico (extraregione)</t>
  </si>
  <si>
    <t>AA0550</t>
  </si>
  <si>
    <t>A.4.A.3.12) Ricavi per cessione di emocomponenti e cellule staminali Extraregione</t>
  </si>
  <si>
    <t>AA0560</t>
  </si>
  <si>
    <t>A.4.A.3.13) Ricavi GSA per differenziale saldo mobilità interregionale</t>
  </si>
  <si>
    <t>AA0561</t>
  </si>
  <si>
    <t>A.4.A.3.14) Altre prestazioni sanitarie e sociosanitarie a rilevanza sanitaria erogate a soggetti pubblici Extraregione</t>
  </si>
  <si>
    <t>AA0570</t>
  </si>
  <si>
    <t>A.4.A.3.15) Altre prestazioni sanitarie e sociosanitarie a rilevanza sanitaria non soggette a compensazione Extraregione</t>
  </si>
  <si>
    <t>AA0580</t>
  </si>
  <si>
    <t>A.4.A.3.15.A) Prestazioni di assistenza riabilitativa non soggette a compensazione Extraregione</t>
  </si>
  <si>
    <t>AA0590</t>
  </si>
  <si>
    <t>A.4.A.3.15.B) Altre prestazioni sanitarie e socio-sanitarie a rilevanza sanitaria non soggette a compensazione Extraregione</t>
  </si>
  <si>
    <t>AA0600</t>
  </si>
  <si>
    <t>A.4.A.3.16) Altre prestazioni sanitarie a rilevanza sanitaria - Mobilità attiva Internazionale</t>
  </si>
  <si>
    <t>AA0601</t>
  </si>
  <si>
    <t>A.4.A.3.17) Altre prestazioni sanitarie a rilevanza sanitaria - Mobilità attiva Internazionale rilevata dalle AO, AOU, IRCCS.</t>
  </si>
  <si>
    <t>AA0602</t>
  </si>
  <si>
    <t>A.4.A.3.18) Altre prestazioni sanitarie e sociosanitarie a rilevanza sanitaria ad Aziende sanitarie e casse mutua estera - (fatturate direttamente)</t>
  </si>
  <si>
    <t>AA0610</t>
  </si>
  <si>
    <t>A.4.B)  Ricavi per prestazioni sanitarie e sociosanitarie a rilevanza sanitaria erogate da privati v/residenti Extraregione in compensazione (mobilità attiva)</t>
  </si>
  <si>
    <t>AA0620</t>
  </si>
  <si>
    <t>A.4.B.1)  Prestazioni di ricovero da priv. Extraregione in compensazione (mobilità attiva)</t>
  </si>
  <si>
    <t>AA0630</t>
  </si>
  <si>
    <t>A.4.B.2)  Prestazioni ambulatoriali da priv. Extraregione in compensazione  (mobilità attiva)</t>
  </si>
  <si>
    <t>AA0631</t>
  </si>
  <si>
    <t>A.4.B.3)  Prestazioni  di pronto soccorso non seguite da ricovero da priv. Extraregione in compensazione  (mobilità attiva)</t>
  </si>
  <si>
    <t>AA0640</t>
  </si>
  <si>
    <t>A.4.B.4)  Prestazioni di File F da priv. Extraregione in compensazione (mobilità attiva)</t>
  </si>
  <si>
    <t>AA0650</t>
  </si>
  <si>
    <t>A.4.B.5)  Altre prestazioni sanitarie e sociosanitarie a rilevanza sanitaria erogate da privati v/residenti Extraregione in compensazione (mobilità attiva)</t>
  </si>
  <si>
    <t>AA0660</t>
  </si>
  <si>
    <t xml:space="preserve">A.4.C)  Ricavi per prestazioni sanitarie e sociosanitarie a rilevanza sanitaria erogate a privati </t>
  </si>
  <si>
    <t>AA0670</t>
  </si>
  <si>
    <t>A.4.D)  Ricavi per prestazioni sanitarie erogate in regime di intramoenia</t>
  </si>
  <si>
    <t>AA0680</t>
  </si>
  <si>
    <t>A.4.D.1)  Ricavi per prestazioni sanitarie intramoenia - Area ospedaliera</t>
  </si>
  <si>
    <t>AA0690</t>
  </si>
  <si>
    <t>A.4.D.2)  Ricavi per prestazioni sanitarie intramoenia - Area specialistica</t>
  </si>
  <si>
    <t>AA0700</t>
  </si>
  <si>
    <t>A.4.D.3)  Ricavi per prestazioni sanitarie intramoenia - Area sanità pubblica</t>
  </si>
  <si>
    <t>AA0710</t>
  </si>
  <si>
    <t>A.4.D.4)  Ricavi per prestazioni sanitarie intramoenia - Consulenze (ex art. 55 c.1 lett. c), d) ed ex art. 57-58)</t>
  </si>
  <si>
    <t>AA0720</t>
  </si>
  <si>
    <t>A.4.D.5)  Ricavi per prestazioni sanitarie intramoenia - Consulenze (ex art. 55 c.1 lett. c), d) ed ex art. 57-58) (Aziende sanitarie pubbliche della Regione)</t>
  </si>
  <si>
    <t>AA0730</t>
  </si>
  <si>
    <t>A.4.D.6)  Ricavi per prestazioni sanitarie intramoenia - Altro</t>
  </si>
  <si>
    <t>AA0740</t>
  </si>
  <si>
    <t>A.4.D.7)  Ricavi per prestazioni sanitarie intramoenia - Altro (Aziende sanitarie pubbliche della Regione)</t>
  </si>
  <si>
    <t>AA0750</t>
  </si>
  <si>
    <t>A.5) Concorsi, recuperi e rimborsi</t>
  </si>
  <si>
    <t>AA0760</t>
  </si>
  <si>
    <t>A.5.A) Rimborsi assicurativi</t>
  </si>
  <si>
    <t>AA0770</t>
  </si>
  <si>
    <t>A.5.B) Concorsi, recuperi e rimborsi da Regione</t>
  </si>
  <si>
    <t>AA0780</t>
  </si>
  <si>
    <t>A.5.B.1) Rimborso degli oneri stipendiali del personale dell'azienda in posizione di comando presso la Regione</t>
  </si>
  <si>
    <t>AA0790</t>
  </si>
  <si>
    <t>A.5.B.2) Altri concorsi, recuperi e rimborsi da parte della Regione</t>
  </si>
  <si>
    <t>AA0800</t>
  </si>
  <si>
    <t>A.5.C) Concorsi, recuperi e rimborsi da Aziende sanitarie pubbliche della Regione</t>
  </si>
  <si>
    <t>AA0810</t>
  </si>
  <si>
    <t>A.5.C.1) Rimborso degli oneri stipendiali del personale dipendente dell'azienda in posizione di comando presso Aziende sanitarie pubbliche della Regione</t>
  </si>
  <si>
    <t>AA0820</t>
  </si>
  <si>
    <t>A.5.C.2) Rimborsi per acquisto beni da parte di Aziende sanitarie pubbliche della Regione</t>
  </si>
  <si>
    <t>AA0830</t>
  </si>
  <si>
    <t>A.5.C.3) Altri concorsi, recuperi e rimborsi da parte di Aziende sanitarie pubbliche della Regione</t>
  </si>
  <si>
    <t>AA0831</t>
  </si>
  <si>
    <t>A.5.C.4) Altri concorsi, recuperi e rimborsi da parte della Regione - GSA - Azienda Zero</t>
  </si>
  <si>
    <t>AA0840</t>
  </si>
  <si>
    <t>A.5.D) Concorsi, recuperi e rimborsi da altri soggetti pubblici</t>
  </si>
  <si>
    <t>AA0850</t>
  </si>
  <si>
    <t>A.5.D.1) Rimborso degli oneri stipendiali del personale dipendente dell'azienda in posizione di comando presso altri soggetti pubblici</t>
  </si>
  <si>
    <t>AA0860</t>
  </si>
  <si>
    <t>A.5.D.2) Rimborsi per acquisto beni da parte di altri soggetti pubblici</t>
  </si>
  <si>
    <t>AA0860a</t>
  </si>
  <si>
    <t>A.5.D.2.A) Rimborsi per acquisto beni da parte di altri soggetti pubblici: emoderivati CRAT)</t>
  </si>
  <si>
    <t>AA0860b</t>
  </si>
  <si>
    <t>A.5.D.2.B) Rimborsi per acquisto beni da parte di altri soggetti pubblici: altro)</t>
  </si>
  <si>
    <t>AA0870</t>
  </si>
  <si>
    <t>A.5.D.3) Altri concorsi, recuperi e rimborsi da parte di altri soggetti pubblici</t>
  </si>
  <si>
    <t>AA0880</t>
  </si>
  <si>
    <t>A.5.E) Concorsi, recuperi e rimborsi da privati</t>
  </si>
  <si>
    <t>AA0890</t>
  </si>
  <si>
    <t>A.5.E.1) Rimborso da aziende farmaceutiche per Pay back</t>
  </si>
  <si>
    <t>AA0900</t>
  </si>
  <si>
    <t>A.5.E.1.1) Pay-back per il superamento del tetto della spesa farmaceutica territoriale</t>
  </si>
  <si>
    <t>AA0910</t>
  </si>
  <si>
    <t>A.5.E.1.2) Pay-back per superamento del tetto della spesa farmaceutica ospedaliera</t>
  </si>
  <si>
    <t>AA0920</t>
  </si>
  <si>
    <t>A.5.E.1.3) Ulteriore Pay-back</t>
  </si>
  <si>
    <t>AA0921</t>
  </si>
  <si>
    <t>A.5.E.2) Rimborso per Pay back sui dispositivi medici</t>
  </si>
  <si>
    <t>AA0930</t>
  </si>
  <si>
    <t>A.5.E.3) Altri concorsi, recuperi e rimborsi da privati</t>
  </si>
  <si>
    <t>AA0940</t>
  </si>
  <si>
    <t>A.6)  Compartecipazione alla spesa per prestazioni sanitarie (Ticket)</t>
  </si>
  <si>
    <t>AA0950</t>
  </si>
  <si>
    <t>A.6.A)  Compartecipazione alla spesa per prestazioni sanitarie - Ticket sulle prestazioni di specialistica ambulatoriale e APA-PAC</t>
  </si>
  <si>
    <t>AA0960</t>
  </si>
  <si>
    <t>A.6.B)  Compartecipazione alla spesa per prestazioni sanitarie - Ticket sul pronto soccorso</t>
  </si>
  <si>
    <t>AA0970</t>
  </si>
  <si>
    <t>A.6.C)  Compartecipazione alla spesa per prestazioni sanitarie (Ticket) - Altro</t>
  </si>
  <si>
    <t>AA0980</t>
  </si>
  <si>
    <t>A.7)  Quota contributi c/capitale imputata all'esercizio</t>
  </si>
  <si>
    <t>AA0990</t>
  </si>
  <si>
    <t>A.7.A) Quota imputata all'esercizio dei finanziamenti per investimenti dallo Stato</t>
  </si>
  <si>
    <t>AA1000</t>
  </si>
  <si>
    <t>A.7.B)  Quota imputata all'esercizio dei finanziamenti per investimenti da Regione</t>
  </si>
  <si>
    <t>AA1010</t>
  </si>
  <si>
    <t>A.7.C)  Quota imputata all'esercizio dei finanziamenti per beni di prima dotazione</t>
  </si>
  <si>
    <t>AA1020</t>
  </si>
  <si>
    <t>A.7.D) Quota imputata all'esercizio dei contributi in c/ esercizio FSR destinati ad investimenti</t>
  </si>
  <si>
    <t>AA1030</t>
  </si>
  <si>
    <t>A.7.E) Quota imputata all'esercizio degli altri contributi in c/ esercizio destinati ad investimenti</t>
  </si>
  <si>
    <t>AA1040</t>
  </si>
  <si>
    <t>A.7.F) Quota imputata all'esercizio di altre poste del patrimonio netto</t>
  </si>
  <si>
    <t>AA1050</t>
  </si>
  <si>
    <t>A.8)  Incrementi delle immobilizzazioni per lavori interni</t>
  </si>
  <si>
    <t>AA1060</t>
  </si>
  <si>
    <t>A.9) Altri ricavi e proventi</t>
  </si>
  <si>
    <t>AA1070</t>
  </si>
  <si>
    <t>A.9.A) Ricavi per prestazioni non sanitarie</t>
  </si>
  <si>
    <t>AA1080</t>
  </si>
  <si>
    <t>A.9.B) Fitti attivi ed altri proventi da attività immobiliari</t>
  </si>
  <si>
    <t>AA1090</t>
  </si>
  <si>
    <t>A.9.C) Altri proventi diversi</t>
  </si>
  <si>
    <t>BZ9999</t>
  </si>
  <si>
    <t>Totale costi della produzione (B)</t>
  </si>
  <si>
    <t>BA0010</t>
  </si>
  <si>
    <t>B.1)  Acquisti di beni</t>
  </si>
  <si>
    <t>BA0020</t>
  </si>
  <si>
    <t>B.1.A)  Acquisti di beni sanitari</t>
  </si>
  <si>
    <t>BA0030</t>
  </si>
  <si>
    <t>B.1.A.1)  Prodotti farmaceutici ed emoderivati</t>
  </si>
  <si>
    <t>BA0040</t>
  </si>
  <si>
    <t>B.1.A.1.1) Medicinali con AIC, ad eccezione di vaccini, emoderivati di produzione regionale, ossigeno e altri gas medicali</t>
  </si>
  <si>
    <t>BA0050</t>
  </si>
  <si>
    <t>B.1.A.1.2) Medicinali senza AIC</t>
  </si>
  <si>
    <t>BA0051</t>
  </si>
  <si>
    <t>B.1.A.1.3) Ossigeno e altri gas medicali</t>
  </si>
  <si>
    <t>BA0060</t>
  </si>
  <si>
    <t>B.1.A.1.4) Emoderivati di produzione regionale</t>
  </si>
  <si>
    <t>BA0061</t>
  </si>
  <si>
    <t>B.1.A.1.4.1) Emoderivati di produzione regionale da pubblico (Aziende sanitarie pubbliche della Regione) - Mobilità intraregionale</t>
  </si>
  <si>
    <t>BA0062</t>
  </si>
  <si>
    <t>B.1.A.1.4.2) Emoderivati di produzione regionale da pubblico (Aziende sanitarie pubbliche della Regione) - Mobilità extraregionale</t>
  </si>
  <si>
    <t>BA0063</t>
  </si>
  <si>
    <t>B.1.A.1.4.3) Emoderivati di produzione regionale da altri soggetti</t>
  </si>
  <si>
    <t>BA0070</t>
  </si>
  <si>
    <t>B.1.A.2)  Sangue ed emocomponenti</t>
  </si>
  <si>
    <t>BA0080</t>
  </si>
  <si>
    <t>B.1.A.2.1) da pubblico (Aziende sanitarie pubbliche della Regione) – Mobilità intraregionale</t>
  </si>
  <si>
    <t>BA0090</t>
  </si>
  <si>
    <t>B.1.A.2.2) da pubblico (Aziende sanitarie pubbliche extra Regione) – Mobilità extraregionale</t>
  </si>
  <si>
    <t>BA0100</t>
  </si>
  <si>
    <t>B.1.A.2.3) da altri soggetti</t>
  </si>
  <si>
    <t>BA0210</t>
  </si>
  <si>
    <t>B.1.A.3) Dispositivi medici</t>
  </si>
  <si>
    <t>BA0220</t>
  </si>
  <si>
    <t>B.1.A.3.1)  Dispositivi medici</t>
  </si>
  <si>
    <t>BA0220a</t>
  </si>
  <si>
    <t>B.1.A.3.1.A)  Dispositivi protesici impiantabili)</t>
  </si>
  <si>
    <t>BA0220b</t>
  </si>
  <si>
    <t>B.1.A.3.1.B)  Dispositivi medici altro)</t>
  </si>
  <si>
    <t>BA0230</t>
  </si>
  <si>
    <t>B.1.A.3.2)  Dispositivi medici impiantabili attivi</t>
  </si>
  <si>
    <t>BA0240</t>
  </si>
  <si>
    <t>B.1.A.3.3)  Dispositivi medico diagnostici in vitro (IVD)</t>
  </si>
  <si>
    <t>BA0250</t>
  </si>
  <si>
    <t>B.1.A.4)  Prodotti dietetici</t>
  </si>
  <si>
    <t>BA0260</t>
  </si>
  <si>
    <t>B.1.A.5)  Materiali per la profilassi (vaccini)</t>
  </si>
  <si>
    <t>BA0270</t>
  </si>
  <si>
    <t>B.1.A.6)  Prodotti chimici</t>
  </si>
  <si>
    <t>BA0280</t>
  </si>
  <si>
    <t>B.1.A.7)  Materiali e prodotti per uso veterinario</t>
  </si>
  <si>
    <t>BA0290</t>
  </si>
  <si>
    <t>B.1.A.8)  Altri beni e prodotti sanitari</t>
  </si>
  <si>
    <t>BA0300</t>
  </si>
  <si>
    <t>B.1.A.9)  Beni e prodotti sanitari da Aziende sanitarie pubbliche della Regione</t>
  </si>
  <si>
    <t>BA0301</t>
  </si>
  <si>
    <t>B.1.A.9.1)  Prodotti farmaceutici ed emoderivati</t>
  </si>
  <si>
    <t>BA0303</t>
  </si>
  <si>
    <t>B.1.A.9.3) Dispositivi medici</t>
  </si>
  <si>
    <t>BA0304</t>
  </si>
  <si>
    <t>B.1.A.9.4)  Prodotti dietetici</t>
  </si>
  <si>
    <t>BA0305</t>
  </si>
  <si>
    <t>B.1.A.9.5)  Materiali per la profilassi (vaccini)</t>
  </si>
  <si>
    <t>BA0306</t>
  </si>
  <si>
    <t>B.1.A.9.6)  Prodotti chimici</t>
  </si>
  <si>
    <t>BA0307</t>
  </si>
  <si>
    <t>B.1.A.9.7)  Materiali e prodotti per uso veterinario</t>
  </si>
  <si>
    <t>BA0308</t>
  </si>
  <si>
    <t>B.1.A.9.8)  Altri beni e prodotti sanitari</t>
  </si>
  <si>
    <t>BA0310</t>
  </si>
  <si>
    <t>B.1.B)  Acquisti di beni non sanitari</t>
  </si>
  <si>
    <t>BA0320</t>
  </si>
  <si>
    <t>B.1.B.1)  Prodotti alimentari</t>
  </si>
  <si>
    <t>BA0330</t>
  </si>
  <si>
    <t>B.1.B.2)  Materiali di guardaroba, di pulizia e di convivenza in genere</t>
  </si>
  <si>
    <t>BA0340</t>
  </si>
  <si>
    <t>B.1.B.3)  Combustibili, carburanti e lubrificanti</t>
  </si>
  <si>
    <t>BA0350</t>
  </si>
  <si>
    <t>B.1.B.4)  Supporti informatici e cancelleria</t>
  </si>
  <si>
    <t>BA0360</t>
  </si>
  <si>
    <t>B.1.B.5)  Materiale per la manutenzione</t>
  </si>
  <si>
    <t>BA0370</t>
  </si>
  <si>
    <t>B.1.B.6)  Altri beni e prodotti non sanitari</t>
  </si>
  <si>
    <t>BA0380</t>
  </si>
  <si>
    <t>B.1.B.7)  Beni e prodotti non sanitari da Aziende sanitarie pubbliche della Regione</t>
  </si>
  <si>
    <t>BA0390</t>
  </si>
  <si>
    <t>B.2)  Acquisti di servizi</t>
  </si>
  <si>
    <t>BA0400</t>
  </si>
  <si>
    <t>B.2.A)   Acquisti servizi sanitari</t>
  </si>
  <si>
    <t>BA0410</t>
  </si>
  <si>
    <t>B.2.A.1)   Acquisti servizi sanitari per medicina di base</t>
  </si>
  <si>
    <t>BA0420</t>
  </si>
  <si>
    <t>B.2.A.1.1) - da convenzione</t>
  </si>
  <si>
    <t>BA0430</t>
  </si>
  <si>
    <t>B.2.A.1.1.A) Costi per assistenza MMG</t>
  </si>
  <si>
    <t>BA0440</t>
  </si>
  <si>
    <t>B.2.A.1.1.B) Costi per assistenza PLS</t>
  </si>
  <si>
    <t>BA0450</t>
  </si>
  <si>
    <t>B.2.A.1.1.C) Costi per assistenza Continuità assistenziale</t>
  </si>
  <si>
    <t>BA0460</t>
  </si>
  <si>
    <t>B.2.A.1.1.D) Altro (medicina dei servizi, psicologi, medici 118, ecc)</t>
  </si>
  <si>
    <t>BA0470</t>
  </si>
  <si>
    <t>B.2.A.1.2) - da pubblico (Aziende sanitarie pubbliche della Regione) - Mobilità intraregionale</t>
  </si>
  <si>
    <t>BA0480</t>
  </si>
  <si>
    <t>B.2.A.1.3) - da pubblico (Aziende sanitarie pubbliche Extraregione) - Mobilità extraregionale</t>
  </si>
  <si>
    <t>BA0490</t>
  </si>
  <si>
    <t>B.2.A.2)   Acquisti servizi sanitari per farmaceutica</t>
  </si>
  <si>
    <t>BA0500</t>
  </si>
  <si>
    <t>B.2.A.2.1) - da convenzione</t>
  </si>
  <si>
    <t>BA0510</t>
  </si>
  <si>
    <t>B.2.A.2.2) - da pubblico (Aziende sanitarie pubbliche della Regione)- Mobilità intraregionale</t>
  </si>
  <si>
    <t>BA0520</t>
  </si>
  <si>
    <t>B.2.A.2.3) - da pubblico (Extraregione)</t>
  </si>
  <si>
    <t>BA0530</t>
  </si>
  <si>
    <t>B.2.A.3)   Acquisti servizi sanitari per assistenza specialistica ambulatoriale</t>
  </si>
  <si>
    <t>BA0540</t>
  </si>
  <si>
    <t>B.2.A.3.1) - da pubblico (Aziende sanitarie pubbliche della Regione)</t>
  </si>
  <si>
    <t>BA0541</t>
  </si>
  <si>
    <t>B.2.A.3.2) prestazioni di pronto soccorso  non seguite da ricovero - da pubblico (Aziende sanitarie pubbliche della Regione)</t>
  </si>
  <si>
    <t>BA0550</t>
  </si>
  <si>
    <t>B.2.A.3.3) - da pubblico (altri soggetti pubbl. della Regione)</t>
  </si>
  <si>
    <t>BA0551</t>
  </si>
  <si>
    <t>B.2.A.3.4) prestazioni di pronto soccorso  non seguite da ricovero - da pubblico (altri soggetti pubbl. della Regione)</t>
  </si>
  <si>
    <t>BA0560</t>
  </si>
  <si>
    <t>B.2.A.3.5) - da pubblico (Extraregione)</t>
  </si>
  <si>
    <t>BA0561</t>
  </si>
  <si>
    <t>B.2.A.3.6) prestazioni di pronto soccorso  non seguite da ricovero - da pubblico (Extraregione)</t>
  </si>
  <si>
    <t>BA0570</t>
  </si>
  <si>
    <t>B.2.A.3.7) - da privato - Medici SUMAI</t>
  </si>
  <si>
    <t>BA0580</t>
  </si>
  <si>
    <t>B.2.A.3.8) - da privato</t>
  </si>
  <si>
    <t>BA0590</t>
  </si>
  <si>
    <t>B.2.A.3.8.A) Servizi sanitari per assistenza specialistica da IRCCS privati e Policlinici privati</t>
  </si>
  <si>
    <t>BA0591</t>
  </si>
  <si>
    <t>B.2.A.3.8.B) Servizi sanitari per prestazioni di pronto soccorso non seguite da ricovero - da IRCCS privati e Policlinici privati</t>
  </si>
  <si>
    <t>BA0600</t>
  </si>
  <si>
    <t>B.2.A.3.8.C) Servizi sanitari per assistenza specialistica da Ospedali Classificati privati</t>
  </si>
  <si>
    <t>BA0601</t>
  </si>
  <si>
    <t>B.2.A.3.8.D) Servizi sanitari per prestazioni di pronto soccorso non seguite da ricovero - da Ospedali Classificati privati</t>
  </si>
  <si>
    <t>BA0610</t>
  </si>
  <si>
    <t>B.2.A.3.8.E) Servizi sanitari per assistenza specialistica da Case di Cura private</t>
  </si>
  <si>
    <t>BA0611</t>
  </si>
  <si>
    <t>B.2.A.3.8.F) Servizi sanitari per prestazioni di pronto soccorso non seguite da ricovero - da Case di Cura private</t>
  </si>
  <si>
    <t>BA0620</t>
  </si>
  <si>
    <t>B.2.A.3.8.G) Servizi sanitari per assistenza specialistica da altri privati</t>
  </si>
  <si>
    <t>BA0621</t>
  </si>
  <si>
    <t>B.2.A.3.8.H) Servizi sanitari per prestazioni di pronto soccorso non seguite da ricovero - da altri privati</t>
  </si>
  <si>
    <t>BA0630</t>
  </si>
  <si>
    <t>B.2.A.3.9) - da privato per cittadini non residenti - Extraregione (mobilità attiva in compensazione)</t>
  </si>
  <si>
    <t>BA0631</t>
  </si>
  <si>
    <t>B.2.A.3.10) Servizi sanitari per prestazioni di pronto soccorso non seguite da ricovero - da privato per cittadini non residenti - Extraregione (mobilità attiva in compensazione)</t>
  </si>
  <si>
    <t>BA0640</t>
  </si>
  <si>
    <t>B.2.A.4)   Acquisti servizi sanitari per assistenza riabilitativa</t>
  </si>
  <si>
    <t>BA0650</t>
  </si>
  <si>
    <t>B.2.A.4.1) - da pubblico (Aziende sanitarie pubbliche della Regione)</t>
  </si>
  <si>
    <t>BA0660</t>
  </si>
  <si>
    <t>B.2.A.4.2) - da pubblico (altri soggetti pubbl. della Regione)</t>
  </si>
  <si>
    <t>BA0670</t>
  </si>
  <si>
    <t>B.2.A.4.3) - da pubblico (Extraregione) non soggetti a compensazione</t>
  </si>
  <si>
    <t>BA0680</t>
  </si>
  <si>
    <t>B.2.A.4.4) - da privato (intraregionale)</t>
  </si>
  <si>
    <t>BA0690</t>
  </si>
  <si>
    <t>B.2.A.4.5) - da privato (extraregionale)</t>
  </si>
  <si>
    <t>BA0700</t>
  </si>
  <si>
    <t>B.2.A.5)   Acquisti servizi sanitari per assistenza integrativa</t>
  </si>
  <si>
    <t>BA0710</t>
  </si>
  <si>
    <t>B.2.A.5.1) - da pubblico (Aziende sanitarie pubbliche della Regione)</t>
  </si>
  <si>
    <t>BA0720</t>
  </si>
  <si>
    <t>B.2.A.5.2) - da pubblico (altri soggetti pubbl. della Regione)</t>
  </si>
  <si>
    <t>BA0730</t>
  </si>
  <si>
    <t>B.2.A.5.3) - da pubblico (Extraregione)</t>
  </si>
  <si>
    <t>BA0740</t>
  </si>
  <si>
    <t>B.2.A.5.4) - da privato</t>
  </si>
  <si>
    <t>BA0750</t>
  </si>
  <si>
    <t>B.2.A.6)   Acquisti servizi sanitari per assistenza protesica</t>
  </si>
  <si>
    <t>BA0760</t>
  </si>
  <si>
    <t>B.2.A.6.1) - da pubblico (Aziende sanitarie pubbliche della Regione)</t>
  </si>
  <si>
    <t>BA0770</t>
  </si>
  <si>
    <t>B.2.A.6.2) - da pubblico (altri soggetti pubbl. della Regione)</t>
  </si>
  <si>
    <t>BA0780</t>
  </si>
  <si>
    <t>B.2.A.6.3) - da pubblico (Extraregione)</t>
  </si>
  <si>
    <t>BA0790</t>
  </si>
  <si>
    <t>B.2.A.6.4) - da privato</t>
  </si>
  <si>
    <t>BA0800</t>
  </si>
  <si>
    <t>B.2.A.7)   Acquisti servizi sanitari per assistenza ospedaliera</t>
  </si>
  <si>
    <t>BA0810</t>
  </si>
  <si>
    <t>B.2.A.7.1) - da pubblico (Aziende sanitarie pubbliche della Regione)</t>
  </si>
  <si>
    <t>BA0820</t>
  </si>
  <si>
    <t>B.2.A.7.2) - da pubblico (altri soggetti pubbl. della Regione)</t>
  </si>
  <si>
    <t>BA0830</t>
  </si>
  <si>
    <t>B.2.A.7.3) - da pubblico (Extraregione)</t>
  </si>
  <si>
    <t>BA0840</t>
  </si>
  <si>
    <t>B.2.A.7.4) - da privato</t>
  </si>
  <si>
    <t>BA0850</t>
  </si>
  <si>
    <t>B.2.A.7.4.A) Servizi sanitari per assistenza ospedaliera da IRCCS privati e Policlinici privati</t>
  </si>
  <si>
    <t>BA0860</t>
  </si>
  <si>
    <t>B.2.A.7.4.B) Servizi sanitari per assistenza ospedaliera da Ospedali Classificati privati</t>
  </si>
  <si>
    <t>BA0870</t>
  </si>
  <si>
    <t>B.2.A.7.4.C) Servizi sanitari per assistenza ospedaliera da Case di Cura private</t>
  </si>
  <si>
    <t>BA0880</t>
  </si>
  <si>
    <t>B.2.A.7.4.D) Servizi sanitari per assistenza ospedaliera da altri privati</t>
  </si>
  <si>
    <t>BA0890</t>
  </si>
  <si>
    <t>B.2.A.7.5) - da privato per cittadini non residenti - Extraregione (mobilità attiva in compensazione)</t>
  </si>
  <si>
    <t>BA0900</t>
  </si>
  <si>
    <t>B.2.A.8)   Acquisto prestazioni di psichiatria residenziale e semiresidenziale</t>
  </si>
  <si>
    <t>BA0910</t>
  </si>
  <si>
    <t>B.2.A.8.1) - da pubblico (Aziende sanitarie pubbliche della Regione)</t>
  </si>
  <si>
    <t>BA0920</t>
  </si>
  <si>
    <t>B.2.A.8.2) - da pubblico (altri soggetti pubbl. della Regione)</t>
  </si>
  <si>
    <t>BA0930</t>
  </si>
  <si>
    <t>B.2.A.8.3) - da pubblico (Extraregione) - non soggette a compensazione</t>
  </si>
  <si>
    <t>BA0940</t>
  </si>
  <si>
    <t>B.2.A.8.4) - da privato (intraregionale)</t>
  </si>
  <si>
    <t>BA0950</t>
  </si>
  <si>
    <t>B.2.A.8.5) - da privato (extraregionale)</t>
  </si>
  <si>
    <t>BA0960</t>
  </si>
  <si>
    <t>B.2.A.9)   Acquisto prestazioni di distribuzione farmaci File F</t>
  </si>
  <si>
    <t>BA0970</t>
  </si>
  <si>
    <t>B.2.A.9.1) - da pubblico (Aziende sanitarie pubbliche della Regione) - Mobilità intraregionale</t>
  </si>
  <si>
    <t>BA0980</t>
  </si>
  <si>
    <t>B.2.A.9.2) - da pubblico (altri soggetti pubbl. della Regione)</t>
  </si>
  <si>
    <t>BA0990</t>
  </si>
  <si>
    <t>B.2.A.9.3) - da pubblico (Extraregione)</t>
  </si>
  <si>
    <t>BA1000</t>
  </si>
  <si>
    <t>B.2.A.9.4) - da privato (intraregionale)</t>
  </si>
  <si>
    <t>BA1010</t>
  </si>
  <si>
    <t>B.2.A.9.5) - da privato (extraregionale)</t>
  </si>
  <si>
    <t>BA1020</t>
  </si>
  <si>
    <t>B.2.A.9.6) - da privato per cittadini non residenti - Extraregione (mobilità attiva in compensazione)</t>
  </si>
  <si>
    <t>BA1030</t>
  </si>
  <si>
    <t>B.2.A.10)   Acquisto prestazioni termali in convenzione</t>
  </si>
  <si>
    <t>BA1040</t>
  </si>
  <si>
    <t>B.2.A.10.1) - da pubblico (Aziende sanitarie pubbliche della Regione) - Mobilità intraregionale</t>
  </si>
  <si>
    <t>BA1050</t>
  </si>
  <si>
    <t>B.2.A.10.2) - da pubblico (altri soggetti pubbl. della Regione)</t>
  </si>
  <si>
    <t>BA1060</t>
  </si>
  <si>
    <t>B.2.A.10.3) - da pubblico (Extraregione)</t>
  </si>
  <si>
    <t>BA1070</t>
  </si>
  <si>
    <t>B.2.A.10.4) - da privato</t>
  </si>
  <si>
    <t>BA1080</t>
  </si>
  <si>
    <t>B.2.A.10.5) - da privato per cittadini non residenti - Extraregione (mobilità attiva in compensazione)</t>
  </si>
  <si>
    <t>BA1090</t>
  </si>
  <si>
    <t>B.2.A.11)   Acquisto prestazioni di trasporto sanitario</t>
  </si>
  <si>
    <t>BA1100</t>
  </si>
  <si>
    <t>B.2.A.11.1) - da pubblico (Aziende sanitarie pubbliche della Regione) - Mobilità intraregionale</t>
  </si>
  <si>
    <t>BA1110</t>
  </si>
  <si>
    <t>B.2.A.11.2) - da pubblico (altri soggetti pubbl. della Regione)</t>
  </si>
  <si>
    <t>BA1120</t>
  </si>
  <si>
    <t>B.2.A.11.3) - da pubblico (Extraregione)</t>
  </si>
  <si>
    <t>BA1130</t>
  </si>
  <si>
    <t>B.2.A.11.4) - da privato</t>
  </si>
  <si>
    <t>BA1140</t>
  </si>
  <si>
    <t>B.2.A.12)   Acquisto prestazioni Socio-Sanitarie a rilevanza sanitaria</t>
  </si>
  <si>
    <t>BA1150</t>
  </si>
  <si>
    <t>B.2.A.12.1) - da pubblico (Aziende sanitarie pubbliche della Regione) - Mobilità intraregionale</t>
  </si>
  <si>
    <t>BA1151</t>
  </si>
  <si>
    <t>B.2.A.12.1.A) Assistenza domiciliare integrata (ADI)</t>
  </si>
  <si>
    <t>BA1152</t>
  </si>
  <si>
    <t>B.2.A.12.1.B) Altre prestazioni socio-sanitarie a rilevanza sanitaria</t>
  </si>
  <si>
    <t>BA1160</t>
  </si>
  <si>
    <t>B.2.A.12.2) - da pubblico (altri soggetti pubblici della Regione)</t>
  </si>
  <si>
    <t>BA1160a</t>
  </si>
  <si>
    <t>B.2.A.12.2.A) Residenzialità anziani</t>
  </si>
  <si>
    <t>BA1160b</t>
  </si>
  <si>
    <t>B.2.A.12.2.B) Residenzialità disabili</t>
  </si>
  <si>
    <t>BA1160c</t>
  </si>
  <si>
    <t>B.2.A.12.2.C) Centri diurni per disabili</t>
  </si>
  <si>
    <t>BA1160d</t>
  </si>
  <si>
    <t>B.2.A.12.2.D) Hospice</t>
  </si>
  <si>
    <t>BA1160e</t>
  </si>
  <si>
    <t>B.2.A.12.2.E) Altro</t>
  </si>
  <si>
    <t>BA1161</t>
  </si>
  <si>
    <t>B.2.A.12.3) - da pubblico  (Extraregione) - Acquisto di Altre prestazioni sociosanitarie a rilevanza sanitaria erogate a soggetti pubblici Extraregione</t>
  </si>
  <si>
    <t>BA1170</t>
  </si>
  <si>
    <t>B.2.A.12.4) - da pubblico (Extraregione) non soggette a compensazione</t>
  </si>
  <si>
    <t>BA1180</t>
  </si>
  <si>
    <t>B.2.A.12.5) - da privato (intraregionale)</t>
  </si>
  <si>
    <t>BA1180a</t>
  </si>
  <si>
    <t>B.2.A.12.5.A) Residenzialità anziani</t>
  </si>
  <si>
    <t>BA1180b</t>
  </si>
  <si>
    <t>B.2.A.12.5.B) Residenzialità disabili</t>
  </si>
  <si>
    <t>BA1180c</t>
  </si>
  <si>
    <t>B.2.A.12.5.C) Centri diurni per disabili</t>
  </si>
  <si>
    <t>BA1180d</t>
  </si>
  <si>
    <t>B.2.A.12.5.D) Hospice</t>
  </si>
  <si>
    <t>BA1180e</t>
  </si>
  <si>
    <t>B.2.A.12.5.E) Altro</t>
  </si>
  <si>
    <t>BA1190</t>
  </si>
  <si>
    <t>B.2.A.12.6) - da privato (extraregionale)</t>
  </si>
  <si>
    <t>BA1200</t>
  </si>
  <si>
    <t>B.2.A.13)  Compartecipazione al personale per att. libero-prof. (intramoenia)</t>
  </si>
  <si>
    <t>BA1210</t>
  </si>
  <si>
    <t>B.2.A.13.1)  Compartecipazione al personale per att. libero professionale intramoenia - Area ospedaliera</t>
  </si>
  <si>
    <t>BA1220</t>
  </si>
  <si>
    <t>B.2.A.13.2)  Compartecipazione al personale per att. libero professionale intramoenia- Area specialistica</t>
  </si>
  <si>
    <t>BA1230</t>
  </si>
  <si>
    <t>B.2.A.13.3)  Compartecipazione al personale per att. libero professionale intramoenia - Area sanità pubblica</t>
  </si>
  <si>
    <t>BA1240</t>
  </si>
  <si>
    <t>B.2.A.13.4)  Compartecipazione al personale per att. libero professionale intramoenia - Consulenze (ex art. 55 c.1 lett. c), d) ed ex Art. 57-58)</t>
  </si>
  <si>
    <t>BA1250</t>
  </si>
  <si>
    <t>B.2.A.13.5)  Compartecipazione al personale per att. libero professionale intramoenia - Consulenze (ex art. 55 c.1 lett. c), d) ed ex Art. 57-58) (Aziende sanitarie pubbliche della Regione)</t>
  </si>
  <si>
    <t>BA1260</t>
  </si>
  <si>
    <t>B.2.A.13.6)  Compartecipazione al personale per att. libero professionale intramoenia - Altro</t>
  </si>
  <si>
    <t>BA1270</t>
  </si>
  <si>
    <t>B.2.A.13.7)  Compartecipazione al personale per att. libero  professionale intramoenia - Altro (Aziende sanitarie pubbliche della Regione)</t>
  </si>
  <si>
    <t>BA1280</t>
  </si>
  <si>
    <t>B.2.A.14)  Rimborsi, assegni e contributi sanitari</t>
  </si>
  <si>
    <t>BA1290</t>
  </si>
  <si>
    <t>B.2.A.14.1)  Contributi ad associazioni di volontariato</t>
  </si>
  <si>
    <t>BA1300</t>
  </si>
  <si>
    <t>B.2.A.14.2)  Rimborsi per cure all'estero</t>
  </si>
  <si>
    <t>BA1310</t>
  </si>
  <si>
    <t>B.2.A.14.3)  Contributi a società partecipate e/o enti dipendenti della Regione</t>
  </si>
  <si>
    <t>BA1320</t>
  </si>
  <si>
    <t>B.2.A.14.4)  Contributo Legge 210/92</t>
  </si>
  <si>
    <t>BA1330</t>
  </si>
  <si>
    <t>B.2.A.14.5)  Altri rimborsi, assegni e contributi</t>
  </si>
  <si>
    <t>BA1340</t>
  </si>
  <si>
    <t>B.2.A.14.6)  Rimborsi, assegni e contributi v/Aziende sanitarie pubbliche della Regione</t>
  </si>
  <si>
    <t>BA1341</t>
  </si>
  <si>
    <t>B.2.A.14.7)  Rimborsi, assegni e contributi v/Regione - GSA - Azienda Zero</t>
  </si>
  <si>
    <t>BA1350</t>
  </si>
  <si>
    <t>B.2.A.15)  Consulenze, Collaborazioni,  Interinale e altre prestazioni di lavoro sanitarie e sociosanitarie</t>
  </si>
  <si>
    <t>BA1360</t>
  </si>
  <si>
    <t>B.2.A.15.1) Consulenze sanitarie e sociosanitarieda Aziende sanitarie pubbliche della Regione</t>
  </si>
  <si>
    <t>BA1370</t>
  </si>
  <si>
    <t>B.2.A.15.2) Consulenze sanitarie e sociosanitarie da terzi - Altri soggetti pubblici</t>
  </si>
  <si>
    <t>BA1380</t>
  </si>
  <si>
    <t>B.2.A.15.3) Consulenze, Collaborazioni,  Interinale e altre prestazioni di lavoro sanitarie e sociosanitarie da privato</t>
  </si>
  <si>
    <t>BA1390</t>
  </si>
  <si>
    <t>B.2.A.15.3.A) Consulenze sanitarie da privato - articolo 55, comma 2, CCNL 8 giugno 2000</t>
  </si>
  <si>
    <t>BA1400</t>
  </si>
  <si>
    <t>B.2.A.15.3.B) Altre consulenze sanitarie e sociosanitarie da privato</t>
  </si>
  <si>
    <t>BA1410</t>
  </si>
  <si>
    <t>B.2.A.15.3.C) Collaborazioni coordinate e continuative sanitarie e sociosanitarie da privato</t>
  </si>
  <si>
    <t>BA1420</t>
  </si>
  <si>
    <t xml:space="preserve">B.2.A.15.3.D) Indennità a personale universitario - area sanitaria </t>
  </si>
  <si>
    <t>BA1430</t>
  </si>
  <si>
    <t xml:space="preserve">B.2.A.15.3.E) Lavoro interinale - area sanitaria </t>
  </si>
  <si>
    <t>BA1440</t>
  </si>
  <si>
    <t xml:space="preserve">B.2.A.15.3.F) Altre collaborazioni e prestazioni di lavoro - area sanitaria </t>
  </si>
  <si>
    <t>BA1450</t>
  </si>
  <si>
    <t>B.2.A.15.4) Rimborso oneri stipendiali del personale sanitario in comando</t>
  </si>
  <si>
    <t>BA1460</t>
  </si>
  <si>
    <t>B.2.A.15.4.A) Rimborso oneri stipendiali personale sanitario in comando da Aziende sanitarie pubbliche della Regione</t>
  </si>
  <si>
    <t>BA1470</t>
  </si>
  <si>
    <t>B.2.A.15.4.B) Rimborso oneri stipendiali personale sanitario in comando da Regioni, soggetti pubblici e da Università</t>
  </si>
  <si>
    <t>BA1480</t>
  </si>
  <si>
    <t>B.2.A.15.4.C) Rimborso oneri stipendiali personale sanitario in comando da aziende di altre Regioni (Extraregione)</t>
  </si>
  <si>
    <t>BA1490</t>
  </si>
  <si>
    <t>B.2.A.16) Altri servizi sanitari e sociosanitari a rilevanza sanitaria</t>
  </si>
  <si>
    <t>BA1500</t>
  </si>
  <si>
    <t>B.2.A.16.1)  Altri servizi sanitari e sociosanitari a rilevanza sanitaria da pubblico - Aziende sanitarie pubbliche della Regione</t>
  </si>
  <si>
    <t>BA1510</t>
  </si>
  <si>
    <t>B.2.A.16.2)  Altri servizi sanitari e sociosanitari  a rilevanza sanitaria da pubblico - Altri soggetti pubblici della Regione</t>
  </si>
  <si>
    <t>BA1520</t>
  </si>
  <si>
    <t>B.2.A.16.3) Altri servizi sanitari e sociosanitari a rilevanza sanitaria da pubblico (Extraregione)</t>
  </si>
  <si>
    <t>BA1530</t>
  </si>
  <si>
    <t>B.2.A.16.4)  Altri servizi sanitari da privato</t>
  </si>
  <si>
    <t>BA1530a</t>
  </si>
  <si>
    <t>B.2.A.16.4.1)  Altri servizi sanitari da privato - SPERIMENTAZIONI</t>
  </si>
  <si>
    <t>BA1530b</t>
  </si>
  <si>
    <t>B.2.A.16.4.2)  Altri servizi sanitari da privato - SERVICE</t>
  </si>
  <si>
    <t>BA1530z</t>
  </si>
  <si>
    <t>B.2.A.16.4.2.A)  Altri servizi sanitari da privato - SERVIZIO OSSIGENO</t>
  </si>
  <si>
    <t>BA1530y</t>
  </si>
  <si>
    <t>B.2.A.16.4.2.B)  Altri servizi sanitari da privato - SERVICE - ALTRO</t>
  </si>
  <si>
    <t>BA1530c</t>
  </si>
  <si>
    <t>B.2.A.16.4.3)  Altri servizi sanitari da privato - DPC</t>
  </si>
  <si>
    <t>BA1530d</t>
  </si>
  <si>
    <t>B.2.A.16.4.4)  Altri servizi sanitari da privato - ALTRO</t>
  </si>
  <si>
    <t>BA1540</t>
  </si>
  <si>
    <t>B.2.A.16.5)  Costi per servizi sanitari - Mobilità internazionale passiva</t>
  </si>
  <si>
    <t>BA1541</t>
  </si>
  <si>
    <t>B.2.A.16.6)  Costi per servizi sanitari - Mobilità internazionale passiva rilevata dalle ASL</t>
  </si>
  <si>
    <t>BA1542</t>
  </si>
  <si>
    <t>B.2.A.16.7) Costi per prestazioni sanitarie erogate da aziende sanitarie estere (fatturate direttamente)</t>
  </si>
  <si>
    <t>BA1550</t>
  </si>
  <si>
    <t>B.2.A.17) Costi GSA per differenziale saldo mobilità interregionale</t>
  </si>
  <si>
    <t>BA1560</t>
  </si>
  <si>
    <t>B.2.B) Acquisti di servizi non sanitari</t>
  </si>
  <si>
    <t>BA1570</t>
  </si>
  <si>
    <t>B.2.B.1) Servizi non sanitari</t>
  </si>
  <si>
    <t>BA1580</t>
  </si>
  <si>
    <t>B.2.B.1.1)   Lavanderia</t>
  </si>
  <si>
    <t>BA1590</t>
  </si>
  <si>
    <t>B.2.B.1.2)   Pulizia</t>
  </si>
  <si>
    <t>BA1600</t>
  </si>
  <si>
    <t>B.2.B.1.3)   Mensa</t>
  </si>
  <si>
    <t>BA1601</t>
  </si>
  <si>
    <t>B.2.B.1.3.A)   Mensa dipendenti</t>
  </si>
  <si>
    <t>BA1602</t>
  </si>
  <si>
    <t>B.2.B.1.3.B)   Mensa degenti</t>
  </si>
  <si>
    <t>BA1610</t>
  </si>
  <si>
    <t>B.2.B.1.4)   Riscaldamento</t>
  </si>
  <si>
    <t>BA1620</t>
  </si>
  <si>
    <t>B.2.B.1.5)   Servizi di assistenza informatica</t>
  </si>
  <si>
    <t>BA1630</t>
  </si>
  <si>
    <t>B.2.B.1.6)   Servizi trasporti (non sanitari)</t>
  </si>
  <si>
    <t>BA1640</t>
  </si>
  <si>
    <t>B.2.B.1.7)   Smaltimento rifiuti</t>
  </si>
  <si>
    <t>BA1650</t>
  </si>
  <si>
    <t>B.2.B.1.8)   Utenze telefoniche</t>
  </si>
  <si>
    <t>BA1660</t>
  </si>
  <si>
    <t>B.2.B.1.9)   Utenze elettricità</t>
  </si>
  <si>
    <t>BA1670</t>
  </si>
  <si>
    <t>B.2.B.1.10)   Altre utenze</t>
  </si>
  <si>
    <t>BA1680</t>
  </si>
  <si>
    <t>B.2.B.1.11)  Premi di assicurazione</t>
  </si>
  <si>
    <t>BA1690</t>
  </si>
  <si>
    <t>B.2.B.1.11.A)  Premi di assicurazione - R.C. Professionale</t>
  </si>
  <si>
    <t>BA1700</t>
  </si>
  <si>
    <t>B.2.B.1.11.B)  Premi di assicurazione - Altri premi assicurativi</t>
  </si>
  <si>
    <t>BA1710</t>
  </si>
  <si>
    <t>B.2.B.1.12) Altri servizi non sanitari</t>
  </si>
  <si>
    <t>BA1720</t>
  </si>
  <si>
    <t>B.2.B.1.12.A) Altri servizi non sanitari da pubblico (Aziende sanitarie pubbliche della Regione)</t>
  </si>
  <si>
    <t>BA1730</t>
  </si>
  <si>
    <t>B.2.B.1.12.B) Altri servizi non sanitari da altri soggetti pubblici</t>
  </si>
  <si>
    <t>BA1740</t>
  </si>
  <si>
    <t>B.2.B.1.12.C) Altri servizi non sanitari da privato</t>
  </si>
  <si>
    <t>BA1740a</t>
  </si>
  <si>
    <t>B.2.B.1.12.C.1) Altri servizi non sanitari esternalizzati (1)</t>
  </si>
  <si>
    <t>BA1740b</t>
  </si>
  <si>
    <t>B.2.B.1.12.C.2) Altri servizi non sanitari da privato: altro (2)</t>
  </si>
  <si>
    <t>BA1750</t>
  </si>
  <si>
    <t>B.2.B.2)  Consulenze, Collaborazioni, Interinale e altre prestazioni di lavoro non sanitarie</t>
  </si>
  <si>
    <t>BA1760</t>
  </si>
  <si>
    <t>B.2.B.2.1) Consulenze non sanitarie da Aziende sanitarie pubbliche della Regione</t>
  </si>
  <si>
    <t>BA1770</t>
  </si>
  <si>
    <t>B.2.B.2.2) Consulenze non sanitarie da Terzi - Altri soggetti pubblici</t>
  </si>
  <si>
    <t>BA1780</t>
  </si>
  <si>
    <t>B.2.B.2.3) Consulenze, Collaborazioni, Interinale e altre prestazioni di lavoro non sanitarie da privato</t>
  </si>
  <si>
    <t>BA1790</t>
  </si>
  <si>
    <t>B.2.B.2.3.A) Consulenze non sanitarie da privato</t>
  </si>
  <si>
    <t>BA1800</t>
  </si>
  <si>
    <t>B.2.B.2.3.B) Collaborazioni coordinate e continuative non sanitarie da privato</t>
  </si>
  <si>
    <t>BA1810</t>
  </si>
  <si>
    <t>B.2.B.2.3.C) Indennità a personale universitario - area non sanitaria</t>
  </si>
  <si>
    <t>BA1820</t>
  </si>
  <si>
    <t>B.2.B.2.3.D) Lavoro interinale - area non sanitaria</t>
  </si>
  <si>
    <t>BA1830</t>
  </si>
  <si>
    <t>B.2.B.2.3.E) Altre collaborazioni e prestazioni di lavoro - area non sanitaria</t>
  </si>
  <si>
    <t>BA1831</t>
  </si>
  <si>
    <t>B.2.B.2.3.F) Altre Consulenze non sanitarie da privato - in attuazione dell’art.79, comma 1 sexies lettera c), del D.L. 112/2008, convertito con legge 133/2008 e della legge 23 dicembre 2009 n. 191</t>
  </si>
  <si>
    <t>BA1840</t>
  </si>
  <si>
    <t>B.2.B.2.4) Rimborso oneri stipendiali del personale non sanitario in comando</t>
  </si>
  <si>
    <t>BA1850</t>
  </si>
  <si>
    <t>B.2.B.2.4.A) Rimborso oneri stipendiali personale non sanitario in comando da Aziende sanitarie pubbliche della Regione</t>
  </si>
  <si>
    <t>BA1860</t>
  </si>
  <si>
    <t>B.2.B.2.4.B) Rimborso oneri stipendiali personale non sanitario in comando da Regione, soggetti pubblici e da Università</t>
  </si>
  <si>
    <t>BA1870</t>
  </si>
  <si>
    <t>B.2.B.2.4.C) Rimborso oneri stipendiali personale non sanitario in comando da aziende di altre Regioni (Extraregione)</t>
  </si>
  <si>
    <t>BA1880</t>
  </si>
  <si>
    <t>B.2.B.3) Formazione (esternalizzata e non)</t>
  </si>
  <si>
    <t>BA1890</t>
  </si>
  <si>
    <t>B.2.B.3.1) Formazione (esternalizzata e non) da pubblico</t>
  </si>
  <si>
    <t>BA1900</t>
  </si>
  <si>
    <t>B.2.B.3.2) Formazione (esternalizzata e non) da privato</t>
  </si>
  <si>
    <t>BA1910</t>
  </si>
  <si>
    <t>B.3)  Manutenzione e riparazione (ordinaria esternalizzata)</t>
  </si>
  <si>
    <t>BA1920</t>
  </si>
  <si>
    <t>B.3.A)  Manutenzione e riparazione ai fabbricati e loro pertinenze</t>
  </si>
  <si>
    <t>BA1930</t>
  </si>
  <si>
    <t>B.3.B)  Manutenzione e riparazione agli impianti e macchinari</t>
  </si>
  <si>
    <t>BA1940</t>
  </si>
  <si>
    <t>B.3.C)  Manutenzione e riparazione alle attrezzature sanitarie e scientifiche</t>
  </si>
  <si>
    <t>BA1950</t>
  </si>
  <si>
    <t>B.3.D)  Manutenzione e riparazione ai mobili e arredi</t>
  </si>
  <si>
    <t>BA1960</t>
  </si>
  <si>
    <t>B.3.E)  Manutenzione e riparazione agli automezzi</t>
  </si>
  <si>
    <t>BA1970</t>
  </si>
  <si>
    <t>B.3.F)  Altre manutenzioni e riparazioni</t>
  </si>
  <si>
    <t>BA1980</t>
  </si>
  <si>
    <t>B.3.G)  Manutenzioni e riparazioni da Aziende sanitarie pubbliche della Regione</t>
  </si>
  <si>
    <t>BA1990</t>
  </si>
  <si>
    <t>B.4)   Godimento di beni di terzi</t>
  </si>
  <si>
    <t>BA2000</t>
  </si>
  <si>
    <t>B.4.A)  Fitti passivi</t>
  </si>
  <si>
    <t>BA2010</t>
  </si>
  <si>
    <t>B.4.B)  Canoni di noleggio</t>
  </si>
  <si>
    <t>BA2020</t>
  </si>
  <si>
    <t>B.4.B.1) Canoni di noleggio - area sanitaria</t>
  </si>
  <si>
    <t>BA2030</t>
  </si>
  <si>
    <t>B.4.B.2) Canoni di noleggio - area non sanitaria</t>
  </si>
  <si>
    <t>BA2040</t>
  </si>
  <si>
    <t>B.4.C)  Canoni di leasing</t>
  </si>
  <si>
    <t>BA2050</t>
  </si>
  <si>
    <t>B.4.C.1) Canoni di leasing - area sanitaria</t>
  </si>
  <si>
    <t>BA2060</t>
  </si>
  <si>
    <t>B.4.C.2) Canoni di leasing - area non sanitaria</t>
  </si>
  <si>
    <t>BA2061</t>
  </si>
  <si>
    <t>B.4.D)  Canoni di project financing</t>
  </si>
  <si>
    <t>BA2070</t>
  </si>
  <si>
    <t>B.4.E)  Locazioni e noleggi da Aziende sanitarie pubbliche della Regione</t>
  </si>
  <si>
    <t>BA2080</t>
  </si>
  <si>
    <t>Totale Costo del personale</t>
  </si>
  <si>
    <t>BA2090</t>
  </si>
  <si>
    <t>B.5)   Personale del ruolo sanitario</t>
  </si>
  <si>
    <t>BA2100</t>
  </si>
  <si>
    <t>B.5.A) Costo del personale dirigente ruolo sanitario</t>
  </si>
  <si>
    <t>BA2110</t>
  </si>
  <si>
    <t>B.5.A.1) Costo del personale dirigente medico</t>
  </si>
  <si>
    <t>BA2120</t>
  </si>
  <si>
    <t>B.5.A.1.1) Costo del personale dirigente medico - tempo indeterminato</t>
  </si>
  <si>
    <t>BA2130</t>
  </si>
  <si>
    <t>B.5.A.1.2) Costo del personale dirigente medico - tempo determinato</t>
  </si>
  <si>
    <t>BA2140</t>
  </si>
  <si>
    <t>B.5.A.1.3) Costo del personale dirigente medico - altro</t>
  </si>
  <si>
    <t>BA2150</t>
  </si>
  <si>
    <t>B.5.A.2) Costo del personale dirigente non medico</t>
  </si>
  <si>
    <t>BA2160</t>
  </si>
  <si>
    <t>B.5.A.2.1) Costo del personale dirigente non medico - tempo indeterminato</t>
  </si>
  <si>
    <t>BA2170</t>
  </si>
  <si>
    <t>B.5.A.2.2) Costo del personale dirigente non medico - tempo determinato</t>
  </si>
  <si>
    <t>BA2180</t>
  </si>
  <si>
    <t>B.5.A.2.3) Costo del personale dirigente non medico - altro</t>
  </si>
  <si>
    <t>BA2190</t>
  </si>
  <si>
    <t>B.5.B) Costo del personale comparto ruolo sanitario</t>
  </si>
  <si>
    <t>BA2200</t>
  </si>
  <si>
    <t>B.5.B.1) Costo del personale comparto ruolo sanitario - tempo indeterminato</t>
  </si>
  <si>
    <t>BA2210</t>
  </si>
  <si>
    <t>B.5.B.2) Costo del personale comparto ruolo sanitario - tempo determinato</t>
  </si>
  <si>
    <t>BA2220</t>
  </si>
  <si>
    <t>B.5.B.3) Costo del personale comparto ruolo sanitario - altro</t>
  </si>
  <si>
    <t>BA2230</t>
  </si>
  <si>
    <t>B.6)   Personale del ruolo professionale</t>
  </si>
  <si>
    <t>BA2240</t>
  </si>
  <si>
    <t>B.6.A) Costo del personale dirigente ruolo professionale</t>
  </si>
  <si>
    <t>BA2250</t>
  </si>
  <si>
    <t>B.6.A.1) Costo del personale dirigente ruolo professionale - tempo indeterminato</t>
  </si>
  <si>
    <t>BA2260</t>
  </si>
  <si>
    <t>B.6.A.2) Costo del personale dirigente ruolo professionale - tempo determinato</t>
  </si>
  <si>
    <t>BA2270</t>
  </si>
  <si>
    <t>B.6.A.3) Costo del personale dirigente ruolo professionale - altro</t>
  </si>
  <si>
    <t>BA2280</t>
  </si>
  <si>
    <t>B.6.B) Costo del personale comparto ruolo professionale</t>
  </si>
  <si>
    <t>BA2290</t>
  </si>
  <si>
    <t>B.6.B.1) Costo del personale comparto ruolo professionale - tempo indeterminato</t>
  </si>
  <si>
    <t>BA2300</t>
  </si>
  <si>
    <t>B.6.B.2) Costo del personale comparto ruolo professionale - tempo determinato</t>
  </si>
  <si>
    <t>BA2310</t>
  </si>
  <si>
    <t>B.6.B.3) Costo del personale comparto ruolo professionale - altro</t>
  </si>
  <si>
    <t>BA2320</t>
  </si>
  <si>
    <t>B.7)   Personale del ruolo tecnico</t>
  </si>
  <si>
    <t>BA2330</t>
  </si>
  <si>
    <t>B.7.A) Costo del personale dirigente ruolo tecnico</t>
  </si>
  <si>
    <t>BA2340</t>
  </si>
  <si>
    <t>B.7.A.1) Costo del personale dirigente ruolo tecnico - tempo indeterminato</t>
  </si>
  <si>
    <t>BA2350</t>
  </si>
  <si>
    <t>B.7.A.2) Costo del personale dirigente ruolo tecnico - tempo determinato</t>
  </si>
  <si>
    <t>BA2360</t>
  </si>
  <si>
    <t>B.7.A.3) Costo del personale dirigente ruolo tecnico - altro</t>
  </si>
  <si>
    <t>BA2370</t>
  </si>
  <si>
    <t>B.7.B) Costo del personale comparto ruolo tecnico</t>
  </si>
  <si>
    <t>BA2380</t>
  </si>
  <si>
    <t>B.7.B.1) Costo del personale comparto ruolo tecnico - tempo indeterminato</t>
  </si>
  <si>
    <t>BA2390</t>
  </si>
  <si>
    <t>B.7.B.2) Costo del personale comparto ruolo tecnico - tempo determinato</t>
  </si>
  <si>
    <t>BA2400</t>
  </si>
  <si>
    <t>B.7.B.3) Costo del personale comparto ruolo tecnico - altro</t>
  </si>
  <si>
    <t>BA2410</t>
  </si>
  <si>
    <t>B.8)   Personale del ruolo amministrativo</t>
  </si>
  <si>
    <t>BA2420</t>
  </si>
  <si>
    <t>B.8.A) Costo del personale dirigente ruolo amministrativo</t>
  </si>
  <si>
    <t>BA2430</t>
  </si>
  <si>
    <t>B.8.A.1) Costo del personale dirigente ruolo amministrativo - tempo indeterminato</t>
  </si>
  <si>
    <t>BA2440</t>
  </si>
  <si>
    <t>B.8.A.2) Costo del personale dirigente ruolo amministrativo - tempo determinato</t>
  </si>
  <si>
    <t>BA2450</t>
  </si>
  <si>
    <t>B.8.A.3) Costo del personale dirigente ruolo amministrativo - altro</t>
  </si>
  <si>
    <t>BA2460</t>
  </si>
  <si>
    <t>B.8.B) Costo del personale comparto ruolo amministrativo</t>
  </si>
  <si>
    <t>BA2470</t>
  </si>
  <si>
    <t>B.8.B.1) Costo del personale comparto ruolo amministrativo - tempo indeterminato</t>
  </si>
  <si>
    <t>BA2480</t>
  </si>
  <si>
    <t>B.8.B.2) Costo del personale comparto ruolo amministrativo - tempo determinato</t>
  </si>
  <si>
    <t>BA2490</t>
  </si>
  <si>
    <t>B.8.B.3) Costo del personale comparto ruolo amministrativo - altro</t>
  </si>
  <si>
    <t>BA2500</t>
  </si>
  <si>
    <t>B.9)   Oneri diversi di gestione</t>
  </si>
  <si>
    <t>BA2510</t>
  </si>
  <si>
    <t>B.9.A)  Imposte e tasse (escluso IRAP e IRES)</t>
  </si>
  <si>
    <t>BA2520</t>
  </si>
  <si>
    <t>B.9.B)  Perdite su crediti</t>
  </si>
  <si>
    <t>BA2530</t>
  </si>
  <si>
    <t>B.9.C) Altri oneri diversi di gestione</t>
  </si>
  <si>
    <t>BA2540</t>
  </si>
  <si>
    <t>B.9.C.1)  Indennità, rimborso spese e oneri sociali per gli Organi Direttivi e Collegio Sindacale</t>
  </si>
  <si>
    <t>BA2550</t>
  </si>
  <si>
    <t>B.9.C.2)  Altri oneri diversi di gestione</t>
  </si>
  <si>
    <t>BA2551</t>
  </si>
  <si>
    <t>B.9.C.3)  Altri oneri diversi di gestione da Aziende sanitarie pubbliche della Regione</t>
  </si>
  <si>
    <t>BA2552</t>
  </si>
  <si>
    <t>B.9.C.4)  Altri oneri diversi di gestione - per Autoassicurazione</t>
  </si>
  <si>
    <t>BA2560</t>
  </si>
  <si>
    <t>Totale Ammortamenti</t>
  </si>
  <si>
    <t>BA2570</t>
  </si>
  <si>
    <t>B.10) Ammortamenti delle immobilizzazioni immateriali</t>
  </si>
  <si>
    <t>BA2570a</t>
  </si>
  <si>
    <t>B.10.A) Costi di impianto e di ampliamento</t>
  </si>
  <si>
    <t>BA2570b</t>
  </si>
  <si>
    <t>B.10.B) Costi di ricerca e sviluppo</t>
  </si>
  <si>
    <t>BA2570c</t>
  </si>
  <si>
    <t>B.10.C) Diritti di brevetto e diritti di utilizzazione delle opere d'ingegno</t>
  </si>
  <si>
    <t>BA2570d</t>
  </si>
  <si>
    <t>B.10.D) Concessioni, licenze, marchi e diritti simili</t>
  </si>
  <si>
    <t>BA2570e</t>
  </si>
  <si>
    <t>B.10.E) Migliorie su beni di terzi</t>
  </si>
  <si>
    <t>BA2570f</t>
  </si>
  <si>
    <t>B.10.F) Pubblicità</t>
  </si>
  <si>
    <t>BA2570g</t>
  </si>
  <si>
    <t>B.10.G) Altre immobilizzazioni immateriali</t>
  </si>
  <si>
    <t>BA2580</t>
  </si>
  <si>
    <t>B.11) Ammortamenti delle immobilizzazioni materiali</t>
  </si>
  <si>
    <t>BA2590</t>
  </si>
  <si>
    <t>B.11.A) Ammortamento dei fabbricati</t>
  </si>
  <si>
    <t>BA2600</t>
  </si>
  <si>
    <t>B.11.A.1) Ammortamenti fabbricati non strumentali (disponibili)</t>
  </si>
  <si>
    <t>BA2600a</t>
  </si>
  <si>
    <t>B.11.A.1.1) Ammortamenti fabbricati non strumentali (disponibili)</t>
  </si>
  <si>
    <t>BA2600b</t>
  </si>
  <si>
    <t>B.11.A.1.2) Ammortamenti costruzioni leggere non strumentali (disponibili)</t>
  </si>
  <si>
    <t>BA2610</t>
  </si>
  <si>
    <t>B.11.A.2) Ammortamenti fabbricati strumentali (indisponibili)</t>
  </si>
  <si>
    <t>BA2610a</t>
  </si>
  <si>
    <t>B.11.A.2.1) Ammortamenti fabbricati strumentali (indisponibili)</t>
  </si>
  <si>
    <t>BA2610b</t>
  </si>
  <si>
    <t>B.11.A.2.2) Ammortamenti costruzioni leggere strumentali (indisponibili)</t>
  </si>
  <si>
    <t>BA2620</t>
  </si>
  <si>
    <t>B.11.B) Ammortamenti delle altre immobilizzazioni materiali</t>
  </si>
  <si>
    <t>BA2620a</t>
  </si>
  <si>
    <t>B.11.B.1) Ammortamento impianti e macchinari)</t>
  </si>
  <si>
    <t>BA2620z</t>
  </si>
  <si>
    <t>B.11.B.1.1) Ammortamento impianti e macchinari - audiovisivi)</t>
  </si>
  <si>
    <t>BA2620y</t>
  </si>
  <si>
    <t>B.11.B.1.2) Ammortamento impianti e macchinari - altro)</t>
  </si>
  <si>
    <t>BA2620b</t>
  </si>
  <si>
    <t>B.11.B.2) Ammortamento attrezzature sanitarie e scientifiche)</t>
  </si>
  <si>
    <t>BA2620c</t>
  </si>
  <si>
    <t>B.11.B.3) Ammortamento mobili e arredi)</t>
  </si>
  <si>
    <t>BA2620d</t>
  </si>
  <si>
    <t>B.11.B.4) Ammortamento automezzi)</t>
  </si>
  <si>
    <t>BA2620e</t>
  </si>
  <si>
    <t>B.11.B.5) Ammortamenti macchine d'ufficio)</t>
  </si>
  <si>
    <t>BA2620f</t>
  </si>
  <si>
    <t>B.11.B.6) Ammortamenti altri beni)</t>
  </si>
  <si>
    <t>BA2630</t>
  </si>
  <si>
    <t>B.12) Svalutazione delle immobilizzazioni e dei crediti</t>
  </si>
  <si>
    <t>BA2640</t>
  </si>
  <si>
    <t>B.12.A) Svalutazione delle immobilizzazioni immateriali e materiali</t>
  </si>
  <si>
    <t>BA2650</t>
  </si>
  <si>
    <t>B.12.B) Svalutazione dei crediti</t>
  </si>
  <si>
    <t>BA2650a</t>
  </si>
  <si>
    <t>B.12.B.1) Svalutazione dei crediti delle immobilizzazioni finanziarie)</t>
  </si>
  <si>
    <t>BA2650b</t>
  </si>
  <si>
    <t>B.12.B.2) Svalutazione dei crediti dell'attivo circolante)</t>
  </si>
  <si>
    <t>BA2660</t>
  </si>
  <si>
    <t>B.13) Variazione delle rimanenze</t>
  </si>
  <si>
    <t>BA2670</t>
  </si>
  <si>
    <t>B.13.A) Variazione rimanenze sanitarie</t>
  </si>
  <si>
    <t>BA2671</t>
  </si>
  <si>
    <t>B.13.A.1) Prodotti farmaceutici ed emoderivati</t>
  </si>
  <si>
    <t>BA2672</t>
  </si>
  <si>
    <t>B.13.A.2) Sangue ed emocomponenti</t>
  </si>
  <si>
    <t>BA2673</t>
  </si>
  <si>
    <t>B.13.A.3) Dispositivi medici</t>
  </si>
  <si>
    <t>BA2674</t>
  </si>
  <si>
    <t>B.13.A.4) Prodotti dietetici</t>
  </si>
  <si>
    <t>BA2675</t>
  </si>
  <si>
    <t>B.13.A.5) Materiali per la profilassi (vaccini)</t>
  </si>
  <si>
    <t>BA2676</t>
  </si>
  <si>
    <t>B.13.A.6) Prodotti chimici</t>
  </si>
  <si>
    <t>BA2677</t>
  </si>
  <si>
    <t>B.13.A.7)  Materiali e prodotti per uso veterinario</t>
  </si>
  <si>
    <t>BA2678</t>
  </si>
  <si>
    <t>B.13.A.8)  Altri beni e prodotti sanitari</t>
  </si>
  <si>
    <t>BA2680</t>
  </si>
  <si>
    <t>B.13.B) Variazione rimanenze non sanitarie</t>
  </si>
  <si>
    <t>BA2681</t>
  </si>
  <si>
    <t>B.13.B.1) Prodotti alimentari</t>
  </si>
  <si>
    <t>BA2682</t>
  </si>
  <si>
    <t>B.13.B.2) Materiali di guardaroba, di pulizia, e di convivenza in genere</t>
  </si>
  <si>
    <t>BA2683</t>
  </si>
  <si>
    <t>B.13.B.3) Combustibili, carburanti e lubrificanti</t>
  </si>
  <si>
    <t>BA2684</t>
  </si>
  <si>
    <t>B.13.B.4) Supporti informatici e cancelleria</t>
  </si>
  <si>
    <t>BA2685</t>
  </si>
  <si>
    <t>B.13.B.5) Materiale per la manutenzione</t>
  </si>
  <si>
    <t>BA2686</t>
  </si>
  <si>
    <t>B.13.B.6) Altri beni e prodotti non sanitari</t>
  </si>
  <si>
    <t>BA2690</t>
  </si>
  <si>
    <t>B.14) Accantonamenti dell’esercizio</t>
  </si>
  <si>
    <t>BA2700</t>
  </si>
  <si>
    <t>B.14.A) Accantonamenti per rischi</t>
  </si>
  <si>
    <t>BA2710</t>
  </si>
  <si>
    <t>B.14.A.1)  Accantonamenti per cause civili ed oneri processuali</t>
  </si>
  <si>
    <t>BA2720</t>
  </si>
  <si>
    <t>B.14.A.2)  Accantonamenti per contenzioso personale dipendente</t>
  </si>
  <si>
    <t>BA2730</t>
  </si>
  <si>
    <t>B.14.A.3)  Accantonamenti per rischi connessi all'acquisto di prestazioni sanitarie da privato</t>
  </si>
  <si>
    <t>BA2740</t>
  </si>
  <si>
    <t>B.14.A.4)  Accantonamenti per copertura diretta dei rischi (autoassicurazione)</t>
  </si>
  <si>
    <t>BA2741</t>
  </si>
  <si>
    <t>B.14.A.5) Accantonamenti per franchigia assicurativa</t>
  </si>
  <si>
    <t>BA2750</t>
  </si>
  <si>
    <t>B.14.A.6)  Altri accantonamenti per rischi</t>
  </si>
  <si>
    <t>BA2751</t>
  </si>
  <si>
    <t>B.14.A.7)  Altri Accantonamenti per interessi di mora</t>
  </si>
  <si>
    <t>BA2760</t>
  </si>
  <si>
    <t>B.14.B) Accantonamenti per premio di operosità (SUMAI)</t>
  </si>
  <si>
    <t>BA2770</t>
  </si>
  <si>
    <t>B.14.C) Accantonamenti per quote inutilizzate di contributi finalizzati e vincolati</t>
  </si>
  <si>
    <t>BA2771</t>
  </si>
  <si>
    <t>B.14.C.1)  Accantonamenti per quote inutilizzate contributi da Regione e Prov. Aut. per quota F.S. indistinto finalizzato</t>
  </si>
  <si>
    <t>BA2780</t>
  </si>
  <si>
    <t>B.14.C.2)  Accantonamenti per quote inutilizzate contributi da Regione e Prov. Aut. per quota F.S. vincolato</t>
  </si>
  <si>
    <t>BA2790</t>
  </si>
  <si>
    <t>B.14.C.3)  Accantonamenti per quote inutilizzate contributi da soggetti pubblici (extra fondo) vincolati</t>
  </si>
  <si>
    <t>BA2790a</t>
  </si>
  <si>
    <t>B.14.C.3.a)  Accantonamenti per quote inutilizzate contributi da soggetti pubblici (extra fondo) vincolati - PERIMETRO SANITA</t>
  </si>
  <si>
    <t>BA2790b</t>
  </si>
  <si>
    <t>B.14.C.3.b)  Accantonamenti per quote inutilizzate contributi da soggetti pubblici (extra fondo) vincolati - NO PERIMETRO SANITA</t>
  </si>
  <si>
    <t>BA2800</t>
  </si>
  <si>
    <t>B.14.C.4)  Accantonamenti per quote inutilizzate contributi da soggetti pubblici per ricerca</t>
  </si>
  <si>
    <t>BA2810</t>
  </si>
  <si>
    <t>B.14.C.5)  Accantonamenti per quote inutilizzate contributi vincolati da privati</t>
  </si>
  <si>
    <t>BA2811</t>
  </si>
  <si>
    <t>B.14.C.6)  Accantonamenti per quote inutilizzate contributi da soggetti privati per ricerca</t>
  </si>
  <si>
    <t>BA2820</t>
  </si>
  <si>
    <t>B.14.D) Altri accantonamenti</t>
  </si>
  <si>
    <t>BA2840</t>
  </si>
  <si>
    <t>B.14.D.1)  Acc. Rinnovi convenzioni MMG/PLS/MCA</t>
  </si>
  <si>
    <t>BA2850</t>
  </si>
  <si>
    <t>B.14.D.2)  Acc. Rinnovi convenzioni Medici Sumai</t>
  </si>
  <si>
    <t>BA2860</t>
  </si>
  <si>
    <t>B.14.D.3)  Acc. Rinnovi contratt.: dirigenza medica</t>
  </si>
  <si>
    <t>BA2870</t>
  </si>
  <si>
    <t>B.14.D.4)  Acc. Rinnovi contratt.: dirigenza non medica</t>
  </si>
  <si>
    <t>BA2880</t>
  </si>
  <si>
    <t>B.14.D.5)  Acc. Rinnovi contratt.: comparto</t>
  </si>
  <si>
    <t>BA2881</t>
  </si>
  <si>
    <t>B.14.D.6)  Acc. per Trattamento di fine rapporto dipendenti</t>
  </si>
  <si>
    <t>BA2882</t>
  </si>
  <si>
    <t>B.14.D.7)  Acc. per Trattamenti di quiescenza e simili</t>
  </si>
  <si>
    <t>BA2883</t>
  </si>
  <si>
    <t>B.14.D.8)  Acc. per Fondi integrativi pensione</t>
  </si>
  <si>
    <t>BA2884</t>
  </si>
  <si>
    <t>B.14.D.9)  Acc. Incentivi funzioni tecniche art. 113 D.lgs 50/2016</t>
  </si>
  <si>
    <t>BA2890</t>
  </si>
  <si>
    <t>B.14.D.10) Altri accantonamenti</t>
  </si>
  <si>
    <t>CZ9999</t>
  </si>
  <si>
    <t>Totale proventi e oneri finanziari ( C )</t>
  </si>
  <si>
    <t>CA0010</t>
  </si>
  <si>
    <t>C.1) Interessi attivi</t>
  </si>
  <si>
    <t>CA0020</t>
  </si>
  <si>
    <t>C.1.A) Interessi attivi su c/tesoreria unica</t>
  </si>
  <si>
    <t>CA0030</t>
  </si>
  <si>
    <t>C.1.B) Interessi attivi su c/c postali e bancari</t>
  </si>
  <si>
    <t>CA0040</t>
  </si>
  <si>
    <t>C.1.C) Altri interessi attivi</t>
  </si>
  <si>
    <t>CA0050</t>
  </si>
  <si>
    <t>C.2) Altri proventi</t>
  </si>
  <si>
    <t>CA0060</t>
  </si>
  <si>
    <t>C.2.A) Proventi da partecipazioni</t>
  </si>
  <si>
    <t>CA0070</t>
  </si>
  <si>
    <t>C.2.B) Proventi finanziari da crediti iscritti nelle immobilizzazioni</t>
  </si>
  <si>
    <t>CA0080</t>
  </si>
  <si>
    <t>C.2.C) Proventi finanziari da titoli iscritti nelle immobilizzazioni</t>
  </si>
  <si>
    <t>CA0090</t>
  </si>
  <si>
    <t>C.2.D) Altri proventi finanziari diversi dai precedenti</t>
  </si>
  <si>
    <t>CA0100</t>
  </si>
  <si>
    <t>C.2.E) Utili su cambi</t>
  </si>
  <si>
    <t>CA0110</t>
  </si>
  <si>
    <t>C.3)  Interessi passivi</t>
  </si>
  <si>
    <t>CA0120</t>
  </si>
  <si>
    <t>C.3.A) Interessi passivi su anticipazioni di cassa</t>
  </si>
  <si>
    <t>CA0130</t>
  </si>
  <si>
    <t>C.3.B) Interessi passivi su mutui</t>
  </si>
  <si>
    <t>CA0140</t>
  </si>
  <si>
    <t>C.3.C) Altri interessi passivi</t>
  </si>
  <si>
    <t>CA0150</t>
  </si>
  <si>
    <t>C.4) Altri oneri</t>
  </si>
  <si>
    <t>CA0160</t>
  </si>
  <si>
    <t>C.4.A) Altri oneri finanziari</t>
  </si>
  <si>
    <t>CA0170</t>
  </si>
  <si>
    <t>C.4.B) Perdite su cambi</t>
  </si>
  <si>
    <t>DZ9999</t>
  </si>
  <si>
    <t>Totale rettifiche di valore di attività finanziarie (D)</t>
  </si>
  <si>
    <t>DA0010</t>
  </si>
  <si>
    <t>D.1)  Rivalutazioni</t>
  </si>
  <si>
    <t>DA0020</t>
  </si>
  <si>
    <t>D.2)  Svalutazioni</t>
  </si>
  <si>
    <t>EZ9999</t>
  </si>
  <si>
    <t>Totale proventi e oneri straordinari (E)</t>
  </si>
  <si>
    <t>EA0010</t>
  </si>
  <si>
    <t>E.1) Proventi straordinari</t>
  </si>
  <si>
    <t>EA0020</t>
  </si>
  <si>
    <t>E.1.A) Plusvalenze</t>
  </si>
  <si>
    <t>EA0030</t>
  </si>
  <si>
    <t>E.1.B) Altri proventi straordinari</t>
  </si>
  <si>
    <t>EA0040</t>
  </si>
  <si>
    <t>E.1.B.1) Proventi da donazioni e liberalità diverse</t>
  </si>
  <si>
    <t>EA0050</t>
  </si>
  <si>
    <t>E.1.B.2) Sopravvenienze attive</t>
  </si>
  <si>
    <t>EA0051</t>
  </si>
  <si>
    <t>E.1.B.2.1) Sopravvenienze attive per quote F.S. vincolato</t>
  </si>
  <si>
    <t>EA0060</t>
  </si>
  <si>
    <t xml:space="preserve">E.1.B.2.2) Sopravvenienze attive v/Aziende sanitarie pubbliche della Regione </t>
  </si>
  <si>
    <t>EA0060a</t>
  </si>
  <si>
    <t>E.1.B.2.2.A) Sopravvenienze attive v/Aziende sanitarie pubbliche della Regione relative alla mobilità intraregionale)</t>
  </si>
  <si>
    <t>EA0060b</t>
  </si>
  <si>
    <t>E.1.B.2.2.B) Altre sopravvenienze attive v/Aziende sanitarie pubbliche della Regione)</t>
  </si>
  <si>
    <t>EA0070</t>
  </si>
  <si>
    <t>E.1.B.2.3) Sopravvenienze attive v/terzi</t>
  </si>
  <si>
    <t>EA0080</t>
  </si>
  <si>
    <t>E.1.B.2.3.A) Sopravvenienze attive v/terzi relative alla mobilità extraregionale</t>
  </si>
  <si>
    <t>EA0090</t>
  </si>
  <si>
    <t>E.1.B.2.3.B) Sopravvenienze attive v/terzi relative al personale</t>
  </si>
  <si>
    <t>EA0100</t>
  </si>
  <si>
    <t>E.1.B.2.3.C) Sopravvenienze attive v/terzi relative alle convenzioni con medici di base</t>
  </si>
  <si>
    <t>EA0110</t>
  </si>
  <si>
    <t>E.1.B.2.3.D) Sopravvenienze attive v/terzi relative alle convenzioni per la specialistica</t>
  </si>
  <si>
    <t>EA0120</t>
  </si>
  <si>
    <t>E.1.B.2.3.E) Sopravvenienze attive v/terzi relative all'acquisto prestaz. sanitarie da operatori accreditati</t>
  </si>
  <si>
    <t>EA0130</t>
  </si>
  <si>
    <t>E.1.B.2.3.F) Sopravvenienze attive v/terzi relative all'acquisto di beni e servizi</t>
  </si>
  <si>
    <t>EA0140</t>
  </si>
  <si>
    <t>E.1.B.2.3.G) Altre sopravvenienze attive v/terzi</t>
  </si>
  <si>
    <t>EA0150</t>
  </si>
  <si>
    <t xml:space="preserve">E.1.B.3) Insussistenze attive </t>
  </si>
  <si>
    <t>EA0160</t>
  </si>
  <si>
    <t>E.1.B.3.1) Insussistenze attive v/Aziende sanitarie pubbliche della Regione</t>
  </si>
  <si>
    <t>EA0170</t>
  </si>
  <si>
    <t>E.1.B.3.2) Insussistenze attive v/terzi</t>
  </si>
  <si>
    <t>EA0180</t>
  </si>
  <si>
    <t>E.1.B.3.2.A) Insussistenze attive v/terzi relative alla mobilità extraregionale</t>
  </si>
  <si>
    <t>EA0190</t>
  </si>
  <si>
    <t>E.1.B.3.2.B) Insussistenze attive v/terzi relative al personale</t>
  </si>
  <si>
    <t>EA0200</t>
  </si>
  <si>
    <t>E.1.B.3.2.C) Insussistenze attive v/terzi relative alle convenzioni con medici di base</t>
  </si>
  <si>
    <t>EA0210</t>
  </si>
  <si>
    <t>E.1.B.3.2.D) Insussistenze attive v/terzi relative alle convenzioni per la specialistica</t>
  </si>
  <si>
    <t>EA0220</t>
  </si>
  <si>
    <t>E.1.B.3.2.E) Insussistenze attive v/terzi relative all'acquisto prestaz. sanitarie da operatori accreditati</t>
  </si>
  <si>
    <t>EA0230</t>
  </si>
  <si>
    <t>E.1.B.3.2.F) Insussistenze attive v/terzi relative all'acquisto di beni e servizi</t>
  </si>
  <si>
    <t>EA0240</t>
  </si>
  <si>
    <t>E.1.B.3.2.G) Altre insussistenze attive v/terzi</t>
  </si>
  <si>
    <t>EA0250</t>
  </si>
  <si>
    <t>E.1.B.4) Altri proventi straordinari</t>
  </si>
  <si>
    <t>EA0260</t>
  </si>
  <si>
    <t>E.2) Oneri straordinari</t>
  </si>
  <si>
    <t>EA0270</t>
  </si>
  <si>
    <t>E.2.A) Minusvalenze</t>
  </si>
  <si>
    <t>EA0280</t>
  </si>
  <si>
    <t>E.2.B) Altri oneri straordinari</t>
  </si>
  <si>
    <t>EA0290</t>
  </si>
  <si>
    <t>E.2.B.1) Oneri tributari da esercizi precedenti</t>
  </si>
  <si>
    <t>EA0300</t>
  </si>
  <si>
    <t>E.2.B.2) Oneri da cause civili ed oneri processuali</t>
  </si>
  <si>
    <t>EA0310</t>
  </si>
  <si>
    <t>E.2.B.3) Sopravvenienze passive</t>
  </si>
  <si>
    <t>EA0320</t>
  </si>
  <si>
    <t>E.2.B.3.1) Sopravvenienze passive v/Aziende sanitarie pubbliche della Regione</t>
  </si>
  <si>
    <t>EA0330</t>
  </si>
  <si>
    <t>E.2.B.3.1.A) Sopravvenienze passive v/Aziende sanitarie pubbliche relative alla mobilità intraregionale</t>
  </si>
  <si>
    <t>EA0340</t>
  </si>
  <si>
    <t>E.2.B.3.1.B) Altre sopravvenienze passive v/Aziende sanitarie pubbliche della Regione</t>
  </si>
  <si>
    <t>EA0350</t>
  </si>
  <si>
    <t>E.2.B.3.2) Sopravvenienze passive v/terzi</t>
  </si>
  <si>
    <t>EA0360</t>
  </si>
  <si>
    <t>E.2.B.3.2.A) Sopravvenienze passive v/terzi relative alla mobilità extraregionale</t>
  </si>
  <si>
    <t>EA0370</t>
  </si>
  <si>
    <t>E.2.B.3.2.B) Sopravvenienze passive v/terzi relative al personale</t>
  </si>
  <si>
    <t>EA0380</t>
  </si>
  <si>
    <t>E.2.B.3.2.B.1) Soprav. passive v/terzi relative al personale - dirigenza medica</t>
  </si>
  <si>
    <t>EA0390</t>
  </si>
  <si>
    <t>E.2.B.3.2.B.2) Soprav. passive v/terzi relative al personale - dirigenza non medica</t>
  </si>
  <si>
    <t>EA0400</t>
  </si>
  <si>
    <t>E.2.B.3.2.B.3) Soprav. passive v/terzi relative al personale - comparto</t>
  </si>
  <si>
    <t>EA0410</t>
  </si>
  <si>
    <t>E.2.B.3.2.C) Sopravvenienze passive v/terzi relative alle convenzioni con medici di base</t>
  </si>
  <si>
    <t>EA0420</t>
  </si>
  <si>
    <t>E.2.B.3.2.D) Sopravvenienze passive v/terzi relative alle convenzioni per la specialistica</t>
  </si>
  <si>
    <t>EA0430</t>
  </si>
  <si>
    <t>E.2.B.3.2.E) Sopravvenienze passive v/terzi relative all'acquisto prestaz. sanitarie da operatori accreditati</t>
  </si>
  <si>
    <t>EA0440</t>
  </si>
  <si>
    <t>E.2.B.3.2.F) Sopravvenienze passive v/terzi relative all'acquisto di beni e servizi</t>
  </si>
  <si>
    <t>EA0450</t>
  </si>
  <si>
    <t>E.2.B.3.2.G) Altre sopravvenienze passive v/terzi</t>
  </si>
  <si>
    <t>EA0460</t>
  </si>
  <si>
    <t>E.2.B.4) Insussistenze passive</t>
  </si>
  <si>
    <t>EA0461</t>
  </si>
  <si>
    <t>E.2.B.4.1) Insussistenze passive per quote F.S. vincolato</t>
  </si>
  <si>
    <t>EA0470</t>
  </si>
  <si>
    <t>E.2.B.4.2) Insussistenze passive v/Aziende sanitarie pubbliche della Regione</t>
  </si>
  <si>
    <t>EA0480</t>
  </si>
  <si>
    <t>E.2.B.4.3) Insussistenze passive v/terzi</t>
  </si>
  <si>
    <t>EA0490</t>
  </si>
  <si>
    <t>E.2.B.4.3.A) Insussistenze passive v/terzi relative alla mobilità extraregionale</t>
  </si>
  <si>
    <t>EA0500</t>
  </si>
  <si>
    <t>E.2.B.4.3.B) Insussistenze passive v/terzi relative al personale</t>
  </si>
  <si>
    <t>EA0510</t>
  </si>
  <si>
    <t>E.2.B.4.3.C) Insussistenze passive v/terzi relative alle convenzioni con medici di base</t>
  </si>
  <si>
    <t>EA0520</t>
  </si>
  <si>
    <t>E.2.B.4.3.D) Insussistenze passive v/terzi relative alle convenzioni per la specialistica</t>
  </si>
  <si>
    <t>EA0530</t>
  </si>
  <si>
    <t>E.2.B.4.3.E) Insussistenze passive v/terzi relative all'acquisto prestaz. sanitarie da operatori accreditati</t>
  </si>
  <si>
    <t>EA0540</t>
  </si>
  <si>
    <t>E.2.B.4.3.F) Insussistenze passive v/terzi relative all'acquisto di beni e servizi</t>
  </si>
  <si>
    <t>EA0550</t>
  </si>
  <si>
    <t>E.2.B.4.3.G) Altre insussistenze passive v/terzi</t>
  </si>
  <si>
    <t>EA0560</t>
  </si>
  <si>
    <t>E.2.B.5) Altri oneri straordinari</t>
  </si>
  <si>
    <t>YZ9999</t>
  </si>
  <si>
    <t>Totale imposte e tasse</t>
  </si>
  <si>
    <t>YA0010</t>
  </si>
  <si>
    <t>Y.1) IRAP</t>
  </si>
  <si>
    <t>YA0020</t>
  </si>
  <si>
    <t>Y.1.A) IRAP relativa a personale dipendente</t>
  </si>
  <si>
    <t>YA0030</t>
  </si>
  <si>
    <t>Y.1.B) IRAP relativa a collaboratori e personale assimilato a lavoro dipendente</t>
  </si>
  <si>
    <t>YA0040</t>
  </si>
  <si>
    <t>Y.1.C) IRAP relativa ad attività di libera professione (intramoenia)</t>
  </si>
  <si>
    <t>YA0050</t>
  </si>
  <si>
    <t>Y.1.D) IRAP relativa ad attività commerciale</t>
  </si>
  <si>
    <t>YA0060</t>
  </si>
  <si>
    <t>Y.2) IRES</t>
  </si>
  <si>
    <t>YA0070</t>
  </si>
  <si>
    <t>Y.2.A) IRES su attività istituzionale</t>
  </si>
  <si>
    <t>YA0080</t>
  </si>
  <si>
    <t>Y.2.B) IRES su attività commerciale</t>
  </si>
  <si>
    <t>YA0090</t>
  </si>
  <si>
    <t>Y.3) Accantonamento a F.do Imposte (Accertamenti, condoni, ecc.)</t>
  </si>
  <si>
    <t>TREND</t>
  </si>
  <si>
    <t>PIANO DEI CONTI</t>
  </si>
  <si>
    <t>Alias del  conto</t>
  </si>
  <si>
    <t>DELTA sul 2020</t>
  </si>
  <si>
    <t>DELTA %</t>
  </si>
  <si>
    <t>Ass. base da convenzione</t>
  </si>
  <si>
    <t>Costi per assistenza MMG</t>
  </si>
  <si>
    <t>Note a commento della compilazione del Consuntivo 2021 e scostamento rispetto al consuntivo 2020</t>
  </si>
  <si>
    <t>COVID: Incremento indennità infermieristica da 4 e 6 € (Legge 178/2020 art. 1 c. 468 e 469)</t>
  </si>
  <si>
    <t>COVID: Rimborso per esecuzione tamponi antigenici (Legge 178/2020 art. 1 c. 416)</t>
  </si>
  <si>
    <t>COVID: Coinvolgimento nella vaccinazione (DL 41/2021 art. 20 c.2 lett. C))</t>
  </si>
  <si>
    <t>COVID: Altro diverso dai precedenti</t>
  </si>
  <si>
    <t>Quota patto aziendale/accordi aziendali</t>
  </si>
  <si>
    <t>Indennità infermieristica/collaboratori di studio per le forme associative</t>
  </si>
  <si>
    <t>Attività presso case di riposo</t>
  </si>
  <si>
    <t>Altro non ricompreso nei precedenti (specificare in campo NOTE)</t>
  </si>
  <si>
    <t>Quadratura</t>
  </si>
  <si>
    <t>Costi per assistenza PLS</t>
  </si>
  <si>
    <t>Indennità per bilanci di salute</t>
  </si>
  <si>
    <t>Continuità assistenziale</t>
  </si>
  <si>
    <t>COVID: USCA</t>
  </si>
  <si>
    <t>COVID: Rimborso per esecuzione tamponi antigenici ai sensi del Protocollo d'Intesa MG del 30/10/2020</t>
  </si>
  <si>
    <t>Altro (medicina dei servizi, psicologi, medici 118, ecc)</t>
  </si>
  <si>
    <t>Vedi sotto</t>
  </si>
  <si>
    <t>Assistenza ospedaliera da privati</t>
  </si>
  <si>
    <t>Acquisto di prestazioni nell'ambito del budget annuo (Per 2021: DGR 925/2021)</t>
  </si>
  <si>
    <t>Acquisto di prestazioni nell'ambito di extra budget annuali</t>
  </si>
  <si>
    <t>Finanziamento a funzione</t>
  </si>
  <si>
    <t>Acquisto prestazioni riabilitazione per recupero mobilità passiva interregionale (*)</t>
  </si>
  <si>
    <t>Acquisto prestazioni disagio psichico in età evolutiva eccedenti il tetto (**)</t>
  </si>
  <si>
    <t>Remunerazione parti eccedenti al 2019 (***)</t>
  </si>
  <si>
    <t xml:space="preserve">COVID: Acquisto di prestazioni per Covid nell'ambito di specifici accordi contrattuali integrativi  in deroga al limite di spesa di cui all'articolo 45,  comma  1-ter,  del  decreto  legge  26 ottobre 2019, n. 124 </t>
  </si>
  <si>
    <t>COVID: incremento tariffario DRG's (articolo 3, c. 1 e 2 DL 18/2020)</t>
  </si>
  <si>
    <t>COVID: finanziamento a funzione</t>
  </si>
  <si>
    <t>COVID: recupero liste di attesa (DGR 1293/21 e DGR 1788/21)</t>
  </si>
  <si>
    <t>Recupero liste di attesa (DGR 925/2021)</t>
  </si>
  <si>
    <t>(*) Limitatamente alle strutture di cui all'Allegato C della Dgr 925/2021</t>
  </si>
  <si>
    <t>(**) Ospedale Classificato Villa S. Giuliana (Dgr 925/2021)</t>
  </si>
  <si>
    <t>(***) C.C. Ospedale Dott. Pederzoli (DGR 925/2021)</t>
  </si>
  <si>
    <t>Specialistica da pubblico no mobilità</t>
  </si>
  <si>
    <t>Specialistica PS da pubblico no mobilità</t>
  </si>
  <si>
    <t>SUMAI</t>
  </si>
  <si>
    <t>Specialistica e PS da privato residenti in Veneto</t>
  </si>
  <si>
    <t>Specialistica da privato extra Regione</t>
  </si>
  <si>
    <t>Specialistica PS da privato extra Regione</t>
  </si>
  <si>
    <t>Assistenza specialistica ambulatoriale da PRIVATI OSPEDALIERI</t>
  </si>
  <si>
    <t>Privati_Osp</t>
  </si>
  <si>
    <t>Acquisto di prestazioni nell'ambito del budget annuo (valore netto) (Per 2022: Dgr 925/2021)</t>
  </si>
  <si>
    <t>Acquisto di prestazioni di specialistica ambulatoriale di pronto soccorso non esitate in ricovero (valore netto)</t>
  </si>
  <si>
    <t>Acquisto di prestazioni nell'ambito di extra budget annuali (valore netto)</t>
  </si>
  <si>
    <t>Acquisto di prestazioni di radioterapia (*)</t>
  </si>
  <si>
    <t>COVID :Acquisto di prestazioni per Covid nell'ambito di specifici accordi contrattuali integrativi  in deroga al limite di spesa di cui all'articolo 45,  comma  1-ter,  del  decreto  legge  26 ottobre 2019, n. 124  (valore netto)</t>
  </si>
  <si>
    <t>COVID: recupero liste di attesa (valore netto) come previsto da DGR 1293/21 e DGR 1788/21</t>
  </si>
  <si>
    <t>COVID: recupero liste di attesa (valore netto)</t>
  </si>
  <si>
    <t>(*) Per C.C Abano Terme, IRCSS Ospedale Classificato Sacro Cuore Don Calabria (Dgr 925/2021)</t>
  </si>
  <si>
    <t>Assistenza specialistica ambulatoriale da PRIVATI ESCLUSIVAMENTE AMBULATORIALI</t>
  </si>
  <si>
    <t>Privati_Amb</t>
  </si>
  <si>
    <t>Acquisto di prestazioni nell'ambito del budget annuo (valore netto)</t>
  </si>
  <si>
    <t>Remunerazione parti eccedenti al 2019 (**)</t>
  </si>
  <si>
    <t>COVID: richieste rimborso spese sostenute per emergenza</t>
  </si>
  <si>
    <t>Acquisto di prestazioni socio sanitarie a rilevanza sanitaria</t>
  </si>
  <si>
    <t>Prestazioni socio sanit da pubblico</t>
  </si>
  <si>
    <t>Res. Anziani da pubblico</t>
  </si>
  <si>
    <t>Res. Disabili da pubblico</t>
  </si>
  <si>
    <t>CD disabili pubblico</t>
  </si>
  <si>
    <t>Hospice pubblico</t>
  </si>
  <si>
    <t>Altro pubblico</t>
  </si>
  <si>
    <t>a) Consultori familiari</t>
  </si>
  <si>
    <t>b) Comunità terapeutiche per tossicodipendenti ed alcoldipendenti</t>
  </si>
  <si>
    <t>c) Stati Vegetativi Permanenti</t>
  </si>
  <si>
    <t>d) Prestazioni per carcerati</t>
  </si>
  <si>
    <t>e) Residenzialità di sollievo per anziani e disabili</t>
  </si>
  <si>
    <t>f) Ospedali di Comunità</t>
  </si>
  <si>
    <t>g) Unità Riabilitative Territoriali</t>
  </si>
  <si>
    <t>h) Prestazioni di psichiatria residenziale e semiresidenziale per minori</t>
  </si>
  <si>
    <t>i) SAPA</t>
  </si>
  <si>
    <t>l) Altro</t>
  </si>
  <si>
    <t>Altri servizi sanitari</t>
  </si>
  <si>
    <t>Riabilitativa da privato</t>
  </si>
  <si>
    <t>Integrativa</t>
  </si>
  <si>
    <t>Protesica</t>
  </si>
  <si>
    <t>Psichiatria da pubblico</t>
  </si>
  <si>
    <t>Psichiatria da privato</t>
  </si>
  <si>
    <t>File F da privato intra regione</t>
  </si>
  <si>
    <t>File F da privato extra regione</t>
  </si>
  <si>
    <t>Termali da privato</t>
  </si>
  <si>
    <t>Trasporto sanitario da pubblico</t>
  </si>
  <si>
    <t>Trasporto sanitario da privato</t>
  </si>
  <si>
    <t>Rimborsi, assegni e contributi</t>
  </si>
  <si>
    <t>Contributi ad associazioni di volontariato</t>
  </si>
  <si>
    <t>Rimborsi per cure all'estero</t>
  </si>
  <si>
    <t>Contributi a società partecipate e/o enti dipendenti della Regione</t>
  </si>
  <si>
    <t>Contributo Legge 210/92</t>
  </si>
  <si>
    <t>Altri rimborsi, assegni e contributi</t>
  </si>
  <si>
    <t>di cui BA1330</t>
  </si>
  <si>
    <t>Impegnative di cura domiciliari</t>
  </si>
  <si>
    <t>ICD</t>
  </si>
  <si>
    <t>Altro</t>
  </si>
  <si>
    <t>Altri servizi sanitari da privato</t>
  </si>
  <si>
    <t>SPERIMENTAZIONI</t>
  </si>
  <si>
    <t>SERVIZIO OSSIGENO</t>
  </si>
  <si>
    <t>SERVICE - ALTRO</t>
  </si>
  <si>
    <t>DPC</t>
  </si>
  <si>
    <t>Altri servizi sanitari da privato - ALTRO</t>
  </si>
  <si>
    <t>di cui BA1530d</t>
  </si>
  <si>
    <t>COVID: Servizio farmacie vaccinazione Covid: prenotazione e somministrazione (DL 18 art 3 c.3)</t>
  </si>
  <si>
    <t>COVID: Acquisto prestazioni sanitarie da privati non accreditati in virtù di specifici accordi contrattuali</t>
  </si>
  <si>
    <t>COVID: Servizio farmacie esecuzione tamponi antigenici (DL 18 art 3 c.3)</t>
  </si>
  <si>
    <t>Servizi non sanitari</t>
  </si>
  <si>
    <t>Di cui Project financing</t>
  </si>
  <si>
    <t>Lavanderia</t>
  </si>
  <si>
    <t>Pulizia</t>
  </si>
  <si>
    <t>Mensa dipendenti</t>
  </si>
  <si>
    <t>Mensa degenti</t>
  </si>
  <si>
    <t>Riscaldamento</t>
  </si>
  <si>
    <t>Servizi di assistenza informatica</t>
  </si>
  <si>
    <t>Servizi trasporti (non sanitari)</t>
  </si>
  <si>
    <t>Smaltimento rifiuti</t>
  </si>
  <si>
    <t>Utenze telefoniche</t>
  </si>
  <si>
    <t>Utenze elettricità</t>
  </si>
  <si>
    <t>Altre utenze</t>
  </si>
  <si>
    <t>Premi di assicurazione - R.C. Professionale</t>
  </si>
  <si>
    <t>Premi di assicurazione - Altri premi assicurativi</t>
  </si>
  <si>
    <t>Altri servizi non sanitari da pubblico (Aziende sanitarie pubbliche della Regione)</t>
  </si>
  <si>
    <t>Altri servizi non sanitari da altri soggetti pubblici</t>
  </si>
  <si>
    <t>Altri servizi non sanitari esternalizzati (1)</t>
  </si>
  <si>
    <t>Vedi sezione sottostante</t>
  </si>
  <si>
    <t>Altri servizi non sanitari da privato: altro (2)</t>
  </si>
  <si>
    <t>Analisi di dettaglio di alcune voci</t>
  </si>
  <si>
    <t>Dettagliare, con aggregazioni significative, il contenuto del conto BA1740a.
Inserire nella colonna "B" la descrizione delle sottovoci.</t>
  </si>
  <si>
    <t>Dettagliare, con aggregazioni significative, il contenuto del conto BA1740b.
Inserire nella colonna "B" la descrizione delle sottovoci.</t>
  </si>
  <si>
    <t>COVID: Covid Hotel</t>
  </si>
  <si>
    <t>COVID: Altro non incluso nelle righe precedenti</t>
  </si>
  <si>
    <t>Altri costi della produzione</t>
  </si>
  <si>
    <t>Farmaci oncologici innovativi</t>
  </si>
  <si>
    <t>Medicinali innovativi</t>
  </si>
  <si>
    <t>Accantonamenti</t>
  </si>
  <si>
    <t>Personale dipendente</t>
  </si>
  <si>
    <t>Personale non dipendente, rapporti libero professionali</t>
  </si>
  <si>
    <t>Valore inserito nel  piano triennale fabbisogni personale</t>
  </si>
  <si>
    <t>Ricavi</t>
  </si>
  <si>
    <t>Costi sorgenti relativi al personale assunto, dipendente e non dipendente, per contrastare l'emergenza epidemiologica, nell'ambito delle autorizzazioni COVID rilasciate dall'Area Sanità e Sociale</t>
  </si>
  <si>
    <t>Inserire il dato di competenza relativo al periodo 01.01.2021-31.12.2021 (Costi sorgenti nel periodo 2021 e effetto trascinamento)</t>
  </si>
  <si>
    <t>Assunzioni
a tempo indeterminato</t>
  </si>
  <si>
    <t xml:space="preserve">Incarichi individuali
a tempo determinato </t>
  </si>
  <si>
    <t xml:space="preserve">Rapporti libero professionali </t>
  </si>
  <si>
    <t>Rapporti libero professionali  con personale collocato in quiescenza</t>
  </si>
  <si>
    <t>Personale trattenuto in servizio ex art. 12 D.L. 18 del 2020</t>
  </si>
  <si>
    <t xml:space="preserve">Personale con titolo conseguito all'estero ex art. 13 D.L. 18 del 2020 </t>
  </si>
  <si>
    <t xml:space="preserve">Contratti di somministrazione </t>
  </si>
  <si>
    <t>Personale  ADI</t>
  </si>
  <si>
    <t>Personale  COT</t>
  </si>
  <si>
    <t>Personale  PSICOLOGO (D.L. 73/2021 art. 33, cc. 3, 4 e 5 Potenz. Neuropsichiatria infantile e adolescenziale)</t>
  </si>
  <si>
    <t>Personale  sicurezza ambienti di lavoro (D.L. 73/2021 art. 50 )</t>
  </si>
  <si>
    <t xml:space="preserve">Prestazioni Aggiuntive
DDR n. 33 del 26 aprile 2021 </t>
  </si>
  <si>
    <t>Altre Prestazioni Aggiuntive</t>
  </si>
  <si>
    <t>Personale USCA</t>
  </si>
  <si>
    <t>Personale finanziato da Protezione Civile
(contact tracing, specializzandi, oss rsa, penitenziaria)</t>
  </si>
  <si>
    <t>TOTALE</t>
  </si>
  <si>
    <t>Cod conto CE</t>
  </si>
  <si>
    <t>Descrizione voce CE</t>
  </si>
  <si>
    <t>TOTALE 
Tutti i profili</t>
  </si>
  <si>
    <t>Di cui 
Medici</t>
  </si>
  <si>
    <t>Di cui 
Infermieri</t>
  </si>
  <si>
    <t xml:space="preserve">Di cui
Altri profili </t>
  </si>
  <si>
    <t>TOTALE
Tutti i profili</t>
  </si>
  <si>
    <r>
      <rPr>
        <b/>
        <sz val="10"/>
        <color rgb="FF0070C0"/>
        <rFont val="Arial"/>
        <family val="2"/>
      </rPr>
      <t xml:space="preserve">Di cui Specializzandi </t>
    </r>
    <r>
      <rPr>
        <b/>
        <i/>
        <sz val="10"/>
        <color rgb="FF0070C0"/>
        <rFont val="Arial"/>
        <family val="2"/>
      </rPr>
      <t>ex</t>
    </r>
    <r>
      <rPr>
        <b/>
        <sz val="10"/>
        <color rgb="FF0070C0"/>
        <rFont val="Arial"/>
        <family val="2"/>
      </rPr>
      <t xml:space="preserve"> art.2 ter, c.5 L. 27/2020 e s.m.</t>
    </r>
  </si>
  <si>
    <t>Di cui 
Medici specialisti</t>
  </si>
  <si>
    <t>Di cui 
Specializzandi</t>
  </si>
  <si>
    <t>Di cui
Medici abilitati non specializzati</t>
  </si>
  <si>
    <t>Dirigenza</t>
  </si>
  <si>
    <t>Comparto</t>
  </si>
  <si>
    <t>Totale</t>
  </si>
  <si>
    <t>Di cui DIRIGENZA</t>
  </si>
  <si>
    <t>Di cui COMPARTO</t>
  </si>
  <si>
    <t>DIRIGENZA</t>
  </si>
  <si>
    <t>COMPARTO</t>
  </si>
  <si>
    <t>A</t>
  </si>
  <si>
    <t>A1</t>
  </si>
  <si>
    <t>A2</t>
  </si>
  <si>
    <t>A3</t>
  </si>
  <si>
    <t>B</t>
  </si>
  <si>
    <r>
      <rPr>
        <b/>
        <sz val="10"/>
        <color rgb="FF0070C0"/>
        <rFont val="Arial"/>
        <family val="2"/>
      </rPr>
      <t>B</t>
    </r>
    <r>
      <rPr>
        <b/>
        <vertAlign val="superscript"/>
        <sz val="10"/>
        <color rgb="FF0070C0"/>
        <rFont val="Arial"/>
        <family val="2"/>
      </rPr>
      <t>1</t>
    </r>
  </si>
  <si>
    <r>
      <rPr>
        <b/>
        <sz val="10"/>
        <color rgb="FF0070C0"/>
        <rFont val="Arial"/>
        <family val="2"/>
      </rPr>
      <t>B</t>
    </r>
    <r>
      <rPr>
        <b/>
        <vertAlign val="superscript"/>
        <sz val="10"/>
        <color rgb="FF0070C0"/>
        <rFont val="Arial"/>
        <family val="2"/>
      </rPr>
      <t>2</t>
    </r>
  </si>
  <si>
    <r>
      <rPr>
        <b/>
        <sz val="10"/>
        <color rgb="FF0070C0"/>
        <rFont val="Arial"/>
        <family val="2"/>
      </rPr>
      <t>B</t>
    </r>
    <r>
      <rPr>
        <b/>
        <vertAlign val="superscript"/>
        <sz val="10"/>
        <color rgb="FF0070C0"/>
        <rFont val="Arial"/>
        <family val="2"/>
      </rPr>
      <t>3</t>
    </r>
  </si>
  <si>
    <r>
      <rPr>
        <b/>
        <sz val="10"/>
        <color rgb="FF0070C0"/>
        <rFont val="Arial"/>
        <family val="2"/>
      </rPr>
      <t>B</t>
    </r>
    <r>
      <rPr>
        <b/>
        <vertAlign val="superscript"/>
        <sz val="10"/>
        <color rgb="FF0070C0"/>
        <rFont val="Arial"/>
        <family val="2"/>
      </rPr>
      <t>4</t>
    </r>
  </si>
  <si>
    <t>C</t>
  </si>
  <si>
    <t>C1</t>
  </si>
  <si>
    <t>C2</t>
  </si>
  <si>
    <t>C3</t>
  </si>
  <si>
    <t>C4</t>
  </si>
  <si>
    <t>C5</t>
  </si>
  <si>
    <t>D</t>
  </si>
  <si>
    <t>D1</t>
  </si>
  <si>
    <t>D2</t>
  </si>
  <si>
    <t>D3</t>
  </si>
  <si>
    <t>E</t>
  </si>
  <si>
    <t>E1</t>
  </si>
  <si>
    <t>E2</t>
  </si>
  <si>
    <t>E3</t>
  </si>
  <si>
    <t>F</t>
  </si>
  <si>
    <t>F1</t>
  </si>
  <si>
    <t>F2</t>
  </si>
  <si>
    <t>F3</t>
  </si>
  <si>
    <t>G</t>
  </si>
  <si>
    <t>G1</t>
  </si>
  <si>
    <t>G2</t>
  </si>
  <si>
    <t>H</t>
  </si>
  <si>
    <t>I</t>
  </si>
  <si>
    <t>L</t>
  </si>
  <si>
    <t>M</t>
  </si>
  <si>
    <t>N</t>
  </si>
  <si>
    <t>N1</t>
  </si>
  <si>
    <t>N2</t>
  </si>
  <si>
    <t>O</t>
  </si>
  <si>
    <t>O1</t>
  </si>
  <si>
    <t>O2</t>
  </si>
  <si>
    <t>P</t>
  </si>
  <si>
    <t>P1</t>
  </si>
  <si>
    <t>P2</t>
  </si>
  <si>
    <t>Q</t>
  </si>
  <si>
    <t>Q1</t>
  </si>
  <si>
    <t>Q2</t>
  </si>
  <si>
    <t>Q3</t>
  </si>
  <si>
    <t>Q4</t>
  </si>
  <si>
    <t>Q5</t>
  </si>
  <si>
    <r>
      <rPr>
        <sz val="8"/>
        <color theme="1"/>
        <rFont val="Arial"/>
        <family val="2"/>
      </rPr>
      <t xml:space="preserve">A.1.B.1.2)  Contributi da Regione o Prov. Aut. (extra fondo) - Risorse aggiuntive da bilancio regionale a titolo di copertura </t>
    </r>
    <r>
      <rPr>
        <u/>
        <sz val="8"/>
        <color theme="1"/>
        <rFont val="Arial"/>
        <family val="2"/>
      </rPr>
      <t>LEA</t>
    </r>
  </si>
  <si>
    <r>
      <rPr>
        <sz val="8"/>
        <color theme="1"/>
        <rFont val="Arial"/>
        <family val="2"/>
      </rPr>
      <t xml:space="preserve">A.1.B.1.3)  Contributi da Regione o Prov. Aut. (extra fondo) - Risorse aggiuntive da bilancio regionale a titolo di copertura </t>
    </r>
    <r>
      <rPr>
        <u/>
        <sz val="8"/>
        <color theme="1"/>
        <rFont val="Arial"/>
        <family val="2"/>
      </rPr>
      <t>extra LEA</t>
    </r>
  </si>
  <si>
    <t>Foglio</t>
  </si>
  <si>
    <t>Id_riga</t>
  </si>
  <si>
    <t>AZIENDA</t>
  </si>
  <si>
    <t>Cod_conto</t>
  </si>
  <si>
    <t>Descr_conto</t>
  </si>
  <si>
    <t>2019</t>
  </si>
  <si>
    <t>2020</t>
  </si>
  <si>
    <t>Consuntivo 2021 di cui Covid</t>
  </si>
  <si>
    <t>Scostamenti</t>
  </si>
  <si>
    <t>Id_scostamento</t>
  </si>
  <si>
    <t>PTFP</t>
  </si>
  <si>
    <t>Periodo di rilevazione:</t>
  </si>
  <si>
    <t>TETTO FARMACI</t>
  </si>
  <si>
    <t>Farmaci innovativi</t>
  </si>
  <si>
    <t>Farmaci innovativi oncologici</t>
  </si>
  <si>
    <t>TETTO FARMACI PER ACQUISTI PER ALTRE AZIENDE</t>
  </si>
  <si>
    <t>Farmaci innovativi oncologici PER ALTRE AZIENDE</t>
  </si>
  <si>
    <t>Farmaci acquisti diretti al netto dei farmaci innovativi</t>
  </si>
  <si>
    <t>Spesa farmaci innovativi</t>
  </si>
  <si>
    <t>Spesa farmaci innovativi oncologici</t>
  </si>
  <si>
    <t>RVE</t>
  </si>
  <si>
    <t>TETTO CONVENZIONATA</t>
  </si>
  <si>
    <t>TETTO DISPOSITIVI MEDICI</t>
  </si>
  <si>
    <t>TETTO DISPOSITIVI IVD</t>
  </si>
  <si>
    <t>TETTO DPC Farmaci - Azienda Zero</t>
  </si>
  <si>
    <t>TETTO DPC Dispositivi - Azienda Zero</t>
  </si>
  <si>
    <t>Convenzionata</t>
  </si>
  <si>
    <t>Dispositivi medici</t>
  </si>
  <si>
    <t>Dispositivi IVD</t>
  </si>
  <si>
    <t>Azienda</t>
  </si>
  <si>
    <t>Tetto DPC Farmaci</t>
  </si>
  <si>
    <t>Tetto DPC Dispositivi</t>
  </si>
  <si>
    <t>di cui FGM</t>
  </si>
  <si>
    <t>di cui automonitoraggio glicemia</t>
  </si>
  <si>
    <t>TETTO DISPOSITIVI PER ACQUISTI PER ALTRE AZIENDE</t>
  </si>
  <si>
    <t>TETTO DISPOSITIVI IVD PER ACQUISTI PER ALTRE AZIENDE</t>
  </si>
  <si>
    <t>Conto di CE</t>
  </si>
  <si>
    <t>Valore HTA</t>
  </si>
  <si>
    <t>note</t>
  </si>
  <si>
    <t>BA0030 (B.1.A.1)  Prodotti farmaceutici ed emoderivati</t>
  </si>
  <si>
    <t>report gen-dic 2021</t>
  </si>
  <si>
    <t xml:space="preserve">BA0500 (B.2.A.2.1) – da convenzione  </t>
  </si>
  <si>
    <t>BA0210 (B.1.A.3) Dispositivi medici (senza IVD)</t>
  </si>
  <si>
    <t>BA0240 (B.1.A.3.3) Dispositivi diagnostici in vitro (IVD)</t>
  </si>
  <si>
    <t>DPC FARMACI</t>
  </si>
  <si>
    <t>dati fatturazione azienda zero gen-dic 2021</t>
  </si>
  <si>
    <t>DPC DISPOSITIVI MEDICI (SOLO FGM)</t>
  </si>
  <si>
    <t xml:space="preserve">Limite di Costo Farmaceutica: Acquisti diretti </t>
  </si>
  <si>
    <t>A-B</t>
  </si>
  <si>
    <t>(A-B)/B</t>
  </si>
  <si>
    <t>TETTO MENSILIZZATO</t>
  </si>
  <si>
    <t>Scostamento assoluto</t>
  </si>
  <si>
    <t>Scostamento percentuale</t>
  </si>
  <si>
    <t>Dato da flusso^</t>
  </si>
  <si>
    <t>Scostamento FLUSSO vs CE</t>
  </si>
  <si>
    <t>(€)</t>
  </si>
  <si>
    <t>(%)</t>
  </si>
  <si>
    <t>%</t>
  </si>
  <si>
    <t>di cui Covid-19*</t>
  </si>
  <si>
    <r>
      <rPr>
        <i/>
        <sz val="9"/>
        <color rgb="FF000000"/>
        <rFont val="Comfortaa"/>
      </rPr>
      <t>di cui quota acquistata per altre aziende NON INNOVATIVI</t>
    </r>
    <r>
      <rPr>
        <b/>
        <i/>
        <sz val="9"/>
        <color rgb="FF000000"/>
        <rFont val="Comfortaa"/>
      </rPr>
      <t>**</t>
    </r>
  </si>
  <si>
    <t>di cui farmaci innovativi***</t>
  </si>
  <si>
    <t>di cui farmaci oncologici innovativi***</t>
  </si>
  <si>
    <t>BA0030 (B.1.A.1)  Prodotti farmaceutici ed emoderivati al netto di farmaci innovativi e dei farmaci oncologici innovativi e del Covid-19</t>
  </si>
  <si>
    <t>*da compilare in base alle "Linee guida per la predisposizione della colonna “di cui Covid” al 31.12.2020" e relativi aggiornamenti, trasmesse dal Controllo di Gestione di Azienda Zero.</t>
  </si>
  <si>
    <t>**Acquisti per XXX, che comprendono una quota con IVA per magazzino non commerciale (XXX Euro) e una quota al netto di IVA per magazzino commerciale XXX  (XXX Euro)</t>
  </si>
  <si>
    <t>*** da compilare al netto delle note di credito/MEA per le confezioni che accedono al fondo innovativi e innovativi oncologici (dato di consumo da Registri AIFA)</t>
  </si>
  <si>
    <t>^dati privi dei vaccini, dei consumi erogati dalle strutture private che acquistano direttamente i farmaci e dell'ossigeno in conto service (proiezione sulla base degli ultimi dati disponibili).</t>
  </si>
  <si>
    <t xml:space="preserve">Relazione sulle cause di scostamento tra il dato da CE e il dato da flusso </t>
  </si>
  <si>
    <t>Informazioni aggiuntive</t>
  </si>
  <si>
    <t>Valore stimato</t>
  </si>
  <si>
    <t>Note metodologiche sulla stima</t>
  </si>
  <si>
    <t>Motivazioni sulla variazione</t>
  </si>
  <si>
    <t>rimanenze al 31/12/2020</t>
  </si>
  <si>
    <t>rimanenze al 31/12/2021</t>
  </si>
  <si>
    <t>variazione delle rimanenze al  31/12/2021</t>
  </si>
  <si>
    <t>Valore (€)</t>
  </si>
  <si>
    <t>Totale note di credito/rimborsi MEA farmaci innovativi^</t>
  </si>
  <si>
    <t>Totale note di credito/rimborsi MEA farmaci oncologici innovativi^</t>
  </si>
  <si>
    <t>Totale note di credito/rimborsi MEA altri farmaci^</t>
  </si>
  <si>
    <t>^a valere sul conto BA0030 (B.1.A.1)  Prodotti farmaceutici ed emoderivati</t>
  </si>
  <si>
    <t>Relazione sulle cause di scostamento tra il dato da CE e il TETTO MENSILIZZATO</t>
  </si>
  <si>
    <t>Dettagli 
(specificare ATC e principio attivo)</t>
  </si>
  <si>
    <t>n.pazienti 
2021</t>
  </si>
  <si>
    <t>n.pazienti 
2020</t>
  </si>
  <si>
    <t>Spesa 
2021</t>
  </si>
  <si>
    <t>Spesa 
2020</t>
  </si>
  <si>
    <t>incremento dei pazienti in trattamento</t>
  </si>
  <si>
    <t>Incremento pazienti in trattamento con farmaci che in precedenza accedevano al fondo innovativi e innovativi oncologici</t>
  </si>
  <si>
    <t>incremento dei pazienti in trattamento per malattie rare (ATC A16, B06AC01, C10AX12, B06AC02, M09AX03, N07XX02, B01AC21, H01AC03, A05AA03, C02KX, V03AC03), per l’emofilia (B02BD, B02BX06) ed eculizumab (L04AA25)</t>
  </si>
  <si>
    <t>Erogazione di farmaci ad alto costo (ATC R07AX30, R07AX02, R07AX31, R07AX32) a pazienti affetti da fibrosi cistica</t>
  </si>
  <si>
    <t>Incremento dovuto alla rimborsabilità di farmaci ad alto costo in precedenza in classe C-nn</t>
  </si>
  <si>
    <t>chiusura delle sperimentazioni nel corso del 2020 e 2021, con conseguente acquisto del farmaco da parte dell'Azienda Sanitaria</t>
  </si>
  <si>
    <t>modifiche organizzative (nuovo reparto, centro autorizzato.)</t>
  </si>
  <si>
    <t>altre motivazioni (es. spostamento voce di CE, cambiamento modalità acquisto per altri, ...)</t>
  </si>
  <si>
    <t>totale</t>
  </si>
  <si>
    <t>Eventuali osservazioni</t>
  </si>
  <si>
    <t>Rispetto dei limiti di costo per DPC farmaci</t>
  </si>
  <si>
    <t>Valore</t>
  </si>
  <si>
    <t>TETTO</t>
  </si>
  <si>
    <t>Prodotti farmaceutici in DPC</t>
  </si>
  <si>
    <t>Relazione sulle cause di scostamento rispetto al TETTO MENSILIZZATO</t>
  </si>
  <si>
    <t>Rispetto dei limiti di costo per DPC DM</t>
  </si>
  <si>
    <t xml:space="preserve">TETTO </t>
  </si>
  <si>
    <t>FGM in DPC</t>
  </si>
  <si>
    <t>Automonitoraggio glicemia in DPC</t>
  </si>
  <si>
    <t>Totale dispositivi medici in DPC</t>
  </si>
  <si>
    <t>Pro capite pesato diretta di classe A-H al lordo dei farmaci innovativi e oncologici innovativi (indicatore osservazionale)</t>
  </si>
  <si>
    <t xml:space="preserve">Valore soglia </t>
  </si>
  <si>
    <t>Pro capite pesato diretta di classe A-H*</t>
  </si>
  <si>
    <r>
      <rPr>
        <i/>
        <sz val="8"/>
        <color rgb="FF000000"/>
        <rFont val="Comfortaa"/>
      </rPr>
      <t>*diretta, DPC e ambulatorio (c.d. canale A</t>
    </r>
    <r>
      <rPr>
        <i/>
        <sz val="8"/>
        <color rgb="FF000000"/>
        <rFont val="Comfortaa"/>
      </rPr>
      <t>), compresi i farmaci innovativi e innovativi oncologici.</t>
    </r>
  </si>
  <si>
    <t>Limite di costo Farmaceutica Convenzionata</t>
  </si>
  <si>
    <t>^ proiezione sulla base degli ultimi dati disponibili.</t>
  </si>
  <si>
    <t>Dettagli (specificare ATC e/o principio attivo)</t>
  </si>
  <si>
    <t>altre motivazioni…</t>
  </si>
  <si>
    <t>Nella cella "Dettagli" specificare la motivazione. Non è necessario fornire un dettaglio per pazienti.</t>
  </si>
  <si>
    <t>Limite di Costo Dispositivi Medici (esclusi IVD)</t>
  </si>
  <si>
    <t>di cui quota acquistata per altre aziende**</t>
  </si>
  <si>
    <t>BA0210 (B.1.A.3) Dispositivi medici (senza IVD) al netto del Covid-19</t>
  </si>
  <si>
    <t>**Acquisti per IOV, importi IVA compresa perché magazzino non commerciale.</t>
  </si>
  <si>
    <t>^dati privi del dispositivo FGM e della quota di DM trasmessi compilando il campo CE "BA1530y - B.2.A.16.4.2.B)  Altri servizi sanitari da privato - SERVICE - ALTRO"  (proiezione sulla base degli ultimi dati disponibili).</t>
  </si>
  <si>
    <t>CND</t>
  </si>
  <si>
    <t>codice intervento</t>
  </si>
  <si>
    <t>specialità effettiva di dimissione</t>
  </si>
  <si>
    <t>n.interventi 
2021</t>
  </si>
  <si>
    <t xml:space="preserve"> n.interventi
 2020</t>
  </si>
  <si>
    <t>Spesa DM 
2021</t>
  </si>
  <si>
    <t>Spesa DM 
2020</t>
  </si>
  <si>
    <t>Valore produzione 2021</t>
  </si>
  <si>
    <t>Valore produzione 
2020</t>
  </si>
  <si>
    <t>Note</t>
  </si>
  <si>
    <t>incremento degli interventi</t>
  </si>
  <si>
    <t>Non è necessario il dettaglio per CND, interventi, specialità e valore della  produzione</t>
  </si>
  <si>
    <t>Limite di Costo IVD</t>
  </si>
  <si>
    <t>BA0240 (B.1.A.3.3) Dispositivi diagnostici in vitro (IVD) al netto del Covid-19</t>
  </si>
  <si>
    <t>^dati privi della quota di DM trasmessi compilando il campo CE "BA1530y - B.2.A.16.4.2.B)  Altri servizi sanitari da privato - SERVICE - ALTRO"  (proiezione sulla base degli ultimi dati disponibili).</t>
  </si>
  <si>
    <t>Relazione sulle cause di scostamento tra il dato da CE e il dato da flusso</t>
  </si>
  <si>
    <t xml:space="preserve">CND </t>
  </si>
  <si>
    <t>codice prestazione rilevabile dal flusso specialistica</t>
  </si>
  <si>
    <t xml:space="preserve"> n. prestazioni
2021</t>
  </si>
  <si>
    <t xml:space="preserve"> n. prestazioni
2020</t>
  </si>
  <si>
    <t>Spesa IVD 
2021</t>
  </si>
  <si>
    <t>Spesa IVD 
2020</t>
  </si>
  <si>
    <t>incremento delle prestazioni</t>
  </si>
  <si>
    <t>Compilare il dettaglio per codice prestazione se disponibile</t>
  </si>
  <si>
    <t>Costo pro capite  per Assistenza Protesica</t>
  </si>
  <si>
    <t>Pro capite pesato per Assistenza Protesica*</t>
  </si>
  <si>
    <t>*assistenza protesica "maggiore"</t>
  </si>
  <si>
    <t>Costo pro capite  per Assistenza Integrativa Regionale</t>
  </si>
  <si>
    <t>Pro capite pesato per Assistenza Integrativa*</t>
  </si>
  <si>
    <t>*comprende gli ausili monouso</t>
  </si>
  <si>
    <t>Relazione sulle cause di scostamento tra valore 2021 e valore soglia</t>
  </si>
  <si>
    <t>Dettagli (specificare)</t>
  </si>
  <si>
    <t>maggiore prevalenza patologia (indicare la patologia)</t>
  </si>
  <si>
    <t>……..</t>
  </si>
  <si>
    <t>altre motivazioni (cambiamento di modalità distributive, adesione a gare regionali,…)</t>
  </si>
  <si>
    <t xml:space="preserve">servizi sociali:mediatori culturali </t>
  </si>
  <si>
    <t>Direzione Territoriale, controllo ai varchi</t>
  </si>
  <si>
    <t>Direzione Amminsitrativa Osepdaliera:contontrollo ai varchi e celle morutarie</t>
  </si>
  <si>
    <t>Costi afferenti al Servizio Acquisti ed Appalti</t>
  </si>
  <si>
    <t>Servizio Tecnico</t>
  </si>
  <si>
    <t>Dipartimento di Prevenzione:costi nell'ambito di progettualità finanziati</t>
  </si>
  <si>
    <t>Medicine di gruppo servizi non sanitari</t>
  </si>
  <si>
    <t>Formazione</t>
  </si>
  <si>
    <t>Personale, rimborsi spese chilometriche e servizio telegramm</t>
  </si>
  <si>
    <t>Prevenzione screening colon retto</t>
  </si>
  <si>
    <t>Provveditorato  compenso bpm per compenso denaro e telepass e trasporti logistica sanitaria</t>
  </si>
  <si>
    <t>Tecnico:servizi vari relativi all'area tecnica</t>
  </si>
  <si>
    <t>Tecnico:incarichi libero professionali</t>
  </si>
  <si>
    <t>Affari Generali:postel, affrancatrici incarico rpd e nuova gara azienda zero servizi postali</t>
  </si>
  <si>
    <t xml:space="preserve">Affari Generali incarichi libero professionali nell'ambito del servizio legale </t>
  </si>
  <si>
    <t xml:space="preserve">DAO:servizio religioso </t>
  </si>
  <si>
    <t>Informatica: pago pa assitenza postazioni di lavoro,servizio contunuità spc calud e assistenza tecnica e altri servizi afferenti all'area informatica</t>
  </si>
  <si>
    <t>servizi nell'ambito attività finanziate</t>
  </si>
  <si>
    <t>Direzione Amministrativa ospedaliera</t>
  </si>
  <si>
    <t>ribaltamento costi sociale</t>
  </si>
  <si>
    <r>
      <t>Farmaceutico:</t>
    </r>
    <r>
      <rPr>
        <i/>
        <sz val="10"/>
        <color rgb="FFFF0000"/>
        <rFont val="Arial"/>
        <family val="2"/>
      </rPr>
      <t xml:space="preserve"> inserimento dati galileo</t>
    </r>
  </si>
  <si>
    <t>di cui 316.346,38 Prenotazioni e 224.248,50 somministrazione</t>
  </si>
  <si>
    <t>costo 2020 riferito ad 1 mese e mezzo - costo 2021 calcolato per 12 mesi con proiezione dei costi liquidati fino ad ottobre 2021 per Distretti n. 1-2 e per il Distretto n. 4 dei costi liquidati per gennaio 2021</t>
  </si>
  <si>
    <t>costo 2020 riferito ad 1 mese e mezzo - costo 2021 calcolato per 12 mesi con proiezione per Distretti n. 1-2-3  dei costi liquidati da gennaio ad ottobre e per il Distretto n. 4 dei costii liquidati per gennaio 2021</t>
  </si>
  <si>
    <t>costo non previsto nel 2020. Previsione 2021 elaborata sommando i costi per  vaccini ed accessi domiciliari (con proiezione dei compensi liquidati da tutti i Distretti da aprile ad ottobre 2021 +
 costo accessi domiciliari per esecuzione vaccinazioni COVID calcolato sul 10% del costo complessivo previsto per le vaccinazioni COVID - costi non ancora liquidati per mancato
 aggiornamento procedura SISTE) e costi per indennità adesione accordo vaccini (calcolata per 8.5 mesi per tutti i MAP dei Distretti n.1-2-3
 e sull'elenco degli aderenti inviato dal Distretto n. 4. Tuttavia l'indennità non è stata ancora liquidata perchè nessun aggiornamento è pervenuto dai Distretti e Cure Primarie in merito ai criteri
 contrastanti di applicazione delle DGRV 281/2021)</t>
  </si>
  <si>
    <t>COSTO NUOVA INDENNITA' INFERMIERISTICA € 6,00 (costo 2020 riferito ad 1 mese e mezzo - costo 2021 calcolato per 12 mesi.In entrambi i casi ad oggi non è pervenuta alcuna richiesta di liquidazione. La previsione era stata fatta nel 2020 dalle UOC CURE PRIMARIE DEI DISTRETTI N. 1-2-4 alla quale però non è seguita alcuna successiva comunicazione di liquidazione - nessun aderente all'accordo per il Distretto n. 3</t>
  </si>
  <si>
    <t>effetto trascinamento Piano Sviluppo Cure Primarie anno 2020 e costi Piano Sviluppo Cure Primarie 2021 finanziato</t>
  </si>
  <si>
    <t xml:space="preserve">il decremento dei costi è determinato dall'incremento degli incarichi ex allegato E (MAP nominati direttamente dai centri servizi) con costi rimborsati dal Servizio Assistenza Residenziale. </t>
  </si>
  <si>
    <t>IL COSTO SI RIFERISCE ALLE SEGUENTI INDENNITA':
 101 - MED.GRUPPO EXTRA FONDO 
 102 - MEDICINA DI GRUPPO 
 103 - MEDICINA IN RETE 
 107 - COMPENSO FORFETTARIO 
 108 - QUOTA OLTRE 75 ANNI 
 109 - QUOTA MINORI 14 ANNI 
 113 - ASSEGNO INDIVIDUALE 
       - RIDISTRIBUZIONE FONDO PONDERAZIONE MAP
 114 - FONDO PONDERAZIONE QUOTE MAP 
 115 - FONDO REGIONALE GOVERNO CLINICO MAP 
 116 - ASSISTENZA AL CRONICO 
 117 - QUOTA AGGIUNTIVA INGRESSO 
 120 - INDENNITA' INFORMATICA 
 129 - COMPENSI U.V.M.D. 
 141 - ASS. DOMICILIARE PROGRAMMATA 
 143 - PRESTAZIONI AGGIUNTIVE 
 146 - ACCESSI A.D.I./A.D.I.MED 
 159 - COMPENSO FORFETT. SOST. 
 179 - COMPENSO A.I.R. 
 193 - VISITE OCCASIONALI AMB.LI 
 213 - COMPENSO ZONE DISAGIATE 
 233 - COMP.ASSIS.PAZ.ONCOLOGICI 
 268 - AIR IND. INFORMATICA 
 359 - MGI PREVENZIONE 
 360 - MGI CRONICITA' 
 361 - MGI FORMAZIONE 
 362 - MGI IVAQ 
 363 - MGI ACCESSIBILITA' 
 364 - MGI GOVERNANCE 
 367 - MGI REFERENTE 
 440 - COMP. SOSTITUTO ATTIVITA' SINDACALI 
 447 - COMPENSO ZONE DISAGIATE TIPO B 
 470 - RIMBORSI MGI (DGR n.751 del 2015) 
 10101 - ARR MED.GRUPPO EXTRA FONDO 
 10102 - ARR. MEDICINA DI GRUPPO 
 10103 - ARRETRATO MEDICINA IN RETE 
 10107 - ARR. COMPENSO FORFETTARIO 
 10108 - ARR. QUOTA OLTRE 75 ANNI 
 10109 - ARR. MINORI ANNI 14 
 10114 - ARR.FONDO PONDERAZIONE QUOTE 
 10115 - ARR. FDO REG.GOV.CLINICO 
 10116 - ARR. ASSISTENZA AL CRONICO 
 10117 - ARR. QUOTA AGGIUNTIVA INGRESSO 
 10179 - ARR. COMPENSO A.I.R. 
 40101 - REC.MED.GRUPPO EXTRA FONDO 
 40102 - REC. MEDICINA DI GRUPPO 
 40103 - RECUPERO MEDICINA IN RETE 
 40107 - REC. COMPENSO FORFETTARIO 
 40108 - REC. QUOTA OLTRE 75 ANNI 
 40109 - REC. QUOTA MINORI 14 ANNI 
 40114 - REC. FDO POND.QUOTE CAP. 
 40115 - REC. FDO REG.GOV.CLINICO 
 40116 - REC. ASSISTENZA AL CRONICO 
 40117 - REC. QUOTA AGGIUNTIVA INGRESSO 
 40159 - REC. COMPENSO FORFETT. SOSTIT. 
 40179 - REC. COMPENSO A.I.R. 
COMITATO AZIENDALE
VACCINAZIONI ANTINFLUENZALI
RIDISTRIBUZIONE FONDO REGIONALE GOVERNO CLINICO
ASSICURAZIONE MALATTIA</t>
  </si>
  <si>
    <t>costo 2020 riferito ad 1 mese e mezzo - costo 2021 calcolato per 12 mesi con proiezione per Distretti n. 1-2-3  dei costi liquidati da gennaio ad ottobre 2021 e per il Distretto n. 4 dei costi liquidati a gennaio 2021</t>
  </si>
  <si>
    <t xml:space="preserve">IL COSTO SI RIFERISCE ALLE SEGUENTI INDENNITA': 
 100 - ASSOCIAZIONISMO 
 106 - PEDIATRIA DI GRUPPO 
 107 - COMPENSO FORFETTARIO 
 110 - COMPENSO AGG.VO 0-6 ANNI 
 113 - ASSEGNO INDIVIDUALE 
         RIDISTRIBUZIONE FONDO PONDERAZIONE PLS
 116 - ASSISTENZA AL CRONICO 
 117 - QUOTA AGGIUNTIVA INGRESSO 
 119 - IND.COLLABORATORE DI STUDIO 
 120 - INDENNITA' INFORMATICA 
 122 - IND.PERS.INFERMIERISTICO 
 123 - FONDO PONDERAZIONE QUOTE PLS 
 124 - FONDO REGIONALE GOVERNO CLINICO PLS 
 125 - LIBRETTI SANITARI 
 129 - COMPENSI U.V.M.D. 
 143 - PRESTAZIONI AGGIUNTIVE 
 146 - ACCESSI A.D.I./A.D.I.MED 
 159 - COMPENSO FORFETT. SOST. 
 160 - COMP.AGG.VO 0-6 ANNI SOST. 
 161 - LIBRETTI SANITARI SOST. 
 179 - COMPENSO A.I.R. 
 268 - AIR IND. INFORMATICA 
 274 - PIPP DIAGNOSTICHE 
 398 - COMPENSO A.I.R. 90% 
 440 - COMP. SOSTITUTO ATTIVITA' SINDACALI 
 10100 - ARR. ASSOCIAZIONISMO 
 10107 - ARR. COMPENSO FORFETTARIO 
 10123 - ARR. FONDO PONDERAZIONE QUOTE PLS 
 10124 - ARR. FONDO REG.GOV.CLINICO PLS 
 10125 - ARR. LIBRETTI SANITARI 
 40100 - REC. ASSOCIAZIONISMO 
 40106 - REC. PEDIATRIA DI GRUPPO 
 40107 - REC. COMPENSO FORFETTARIO 
 40110 - REC. COMPENSO AGG.VO 0-6 ANNI 
 40116 - REC. ASSISTENZA AL CRONICO 
 40119 - REC. IND.COLL.DI STUDIO 
 40122 - REC. IND.PERS.INFERMIERISTICO 
 40123 - REC. FONDO POND.QUOTE CAP. PLS 
 40124 - REC. FONDO REG.GOV.CLINICO PLS 
 40125 - REC. LIBRETTI SANITARI 
 40159 - REC. COMPENSO FORFETT. SOSTIT. 
 40160 - REC. COMP.AGG.VO 0-6 ANNI SOS. 
 40161 - REC. LIBRETTI PEDIATRICI SOSTI 
 40179 - REC. COMPENSO A.I.R. 
 40398 - RECUPERO COMPENSO A.I.R. 90% 
             COMITATO AZIENDALE
             VACCINAZIONI ANTINFLUENZALI </t>
  </si>
  <si>
    <t>Per implementazione numero USCA attive rispetto al 2020 con relativi incarichi ai medici addetti</t>
  </si>
  <si>
    <t>Per vaccinazioni c/o Casa Circondariale</t>
  </si>
  <si>
    <t>Per test covid rapidi c/o Casa Circondariale</t>
  </si>
  <si>
    <t>Per minor numero di ore svolte a causa della difficoltà di trovare medici disponibili in alcune sedi (costo previsionale in quanto non è ancora stato verificato il raggiungimento degli obiettivi)</t>
  </si>
  <si>
    <t>Per minor numero di ore svolte a causa della difficoltà di trovare medici disponibili in  alcune sedi</t>
  </si>
  <si>
    <t>compreso Sollievo</t>
  </si>
  <si>
    <t>Importi conformi ai nuovi finanziamenti a funzione</t>
  </si>
  <si>
    <t>Importi in supero al tetto previsto dalla DGR 925/2021</t>
  </si>
  <si>
    <t>Remunerazione prevista dalla DGR 925/2021</t>
  </si>
  <si>
    <t>Minori costi sostenuti in funzione dell'andamento epidemiologico COVID</t>
  </si>
  <si>
    <t>Importo previsto dalla DGR 477/2022 – incremento tariffario</t>
  </si>
  <si>
    <t>Importo previsto dalla DGR 477/2022 – funz. Assistenziali</t>
  </si>
  <si>
    <t>Accordi contrattuali recupero liste d’attesa – quota parte del totale di € 5.093.444,20 finanziata dalla DGR 925</t>
  </si>
  <si>
    <t>Incremento attività S. Cuore e Pederzoli in ragione della pandemia</t>
  </si>
  <si>
    <t>Finanziamento a funz Stagione Turistica e Radioterapia</t>
  </si>
  <si>
    <t>Attività per lo screening</t>
  </si>
  <si>
    <t>Accordi contrattuali recupero liste d’attesa</t>
  </si>
  <si>
    <t>Drg 477/2022 non previsto per anno 2021. La DGR riconosce su 2020: la spesa già contabilizzata nel 2020 è stata integrata e o stornata nelle sopravvenienze in relazione ai riconoscimenti previsti dalla suddetta dgr alle varie strutture</t>
  </si>
  <si>
    <t>TAMPONI:</t>
  </si>
  <si>
    <t xml:space="preserve">Controllo ai Varchi (€ 595.560,08): nel 2020 nel primo periodo i varchi erano gestiti con personale interno (es addetti alla sorveglianza scolastica reimpiegati nei controlli) -- successivamente il servizio è stato esternalizzato. Nel 2021 il costo è relativo all'esternalizzazione dell'intero anno. E' proseguito il servizio esternalizzato con estensione COVID per le celle mortuarie (€ 99.792,34). Importi affluiti in prg di spesa dedicati COVID. </t>
  </si>
  <si>
    <t>gli oneri 2021 Covid si riferiscono a progettualità finanziate v/ RSA e per Ready Fin 11111</t>
  </si>
  <si>
    <t>Diminuzioni impegnative per blocco ingressi di parecchi CS causa Covid e/o emergenza I.P. -1.131.000 - 12.000 centri diurni; riclassificazione costo SAPA da pubblico in BA1160e -92.000; aumento assistenza medica a favore di ospiti non autosufficienti presenti nei Centri Servizi +180.000; RSA da pubblico riclassificazione costo dal conto BA1180a + 550.000</t>
  </si>
  <si>
    <t>SVP da pubblico -riclassificazione da conto BA1180a</t>
  </si>
  <si>
    <t>SAPA da pubblico -riclassificazione da conto BA1160a</t>
  </si>
  <si>
    <t xml:space="preserve">Riabilitazione in casa di riposo </t>
  </si>
  <si>
    <t>Riclassificazione RSA da pubblico nel conto BA1160a -550.000; ulteriore riduzione RSA rispetto 2020 -60.000; aumento residenzialità case di riposo rispetto 2020 +775.000 (ma in forte riduzione rispetto previsioni CEPA T3 per blocco ingressi di parecchi CS causa Covid ed emergenza IP); centri diurni -13.000; riclassificazione SVP da pubblico conto BA1160e SVP da privato nel conto BA1180e -833.000; aumento assistenza medica a favore di ospiti non autosufficienti presenti nei Centri Servizi +243.000</t>
  </si>
  <si>
    <t>Aumento per scorrimento liste d'attesa</t>
  </si>
  <si>
    <t>Leggera diminuzione di ricoveri in hospice da 01/01/2021 a 30/04/2021</t>
  </si>
  <si>
    <t>Costi in linea - a cons 2020 11.681 non registrati a consuntivo ma sopravv 2021</t>
  </si>
  <si>
    <t>DGRV 1778 del 22/12/2020 assegnazione all'Ulss9 di 3.938.000 per inserimenti in strutture insistenti sul territorio di cui si prevede pieno utilizzo + maggiori spese per il servizio di supporto educativo e riabilitativo per il recupero e potenziamento delle capacità residue</t>
  </si>
  <si>
    <t>Riclassificazione SVP da privato dal conto BA1180a</t>
  </si>
  <si>
    <t>Convenzione educatori in carcere cessata il 30/06/2021</t>
  </si>
  <si>
    <t>ODC Pederzoli solo attivo gennaio/febb 2021 e ODC Bovolone internalizzato da 01/06/2021; + nuova attivazione ODC Le Betulle dal 01/04/2021 24PL + ODC Tregango aumento PL da 15 a 24</t>
  </si>
  <si>
    <t>nessuna attivazione URT 2021</t>
  </si>
  <si>
    <t>Aumento inserimento minori</t>
  </si>
  <si>
    <t>Non ci sono SAPA da privato solo da pubblico - giroconto da BA1160</t>
  </si>
  <si>
    <t>Riabilitazione in casa di riposo + 111.000 costo legato agli inserimenti nei centri servizi; -1.266.000 internalizzazione servizio di assistenza domiciliare integrata; -175.300 personale ai varchi; - 473.000 Internalizzazione della REMS per passaggio a gestione diretta dl 01/09+/2021 + aumento spesa per servizio domiciliare anche a seguito di rivalutazione degli inserimenti in UDO - obiettivo budget; +121.000 appalto cooperative area sociosan; +15.000 aumento adi disabilità e centro autismo; +35.000 altro</t>
  </si>
  <si>
    <t>Il decremento è dovuto alla riduzione delle donazioni legate all'emergenza pandemica Covid-19 rispetto all'esercizio precedente</t>
  </si>
  <si>
    <t>La varizione è legata alla riduzione di introiti sulle prestazioni</t>
  </si>
  <si>
    <t>Il decremento è dovuto per euro 144.567,84 alla erronea riclassificazione di canoni alla voce A.9.C) Altri proventi diversi. La restante variazione è legata principalmente a cessazione di contratti</t>
  </si>
  <si>
    <t>Variazione periodica sugli storni degli accantonamenti per fondi rischi e oneri (la voce è incrementata per un importo pari ad euro 144.567,84 per canoni di concessione spazi da imputare alla voce A.9.B) Fitti attivi ed altri proventi da attività immobiliari)</t>
  </si>
  <si>
    <t>Ripresa attività nel rispetto dei tetti assegnati.</t>
  </si>
  <si>
    <t xml:space="preserve"> nuovo tariffario che ha aggiornato i prezzi rispetto a quanto utilizzato fino al 2020 adeguandoli al costo di mercato attuale / incremento pazienti che utilizzano Dispositivi</t>
  </si>
  <si>
    <t>Rinnovi contrattuali con applicazione delle rette di cui alla  DGRV 1036/21 non completata nel 2021. Nel 2021 non ci sono inserimenti in CTRP Casa Tezon</t>
  </si>
  <si>
    <t>rispetto al 2020 c'è stato un incremento della distribuzione da parte dei privati accreditati rimandendo comunque all'interno del tetto assegnato dalla Regione</t>
  </si>
  <si>
    <t>INCREMENTO rispetto al consuntivo 2020 evidenziato è determinato dall' ADEGUAMENTO del COMPENSO ORARIO INFERMIERI+MEDICI chiesti a rimborso da Croce Verde: Incremento costo infermieri da € 18 ad € 24 su tutti i mezzi infermierizzati distretti 1,2,4</t>
  </si>
  <si>
    <t>vedere relazione tetti</t>
  </si>
  <si>
    <t>Aumento di contributo a specifica associazione AMO</t>
  </si>
  <si>
    <t>dato correlato alle richieste di utenti</t>
  </si>
  <si>
    <t>Le poste R riflettono le fatture ricevute dalle aziende sanitarie della regione, si fa presente che la parte relativa ai costi covid subiscono un decremento di quasi 5 mlioni di euro.La fatturazione dei tamponi (fattura o mobilità) è stata meglio disciplinata nel 2021 da parte di Az.Zero</t>
  </si>
  <si>
    <t>Il conto subisce un incremento di circa 250 mila euro per prestazioni erogate dall'Inps per viste ad invalidi civili,  la restante parte di incremento deriva prestazioni erogate da Croci per l'esecuzioni dei tamponi</t>
  </si>
  <si>
    <t xml:space="preserve"> E' in costante aumento il n. di confezioni di farmaci distribuiti (comprende il costo per la distribuzione dei farmacie e dei DM)</t>
  </si>
  <si>
    <t>Importi diversi dal consuntivo 2021 in applicazione della nuova DGR sui tetti 925/2021 (Adeguamento tetti alla DRG 925/2021)</t>
  </si>
  <si>
    <t>Prestazioni stranieri / € 25.407,83 attività di screening (colonscopie)</t>
  </si>
  <si>
    <t>Degenze stranieri (€ 828.154,97) e quota residuale (€ 1.026.930,47) degli accordi liste d’attesa di cui alla DGR 258/2021</t>
  </si>
  <si>
    <t>l) Altro: riabilitazione casa di riposo</t>
  </si>
  <si>
    <t>1530D_LIBERO PROF</t>
  </si>
  <si>
    <t>1530D_ALTRO</t>
  </si>
  <si>
    <t>DIFF</t>
  </si>
  <si>
    <t>COV 2020</t>
  </si>
  <si>
    <t>COV 2021</t>
  </si>
  <si>
    <t>COV DIFF</t>
  </si>
  <si>
    <t xml:space="preserve">Incremento incarichi libero professionali  nelle more di assunzione di dipendenti per fronteggiare carenze di ogranico  (+3,9 milioni di euro di cui covid +2,4 milioni di euro); Servizio  di fornitura turni di pneumologi e anestestiti nel tre presidi ospedalieri dell'Azienda ; acq. servizi x screening colon retto
</t>
  </si>
  <si>
    <t>Il valore risulta in linea con il piano vaccinale 2021</t>
  </si>
  <si>
    <t>Attivazioni e/o riattivazioni punti vaccini e punti tampone</t>
  </si>
  <si>
    <t>Ripresa manutenzioni, incluso conguagli</t>
  </si>
  <si>
    <t>nuovo contratto global service manutenzioni app. biomedicali con adeguamento canone</t>
  </si>
  <si>
    <t>aumento canoni in conseguenza dei nuovi investimenti degli anni precedenti. Si manifesta su tutto anno 2021 compenso al tesoriere per manutenzione casse automatiche</t>
  </si>
  <si>
    <t>Fitti per centri tamponi / vaccinali</t>
  </si>
  <si>
    <t>Aumento pazienti area assistenza protesica e incremento costi covid</t>
  </si>
  <si>
    <t>incremento canoni x fotocopiatrici</t>
  </si>
  <si>
    <t>Comando di 4 ostetriche da AZ.ospedaliera di Verona per il mese di agosto 2021.</t>
  </si>
  <si>
    <t>Come da form accantonameti rischi, valutazione fatta da Ufficio Legale</t>
  </si>
  <si>
    <t xml:space="preserve">Come da form accantonamenti </t>
  </si>
  <si>
    <t>Accantonamenti coerenti con gestionale GSRC al 31/12/2021</t>
  </si>
  <si>
    <t>L'accantonmento è stato rilevato sulla base del gestionale gpi</t>
  </si>
  <si>
    <t>Applicazione del regolamento aziendale, base procedute di affidamento</t>
  </si>
  <si>
    <t>La variazione deriva da una diversa stiama dell'accantonamento Balduzzi e accantonamento di ferie per dipendente dispensato dal servizio</t>
  </si>
  <si>
    <t>Gli accantonamenti sono in funzione dei finanziamenti vincolati ottenuti nel corso dell'anno e gli utilizzi degli stessi coerentemente all'anadameto delle attività fianziate</t>
  </si>
  <si>
    <t>Lo scostamento risente dei finanziamenti assegnati per l'anno 2021: fondo DDR 33/2021 per vaccino; Risorse della DGR 1293/2021 per recupero liste d'attesa;  Risorse non utilizzate nell'anno 2020 DGR 1329/2020; utilizzo delle risorse storiche DGR 258/2021.</t>
  </si>
  <si>
    <t>Attivazione rispetto all'anno 2020 di nuovi incarichi di CO.CO.CO per emergenza Covid su autorizzazione regionale. Consolidati per 12 mesi i contratti attivati durante il 2020 su cui hanno agito per frazioni di anno.</t>
  </si>
  <si>
    <t>Lo scostamento risente dell'imputazione su bilancio 2021 del costo del personale fornito dall'aggiudicatario del serv. Di somministraione di lavoro termporaneio per il primo semestre ( delibera n.1099 del 30/12/2021).</t>
  </si>
  <si>
    <t>borse di studio e altre prestazioni conseguenti a specifico finanziamento</t>
  </si>
  <si>
    <t>impatto influenza aviaria</t>
  </si>
  <si>
    <t>Convenzione Arsenal per fascicolo sanitario</t>
  </si>
  <si>
    <t>Incidenza maggiori esigenze pulizie straordinaire e sanificazione e personale ai magazzini farmeutico ed economale</t>
  </si>
  <si>
    <t>In incremento  i costi correlati al covid e per utilizzo monouso</t>
  </si>
  <si>
    <t>Aumento costi gas metano</t>
  </si>
  <si>
    <t>Gli effetti derivanti dagli invetimenti degli esercizi precedenti</t>
  </si>
  <si>
    <t xml:space="preserve">Esternalizzazione trasporti farmacia e nuovo servizio di consenga vaccini a MMG </t>
  </si>
  <si>
    <t>Aumento costi energia elettrica</t>
  </si>
  <si>
    <t>Aumento costi e consumi</t>
  </si>
  <si>
    <r>
      <t>di cui quota farmaci oncologici innovativi acquistata per altre aziende</t>
    </r>
    <r>
      <rPr>
        <b/>
        <i/>
        <sz val="9"/>
        <color rgb="FF000000"/>
        <rFont val="Comfortaa"/>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</si>
</sst>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00\ _€_-;\-* #,##0.00\ _€_-;_-* &quot;-&quot;??\ _€_-;_-@_-"/>
    <numFmt numFmtId="165" formatCode="#,##0.00_ ;\-#,##0.00\ "/>
    <numFmt numFmtId="166" formatCode="#,##0.00_ ;[Red]\-#,##0.00\ "/>
    <numFmt numFmtId="167" formatCode="0.0%"/>
    <numFmt numFmtId="168" formatCode="_-* #,##0_-;\-* #,##0_-;_-* &quot;-&quot;??_-;_-@"/>
    <numFmt numFmtId="169" formatCode="_-&quot;€&quot;\ * #,##0_-;\-&quot;€&quot;\ * #,##0_-;_-&quot;€&quot;\ * &quot;-&quot;??_-;_-@"/>
    <numFmt numFmtId="170" formatCode="&quot;€&quot;#,##0"/>
    <numFmt numFmtId="171" formatCode="_-* #,##0.00_-;\-* #,##0.00_-;_-* &quot;-&quot;??_-;_-@"/>
    <numFmt numFmtId="172" formatCode="[$€-2]\ #,##0"/>
    <numFmt numFmtId="173" formatCode="_-* #,##0.00\ _€_-;\-* #,##0.00\ _€_-;_-* &quot;-&quot;??\ _€_-;_-@"/>
    <numFmt numFmtId="174" formatCode="[h]\.mm\.ss"/>
    <numFmt numFmtId="175" formatCode="[$€-2]\ #,##0.00"/>
    <numFmt numFmtId="176" formatCode="_-* #,##0\ _€_-;\-* #,##0\ _€_-;_-* &quot;-&quot;??\ _€_-;_-@_-"/>
  </numFmts>
  <fonts count="85">
    <font>
      <sz val="11"/>
      <color rgb="FF000000"/>
      <name val="Calibri"/>
      <scheme val="minor"/>
    </font>
    <font>
      <sz val="11"/>
      <color rgb="FF000000"/>
      <name val="Arial"/>
      <family val="2"/>
    </font>
    <font>
      <b/>
      <sz val="11"/>
      <color theme="1"/>
      <name val="Arial"/>
      <family val="2"/>
    </font>
    <font>
      <b/>
      <sz val="28"/>
      <color rgb="FF000000"/>
      <name val="Arial"/>
      <family val="2"/>
    </font>
    <font>
      <sz val="11"/>
      <color theme="1"/>
      <name val="Arial"/>
      <family val="2"/>
    </font>
    <font>
      <sz val="11"/>
      <name val="Calibri"/>
      <family val="2"/>
    </font>
    <font>
      <i/>
      <sz val="10"/>
      <color theme="1"/>
      <name val="Arial"/>
      <family val="2"/>
    </font>
    <font>
      <b/>
      <u/>
      <sz val="10"/>
      <color theme="1"/>
      <name val="Arial"/>
      <family val="2"/>
    </font>
    <font>
      <u/>
      <sz val="10"/>
      <color theme="1"/>
      <name val="Arial"/>
      <family val="2"/>
    </font>
    <font>
      <u/>
      <sz val="10"/>
      <color theme="1"/>
      <name val="Arial"/>
      <family val="2"/>
    </font>
    <font>
      <b/>
      <sz val="10"/>
      <color theme="1"/>
      <name val="Arial"/>
      <family val="2"/>
    </font>
    <font>
      <b/>
      <sz val="11"/>
      <color rgb="FF000000"/>
      <name val="Arial"/>
      <family val="2"/>
    </font>
    <font>
      <b/>
      <i/>
      <sz val="10"/>
      <color theme="1"/>
      <name val="Arial"/>
      <family val="2"/>
    </font>
    <font>
      <b/>
      <i/>
      <sz val="11"/>
      <color rgb="FF000000"/>
      <name val="Arial"/>
      <family val="2"/>
    </font>
    <font>
      <sz val="10"/>
      <color theme="1"/>
      <name val="Arial"/>
      <family val="2"/>
    </font>
    <font>
      <i/>
      <sz val="11"/>
      <color rgb="FF000000"/>
      <name val="Arial"/>
      <family val="2"/>
    </font>
    <font>
      <b/>
      <sz val="12"/>
      <color theme="1"/>
      <name val="Arial"/>
      <family val="2"/>
    </font>
    <font>
      <b/>
      <i/>
      <u/>
      <sz val="10"/>
      <color theme="1"/>
      <name val="Arial"/>
      <family val="2"/>
    </font>
    <font>
      <b/>
      <i/>
      <u/>
      <sz val="10"/>
      <color theme="1"/>
      <name val="Arial"/>
      <family val="2"/>
    </font>
    <font>
      <b/>
      <i/>
      <u/>
      <sz val="10"/>
      <color theme="1"/>
      <name val="Arial"/>
      <family val="2"/>
    </font>
    <font>
      <i/>
      <sz val="11"/>
      <color rgb="FFFFFFFF"/>
      <name val="Arial"/>
      <family val="2"/>
    </font>
    <font>
      <i/>
      <sz val="10"/>
      <color rgb="FF000000"/>
      <name val="Arial"/>
      <family val="2"/>
    </font>
    <font>
      <i/>
      <sz val="9"/>
      <color rgb="FF000000"/>
      <name val="Arial"/>
      <family val="2"/>
    </font>
    <font>
      <b/>
      <i/>
      <sz val="10"/>
      <color rgb="FF000000"/>
      <name val="Arial"/>
      <family val="2"/>
    </font>
    <font>
      <sz val="11"/>
      <color theme="0"/>
      <name val="Arial"/>
      <family val="2"/>
    </font>
    <font>
      <sz val="11"/>
      <color rgb="FF000000"/>
      <name val="Calibri"/>
      <family val="2"/>
    </font>
    <font>
      <b/>
      <sz val="16"/>
      <color theme="0"/>
      <name val="Calibri"/>
      <family val="2"/>
    </font>
    <font>
      <sz val="8"/>
      <color rgb="FF000000"/>
      <name val="Arial"/>
      <family val="2"/>
    </font>
    <font>
      <b/>
      <i/>
      <sz val="12"/>
      <color theme="0"/>
      <name val="Arial"/>
      <family val="2"/>
    </font>
    <font>
      <b/>
      <sz val="10"/>
      <color theme="0"/>
      <name val="Arial"/>
      <family val="2"/>
    </font>
    <font>
      <sz val="10"/>
      <color rgb="FF000000"/>
      <name val="Arial"/>
      <family val="2"/>
    </font>
    <font>
      <b/>
      <sz val="10"/>
      <color rgb="FFFFFFFF"/>
      <name val="Arial"/>
      <family val="2"/>
    </font>
    <font>
      <b/>
      <sz val="8"/>
      <color theme="0"/>
      <name val="Arial"/>
      <family val="2"/>
    </font>
    <font>
      <b/>
      <sz val="10"/>
      <color rgb="FF0070C0"/>
      <name val="Arial"/>
      <family val="2"/>
    </font>
    <font>
      <sz val="11"/>
      <color theme="1"/>
      <name val="Calibri"/>
      <family val="2"/>
    </font>
    <font>
      <b/>
      <sz val="8"/>
      <color theme="1"/>
      <name val="Arial"/>
      <family val="2"/>
    </font>
    <font>
      <b/>
      <i/>
      <sz val="8"/>
      <color theme="1"/>
      <name val="Arial"/>
      <family val="2"/>
    </font>
    <font>
      <sz val="8"/>
      <color theme="1"/>
      <name val="Arial"/>
      <family val="2"/>
    </font>
    <font>
      <i/>
      <sz val="8"/>
      <color theme="1"/>
      <name val="Arial"/>
      <family val="2"/>
    </font>
    <font>
      <b/>
      <i/>
      <u/>
      <sz val="8"/>
      <color theme="1"/>
      <name val="Arial"/>
      <family val="2"/>
    </font>
    <font>
      <b/>
      <i/>
      <u/>
      <sz val="8"/>
      <color theme="1"/>
      <name val="Arial"/>
      <family val="2"/>
    </font>
    <font>
      <b/>
      <i/>
      <u/>
      <sz val="10"/>
      <color rgb="FF000000"/>
      <name val="Arial"/>
      <family val="2"/>
    </font>
    <font>
      <b/>
      <i/>
      <u/>
      <sz val="10"/>
      <color theme="1"/>
      <name val="Arial"/>
      <family val="2"/>
    </font>
    <font>
      <b/>
      <sz val="10"/>
      <color rgb="FF000000"/>
      <name val="Arial"/>
      <family val="2"/>
    </font>
    <font>
      <i/>
      <sz val="10"/>
      <color rgb="FFFF0000"/>
      <name val="Arial"/>
      <family val="2"/>
    </font>
    <font>
      <b/>
      <sz val="11"/>
      <color theme="1"/>
      <name val="Calibri"/>
      <family val="2"/>
    </font>
    <font>
      <b/>
      <sz val="11"/>
      <color rgb="FF000000"/>
      <name val="Calibri"/>
      <family val="2"/>
    </font>
    <font>
      <b/>
      <i/>
      <sz val="16"/>
      <color rgb="FF000000"/>
      <name val="Calibri"/>
      <family val="2"/>
    </font>
    <font>
      <b/>
      <i/>
      <sz val="11"/>
      <color rgb="FF000000"/>
      <name val="Calibri"/>
      <family val="2"/>
    </font>
    <font>
      <sz val="9"/>
      <color rgb="FFF5F5F5"/>
      <name val="Comfortaa"/>
    </font>
    <font>
      <sz val="9"/>
      <color rgb="FF000000"/>
      <name val="Comfortaa"/>
    </font>
    <font>
      <b/>
      <i/>
      <sz val="12"/>
      <color rgb="FF000000"/>
      <name val="Comfortaa"/>
    </font>
    <font>
      <sz val="9"/>
      <color theme="1"/>
      <name val="Arial"/>
      <family val="2"/>
    </font>
    <font>
      <sz val="9"/>
      <color rgb="FF000000"/>
      <name val="Arial"/>
      <family val="2"/>
    </font>
    <font>
      <i/>
      <sz val="9"/>
      <color rgb="FF000000"/>
      <name val="Comfortaa"/>
    </font>
    <font>
      <i/>
      <sz val="8"/>
      <color rgb="FF000000"/>
      <name val="Comfortaa"/>
    </font>
    <font>
      <b/>
      <i/>
      <sz val="9"/>
      <color rgb="FF000000"/>
      <name val="Comfortaa"/>
    </font>
    <font>
      <sz val="9"/>
      <color rgb="FFFF0000"/>
      <name val="Comfortaa"/>
    </font>
    <font>
      <i/>
      <sz val="8"/>
      <color rgb="FFFF0000"/>
      <name val="Comfortaa"/>
    </font>
    <font>
      <sz val="11"/>
      <color rgb="FFFF0000"/>
      <name val="Calibri"/>
      <family val="2"/>
    </font>
    <font>
      <sz val="8"/>
      <color rgb="FF000000"/>
      <name val="Comfortaa"/>
    </font>
    <font>
      <b/>
      <sz val="8"/>
      <color rgb="FF000000"/>
      <name val="Calibri"/>
      <family val="2"/>
    </font>
    <font>
      <b/>
      <sz val="8"/>
      <color rgb="FF000000"/>
      <name val="Comfortaa"/>
    </font>
    <font>
      <sz val="8"/>
      <color rgb="FF000000"/>
      <name val="Calibri"/>
      <family val="2"/>
    </font>
    <font>
      <sz val="8"/>
      <color theme="1"/>
      <name val="Comfortaa"/>
    </font>
    <font>
      <b/>
      <i/>
      <sz val="12"/>
      <color theme="1"/>
      <name val="Comfortaa"/>
    </font>
    <font>
      <b/>
      <sz val="10"/>
      <color rgb="FF000000"/>
      <name val="Comfortaa"/>
    </font>
    <font>
      <b/>
      <sz val="9"/>
      <color rgb="FF000000"/>
      <name val="Comfortaa"/>
    </font>
    <font>
      <b/>
      <sz val="9"/>
      <color rgb="FF000000"/>
      <name val="Arial"/>
      <family val="2"/>
    </font>
    <font>
      <sz val="9"/>
      <color rgb="FF000000"/>
      <name val="Calibri"/>
      <family val="2"/>
    </font>
    <font>
      <sz val="9"/>
      <color theme="1"/>
      <name val="Calibri"/>
      <family val="2"/>
    </font>
    <font>
      <sz val="10"/>
      <color rgb="FF000000"/>
      <name val="Comfortaa"/>
    </font>
    <font>
      <b/>
      <i/>
      <sz val="10"/>
      <color rgb="FF0070C0"/>
      <name val="Arial"/>
      <family val="2"/>
    </font>
    <font>
      <b/>
      <vertAlign val="superscript"/>
      <sz val="10"/>
      <color rgb="FF0070C0"/>
      <name val="Arial"/>
      <family val="2"/>
    </font>
    <font>
      <u/>
      <sz val="8"/>
      <color theme="1"/>
      <name val="Arial"/>
      <family val="2"/>
    </font>
    <font>
      <sz val="11"/>
      <color rgb="FFFF0000"/>
      <name val="Arial"/>
      <family val="2"/>
    </font>
    <font>
      <i/>
      <sz val="10"/>
      <color rgb="FF000000"/>
      <name val="Arial"/>
      <family val="2"/>
    </font>
    <font>
      <sz val="11"/>
      <name val="Calibri"/>
      <family val="2"/>
    </font>
    <font>
      <i/>
      <sz val="10"/>
      <name val="Arial"/>
      <family val="2"/>
      <charset val="1"/>
    </font>
    <font>
      <i/>
      <sz val="10"/>
      <color rgb="FF000000"/>
      <name val="Arial"/>
      <family val="2"/>
      <charset val="1"/>
    </font>
    <font>
      <sz val="11"/>
      <color rgb="FF000000"/>
      <name val="Calibri"/>
      <family val="2"/>
      <scheme val="minor"/>
    </font>
    <font>
      <sz val="11"/>
      <name val="Calibri"/>
      <family val="2"/>
      <scheme val="minor"/>
    </font>
    <font>
      <u/>
      <sz val="10"/>
      <name val="Arial"/>
      <family val="2"/>
    </font>
    <font>
      <i/>
      <sz val="10"/>
      <color rgb="FF00B0F0"/>
      <name val="Arial"/>
      <family val="2"/>
    </font>
    <font>
      <b/>
      <u/>
      <sz val="10"/>
      <name val="Arial"/>
      <family val="2"/>
    </font>
  </fonts>
  <fills count="33">
    <fill>
      <patternFill patternType="none"/>
    </fill>
    <fill>
      <patternFill patternType="gray125"/>
    </fill>
    <fill>
      <patternFill patternType="solid">
        <fgColor rgb="FFFFFFCC"/>
        <bgColor rgb="FFFFFFCC"/>
      </patternFill>
    </fill>
    <fill>
      <patternFill patternType="solid">
        <fgColor rgb="FFB8CCE4"/>
        <bgColor rgb="FFB8CCE4"/>
      </patternFill>
    </fill>
    <fill>
      <patternFill patternType="solid">
        <fgColor rgb="FF99CCFF"/>
        <bgColor rgb="FF99CCFF"/>
      </patternFill>
    </fill>
    <fill>
      <patternFill patternType="solid">
        <fgColor rgb="FFFABF8F"/>
        <bgColor rgb="FFFABF8F"/>
      </patternFill>
    </fill>
    <fill>
      <patternFill patternType="solid">
        <fgColor rgb="FFD8D8D8"/>
        <bgColor rgb="FFD8D8D8"/>
      </patternFill>
    </fill>
    <fill>
      <patternFill patternType="solid">
        <fgColor rgb="FFCCFF99"/>
        <bgColor rgb="FFCCFF99"/>
      </patternFill>
    </fill>
    <fill>
      <patternFill patternType="solid">
        <fgColor rgb="FFB1A0C7"/>
        <bgColor rgb="FFB1A0C7"/>
      </patternFill>
    </fill>
    <fill>
      <patternFill patternType="solid">
        <fgColor rgb="FFD9D9D9"/>
        <bgColor rgb="FFD9D9D9"/>
      </patternFill>
    </fill>
    <fill>
      <patternFill patternType="solid">
        <fgColor rgb="FFFFFF99"/>
        <bgColor rgb="FFFFFF99"/>
      </patternFill>
    </fill>
    <fill>
      <patternFill patternType="solid">
        <fgColor rgb="FFBFBFBF"/>
        <bgColor rgb="FFBFBFBF"/>
      </patternFill>
    </fill>
    <fill>
      <patternFill patternType="solid">
        <fgColor rgb="FFFFFFFF"/>
        <bgColor rgb="FFFFFFFF"/>
      </patternFill>
    </fill>
    <fill>
      <patternFill patternType="solid">
        <fgColor rgb="FF7F7F7F"/>
        <bgColor rgb="FF7F7F7F"/>
      </patternFill>
    </fill>
    <fill>
      <patternFill patternType="solid">
        <fgColor rgb="FF0C0C0C"/>
        <bgColor rgb="FF0C0C0C"/>
      </patternFill>
    </fill>
    <fill>
      <patternFill patternType="solid">
        <fgColor theme="0"/>
        <bgColor theme="0"/>
      </patternFill>
    </fill>
    <fill>
      <patternFill patternType="solid">
        <fgColor theme="1"/>
        <bgColor theme="1"/>
      </patternFill>
    </fill>
    <fill>
      <patternFill patternType="solid">
        <fgColor rgb="FF366092"/>
        <bgColor rgb="FF366092"/>
      </patternFill>
    </fill>
    <fill>
      <patternFill patternType="solid">
        <fgColor rgb="FFC00000"/>
        <bgColor rgb="FFC00000"/>
      </patternFill>
    </fill>
    <fill>
      <patternFill patternType="solid">
        <fgColor rgb="FFFBD4B4"/>
        <bgColor rgb="FFFBD4B4"/>
      </patternFill>
    </fill>
    <fill>
      <patternFill patternType="solid">
        <fgColor rgb="FF92D050"/>
        <bgColor rgb="FF92D050"/>
      </patternFill>
    </fill>
    <fill>
      <patternFill patternType="solid">
        <fgColor rgb="FF808080"/>
        <bgColor rgb="FF808080"/>
      </patternFill>
    </fill>
    <fill>
      <patternFill patternType="solid">
        <fgColor rgb="FFEFEFEF"/>
        <bgColor rgb="FFEFEFEF"/>
      </patternFill>
    </fill>
    <fill>
      <patternFill patternType="solid">
        <fgColor rgb="FF00FF00"/>
        <bgColor rgb="FF00FF00"/>
      </patternFill>
    </fill>
    <fill>
      <patternFill patternType="solid">
        <fgColor rgb="FFF5F5F5"/>
        <bgColor rgb="FFF5F5F5"/>
      </patternFill>
    </fill>
    <fill>
      <patternFill patternType="solid">
        <fgColor rgb="FFFFFF00"/>
        <bgColor rgb="FFFFFF00"/>
      </patternFill>
    </fill>
    <fill>
      <patternFill patternType="solid">
        <fgColor rgb="FFCCCCCC"/>
        <bgColor rgb="FFCCCCCC"/>
      </patternFill>
    </fill>
    <fill>
      <patternFill patternType="solid">
        <fgColor rgb="FFDCDCDC"/>
        <bgColor rgb="FFDCDCDC"/>
      </patternFill>
    </fill>
    <fill>
      <patternFill patternType="solid">
        <fgColor rgb="FFF2F2F2"/>
        <bgColor rgb="FFF2F2F2"/>
      </patternFill>
    </fill>
    <fill>
      <patternFill patternType="solid">
        <fgColor rgb="FFFFFFFF"/>
        <bgColor rgb="FFFFFFCC"/>
      </patternFill>
    </fill>
    <fill>
      <patternFill patternType="solid">
        <fgColor rgb="FFFFFFCC"/>
        <bgColor rgb="FFFFFFFF"/>
      </patternFill>
    </fill>
    <fill>
      <patternFill patternType="solid">
        <fgColor theme="4" tint="0.39997558519241921"/>
        <bgColor rgb="FFFFFFCC"/>
      </patternFill>
    </fill>
    <fill>
      <patternFill patternType="solid">
        <fgColor rgb="FFFFFFCC"/>
        <bgColor rgb="FFF5F5F5"/>
      </patternFill>
    </fill>
  </fills>
  <borders count="60">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B0F0"/>
      </bottom>
      <diagonal/>
    </border>
    <border>
      <left/>
      <right/>
      <top/>
      <bottom style="thin">
        <color rgb="FF00B0F0"/>
      </bottom>
      <diagonal/>
    </border>
    <border>
      <left/>
      <right style="thin">
        <color rgb="FF00B0F0"/>
      </right>
      <top/>
      <bottom style="thin">
        <color rgb="FF00B0F0"/>
      </bottom>
      <diagonal/>
    </border>
    <border>
      <left style="thin">
        <color rgb="FF00B0F0"/>
      </left>
      <right/>
      <top/>
      <bottom/>
      <diagonal/>
    </border>
    <border>
      <left/>
      <right/>
      <top/>
      <bottom/>
      <diagonal/>
    </border>
    <border>
      <left/>
      <right/>
      <top/>
      <bottom style="thin">
        <color rgb="FF00B0F0"/>
      </bottom>
      <diagonal/>
    </border>
    <border>
      <left/>
      <right/>
      <top style="thin">
        <color rgb="FF000000"/>
      </top>
      <bottom/>
      <diagonal/>
    </border>
    <border>
      <left/>
      <right style="thin">
        <color rgb="FF000000"/>
      </right>
      <top style="thin">
        <color rgb="FF000000"/>
      </top>
      <bottom/>
      <diagonal/>
    </border>
    <border>
      <left style="thin">
        <color rgb="FF00B0F0"/>
      </left>
      <right style="thin">
        <color rgb="FF00B0F0"/>
      </right>
      <top style="thin">
        <color rgb="FF00B0F0"/>
      </top>
      <bottom style="thin">
        <color rgb="FF00B0F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CCFF"/>
      </left>
      <right style="thin">
        <color rgb="FF00CCFF"/>
      </right>
      <top style="thin">
        <color rgb="FF00CCFF"/>
      </top>
      <bottom style="thin">
        <color rgb="FF00CCFF"/>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bottom/>
      <diagonal/>
    </border>
    <border>
      <left style="thin">
        <color rgb="FF000000"/>
      </left>
      <right/>
      <top/>
      <bottom/>
      <diagonal/>
    </border>
    <border>
      <left style="thin">
        <color rgb="FF000000"/>
      </left>
      <right/>
      <top/>
      <bottom/>
      <diagonal/>
    </border>
    <border>
      <left style="thin">
        <color rgb="FF000000"/>
      </left>
      <right/>
      <top style="thin">
        <color rgb="FF000000"/>
      </top>
      <bottom/>
      <diagonal/>
    </border>
    <border>
      <left style="thin">
        <color auto="1"/>
      </left>
      <right style="thin">
        <color auto="1"/>
      </right>
      <top style="thin">
        <color auto="1"/>
      </top>
      <bottom style="thin">
        <color auto="1"/>
      </bottom>
      <diagonal/>
    </border>
    <border>
      <left/>
      <right/>
      <top/>
      <bottom style="medium">
        <color rgb="FF000000"/>
      </bottom>
      <diagonal/>
    </border>
  </borders>
  <cellStyleXfs count="2">
    <xf numFmtId="0" fontId="0" fillId="0" borderId="0"/>
    <xf numFmtId="164" fontId="80" fillId="0" borderId="0" applyFont="0" applyFill="0" applyBorder="0" applyAlignment="0" applyProtection="0"/>
  </cellStyleXfs>
  <cellXfs count="480">
    <xf numFmtId="0" fontId="0" fillId="0" borderId="0" xfId="0" applyFont="1" applyAlignment="1"/>
    <xf numFmtId="0" fontId="1" fillId="0" borderId="0" xfId="0" applyFont="1"/>
    <xf numFmtId="0" fontId="2" fillId="0" borderId="0" xfId="0" applyFont="1" applyAlignment="1">
      <alignment horizontal="left"/>
    </xf>
    <xf numFmtId="0" fontId="3" fillId="2" borderId="1" xfId="0" applyFont="1" applyFill="1" applyBorder="1" applyAlignment="1">
      <alignment horizontal="center"/>
    </xf>
    <xf numFmtId="0" fontId="3" fillId="2" borderId="1" xfId="0" applyFont="1" applyFill="1" applyBorder="1" applyAlignment="1">
      <alignment horizontal="center"/>
    </xf>
    <xf numFmtId="0" fontId="4" fillId="0" borderId="0" xfId="0" applyFont="1"/>
    <xf numFmtId="49" fontId="6" fillId="0" borderId="0" xfId="0" applyNumberFormat="1" applyFont="1"/>
    <xf numFmtId="49" fontId="7" fillId="4" borderId="4" xfId="0" applyNumberFormat="1" applyFont="1" applyFill="1" applyBorder="1" applyAlignment="1">
      <alignment horizontal="center" vertical="center" wrapText="1"/>
    </xf>
    <xf numFmtId="49" fontId="9" fillId="4" borderId="4" xfId="0" applyNumberFormat="1"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6" xfId="0" applyFont="1" applyFill="1" applyBorder="1" applyAlignment="1">
      <alignment horizontal="left" vertical="center"/>
    </xf>
    <xf numFmtId="165" fontId="10" fillId="4" borderId="8" xfId="0" applyNumberFormat="1" applyFont="1" applyFill="1" applyBorder="1" applyAlignment="1">
      <alignment vertical="center" wrapText="1"/>
    </xf>
    <xf numFmtId="165" fontId="10" fillId="4" borderId="6" xfId="0" applyNumberFormat="1" applyFont="1" applyFill="1" applyBorder="1" applyAlignment="1">
      <alignment vertical="center" wrapText="1"/>
    </xf>
    <xf numFmtId="0" fontId="12" fillId="4" borderId="6" xfId="0" applyFont="1" applyFill="1" applyBorder="1" applyAlignment="1">
      <alignment horizontal="center" vertical="center" wrapText="1"/>
    </xf>
    <xf numFmtId="0" fontId="12" fillId="4" borderId="6" xfId="0" applyFont="1" applyFill="1" applyBorder="1" applyAlignment="1">
      <alignment horizontal="left" vertical="center"/>
    </xf>
    <xf numFmtId="165" fontId="12" fillId="4" borderId="6" xfId="0" applyNumberFormat="1" applyFont="1" applyFill="1" applyBorder="1" applyAlignment="1">
      <alignment vertical="center" wrapText="1"/>
    </xf>
    <xf numFmtId="0" fontId="12" fillId="5" borderId="6" xfId="0" applyFont="1" applyFill="1" applyBorder="1" applyAlignment="1">
      <alignment horizontal="center" vertical="center" wrapText="1"/>
    </xf>
    <xf numFmtId="0" fontId="12" fillId="5" borderId="6" xfId="0" applyFont="1" applyFill="1" applyBorder="1" applyAlignment="1">
      <alignment horizontal="left" vertical="center"/>
    </xf>
    <xf numFmtId="165" fontId="12" fillId="5" borderId="6" xfId="0" applyNumberFormat="1" applyFont="1" applyFill="1" applyBorder="1" applyAlignment="1">
      <alignment vertical="center" wrapText="1"/>
    </xf>
    <xf numFmtId="0" fontId="10" fillId="5" borderId="6" xfId="0" applyFont="1" applyFill="1" applyBorder="1" applyAlignment="1">
      <alignment horizontal="center" vertical="center" wrapText="1"/>
    </xf>
    <xf numFmtId="0" fontId="10" fillId="5" borderId="6" xfId="0" applyFont="1" applyFill="1" applyBorder="1" applyAlignment="1">
      <alignment horizontal="left" vertical="center"/>
    </xf>
    <xf numFmtId="165" fontId="10" fillId="5" borderId="6" xfId="0" applyNumberFormat="1" applyFont="1" applyFill="1" applyBorder="1" applyAlignment="1">
      <alignment vertical="center" wrapText="1"/>
    </xf>
    <xf numFmtId="0" fontId="14" fillId="5" borderId="6" xfId="0" applyFont="1" applyFill="1" applyBorder="1" applyAlignment="1">
      <alignment horizontal="center" vertical="center" wrapText="1"/>
    </xf>
    <xf numFmtId="0" fontId="14" fillId="5" borderId="6" xfId="0" applyFont="1" applyFill="1" applyBorder="1" applyAlignment="1">
      <alignment horizontal="left" vertical="center"/>
    </xf>
    <xf numFmtId="165" fontId="14" fillId="5" borderId="6" xfId="0" applyNumberFormat="1" applyFont="1" applyFill="1"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xf>
    <xf numFmtId="165" fontId="6" fillId="0" borderId="6" xfId="0" applyNumberFormat="1" applyFont="1" applyBorder="1" applyAlignment="1">
      <alignment vertical="center" wrapText="1"/>
    </xf>
    <xf numFmtId="0" fontId="12" fillId="0" borderId="6" xfId="0" applyFont="1" applyBorder="1" applyAlignment="1">
      <alignment horizontal="center" vertical="center" wrapText="1"/>
    </xf>
    <xf numFmtId="0" fontId="12" fillId="0" borderId="6" xfId="0" applyFont="1" applyBorder="1" applyAlignment="1">
      <alignment horizontal="left" vertical="center"/>
    </xf>
    <xf numFmtId="165" fontId="12" fillId="0" borderId="6" xfId="0" applyNumberFormat="1" applyFont="1" applyBorder="1" applyAlignment="1">
      <alignment vertical="center" wrapText="1"/>
    </xf>
    <xf numFmtId="0" fontId="14" fillId="6" borderId="6" xfId="0" applyFont="1" applyFill="1" applyBorder="1" applyAlignment="1">
      <alignment horizontal="center" vertical="center" wrapText="1"/>
    </xf>
    <xf numFmtId="0" fontId="14" fillId="6" borderId="6" xfId="0" applyFont="1" applyFill="1" applyBorder="1" applyAlignment="1">
      <alignment horizontal="left" vertical="center"/>
    </xf>
    <xf numFmtId="165" fontId="14" fillId="6" borderId="6" xfId="0" applyNumberFormat="1" applyFont="1" applyFill="1" applyBorder="1" applyAlignment="1">
      <alignment vertical="center" wrapText="1"/>
    </xf>
    <xf numFmtId="0" fontId="14" fillId="7" borderId="6" xfId="0" applyFont="1" applyFill="1" applyBorder="1" applyAlignment="1">
      <alignment horizontal="center" vertical="center" wrapText="1"/>
    </xf>
    <xf numFmtId="0" fontId="14" fillId="7" borderId="6" xfId="0" applyFont="1" applyFill="1" applyBorder="1" applyAlignment="1">
      <alignment horizontal="left" vertical="center"/>
    </xf>
    <xf numFmtId="165" fontId="14" fillId="7" borderId="6" xfId="0" applyNumberFormat="1" applyFont="1" applyFill="1" applyBorder="1" applyAlignment="1">
      <alignment vertical="center" wrapText="1"/>
    </xf>
    <xf numFmtId="0" fontId="14" fillId="0" borderId="6" xfId="0" applyFont="1" applyBorder="1" applyAlignment="1">
      <alignment horizontal="center" vertical="center" wrapText="1"/>
    </xf>
    <xf numFmtId="0" fontId="14" fillId="0" borderId="6" xfId="0" applyFont="1" applyBorder="1" applyAlignment="1">
      <alignment horizontal="left" vertical="center"/>
    </xf>
    <xf numFmtId="165" fontId="14" fillId="0" borderId="6" xfId="0" applyNumberFormat="1" applyFont="1" applyBorder="1" applyAlignment="1">
      <alignment vertical="center" wrapText="1"/>
    </xf>
    <xf numFmtId="0" fontId="10" fillId="0" borderId="6" xfId="0" applyFont="1" applyBorder="1" applyAlignment="1">
      <alignment horizontal="center" vertical="center" wrapText="1"/>
    </xf>
    <xf numFmtId="165" fontId="10" fillId="0" borderId="6" xfId="0" applyNumberFormat="1" applyFont="1" applyBorder="1" applyAlignment="1">
      <alignment vertical="center" wrapText="1"/>
    </xf>
    <xf numFmtId="0" fontId="14" fillId="8" borderId="6" xfId="0" applyFont="1" applyFill="1" applyBorder="1" applyAlignment="1">
      <alignment horizontal="center" vertical="center" wrapText="1"/>
    </xf>
    <xf numFmtId="0" fontId="14" fillId="8" borderId="6" xfId="0" applyFont="1" applyFill="1" applyBorder="1" applyAlignment="1">
      <alignment horizontal="left" vertical="center"/>
    </xf>
    <xf numFmtId="165" fontId="14" fillId="8" borderId="6" xfId="0" applyNumberFormat="1" applyFont="1" applyFill="1" applyBorder="1" applyAlignment="1">
      <alignment vertical="center" wrapText="1"/>
    </xf>
    <xf numFmtId="0" fontId="6" fillId="6" borderId="6" xfId="0" applyFont="1" applyFill="1" applyBorder="1" applyAlignment="1">
      <alignment horizontal="center" vertical="center" wrapText="1"/>
    </xf>
    <xf numFmtId="0" fontId="6" fillId="9" borderId="6" xfId="0" applyFont="1" applyFill="1" applyBorder="1" applyAlignment="1">
      <alignment horizontal="left" vertical="center"/>
    </xf>
    <xf numFmtId="165" fontId="6" fillId="6" borderId="6" xfId="0" applyNumberFormat="1" applyFont="1" applyFill="1" applyBorder="1" applyAlignment="1">
      <alignment vertical="center" wrapText="1"/>
    </xf>
    <xf numFmtId="0" fontId="6" fillId="6" borderId="6" xfId="0" applyFont="1" applyFill="1" applyBorder="1" applyAlignment="1">
      <alignment horizontal="left" vertical="center"/>
    </xf>
    <xf numFmtId="0" fontId="6" fillId="5" borderId="6" xfId="0" applyFont="1" applyFill="1" applyBorder="1" applyAlignment="1">
      <alignment horizontal="center" vertical="center" wrapText="1"/>
    </xf>
    <xf numFmtId="0" fontId="6" fillId="5" borderId="6" xfId="0" applyFont="1" applyFill="1" applyBorder="1" applyAlignment="1">
      <alignment horizontal="left" vertical="center"/>
    </xf>
    <xf numFmtId="165" fontId="6" fillId="5" borderId="6" xfId="0" applyNumberFormat="1" applyFont="1" applyFill="1" applyBorder="1" applyAlignment="1">
      <alignment vertical="center" wrapText="1"/>
    </xf>
    <xf numFmtId="0" fontId="6" fillId="7" borderId="6" xfId="0" applyFont="1" applyFill="1" applyBorder="1" applyAlignment="1">
      <alignment horizontal="center" vertical="center" wrapText="1"/>
    </xf>
    <xf numFmtId="0" fontId="6" fillId="7" borderId="6" xfId="0" applyFont="1" applyFill="1" applyBorder="1" applyAlignment="1">
      <alignment horizontal="left" vertical="center"/>
    </xf>
    <xf numFmtId="0" fontId="16" fillId="4" borderId="6" xfId="0" applyFont="1" applyFill="1" applyBorder="1" applyAlignment="1">
      <alignment horizontal="left" vertical="center"/>
    </xf>
    <xf numFmtId="165" fontId="16" fillId="4" borderId="6" xfId="0" applyNumberFormat="1" applyFont="1" applyFill="1" applyBorder="1" applyAlignment="1">
      <alignment vertical="center" wrapText="1"/>
    </xf>
    <xf numFmtId="0" fontId="14" fillId="10" borderId="6" xfId="0" applyFont="1" applyFill="1" applyBorder="1" applyAlignment="1">
      <alignment horizontal="center" vertical="center" wrapText="1"/>
    </xf>
    <xf numFmtId="0" fontId="14" fillId="10" borderId="6" xfId="0" applyFont="1" applyFill="1" applyBorder="1" applyAlignment="1">
      <alignment horizontal="left" vertical="center"/>
    </xf>
    <xf numFmtId="165" fontId="14" fillId="10" borderId="6" xfId="0" applyNumberFormat="1" applyFont="1" applyFill="1" applyBorder="1" applyAlignment="1">
      <alignment vertical="center" wrapText="1"/>
    </xf>
    <xf numFmtId="0" fontId="6" fillId="10" borderId="6" xfId="0" applyFont="1" applyFill="1" applyBorder="1" applyAlignment="1">
      <alignment horizontal="center" vertical="center" wrapText="1"/>
    </xf>
    <xf numFmtId="0" fontId="6" fillId="10" borderId="6" xfId="0" applyFont="1" applyFill="1" applyBorder="1" applyAlignment="1">
      <alignment horizontal="left" vertical="center"/>
    </xf>
    <xf numFmtId="0" fontId="6" fillId="11" borderId="6" xfId="0" applyFont="1" applyFill="1" applyBorder="1" applyAlignment="1">
      <alignment horizontal="center" vertical="center" wrapText="1"/>
    </xf>
    <xf numFmtId="0" fontId="6" fillId="11" borderId="6" xfId="0" applyFont="1" applyFill="1" applyBorder="1" applyAlignment="1">
      <alignment horizontal="left" vertical="center"/>
    </xf>
    <xf numFmtId="165" fontId="6" fillId="11" borderId="6" xfId="0" applyNumberFormat="1" applyFont="1" applyFill="1" applyBorder="1" applyAlignment="1">
      <alignment vertical="center" wrapText="1"/>
    </xf>
    <xf numFmtId="0" fontId="10" fillId="0" borderId="6" xfId="0" applyFont="1" applyBorder="1" applyAlignment="1">
      <alignment horizontal="left" vertical="center"/>
    </xf>
    <xf numFmtId="0" fontId="12" fillId="10" borderId="6" xfId="0" applyFont="1" applyFill="1" applyBorder="1" applyAlignment="1">
      <alignment horizontal="center" vertical="center" wrapText="1"/>
    </xf>
    <xf numFmtId="0" fontId="12" fillId="10" borderId="6" xfId="0" applyFont="1" applyFill="1" applyBorder="1" applyAlignment="1">
      <alignment horizontal="left" vertical="center"/>
    </xf>
    <xf numFmtId="0" fontId="17" fillId="4" borderId="6" xfId="0" applyFont="1" applyFill="1" applyBorder="1" applyAlignment="1">
      <alignment horizontal="center" vertical="center" wrapText="1"/>
    </xf>
    <xf numFmtId="0" fontId="18" fillId="4" borderId="6" xfId="0" applyFont="1" applyFill="1" applyBorder="1" applyAlignment="1">
      <alignment horizontal="left" vertical="center"/>
    </xf>
    <xf numFmtId="165" fontId="19" fillId="4" borderId="6" xfId="0" applyNumberFormat="1" applyFont="1" applyFill="1" applyBorder="1" applyAlignment="1">
      <alignment vertical="center" wrapText="1"/>
    </xf>
    <xf numFmtId="0" fontId="12" fillId="8" borderId="6" xfId="0" applyFont="1" applyFill="1" applyBorder="1" applyAlignment="1">
      <alignment horizontal="center" vertical="center" wrapText="1"/>
    </xf>
    <xf numFmtId="0" fontId="12" fillId="8" borderId="6" xfId="0" applyFont="1" applyFill="1" applyBorder="1" applyAlignment="1">
      <alignment horizontal="left" vertical="center"/>
    </xf>
    <xf numFmtId="165" fontId="12" fillId="8" borderId="6" xfId="0" applyNumberFormat="1" applyFont="1" applyFill="1" applyBorder="1" applyAlignment="1">
      <alignment vertical="center" wrapText="1"/>
    </xf>
    <xf numFmtId="0" fontId="14" fillId="11" borderId="6" xfId="0" applyFont="1" applyFill="1" applyBorder="1" applyAlignment="1">
      <alignment horizontal="center" vertical="center" wrapText="1"/>
    </xf>
    <xf numFmtId="0" fontId="14" fillId="11" borderId="6" xfId="0" applyFont="1" applyFill="1" applyBorder="1" applyAlignment="1">
      <alignment horizontal="left" vertical="center"/>
    </xf>
    <xf numFmtId="165" fontId="14" fillId="11" borderId="6" xfId="0" applyNumberFormat="1" applyFont="1" applyFill="1" applyBorder="1" applyAlignment="1">
      <alignment vertical="center" wrapText="1"/>
    </xf>
    <xf numFmtId="0" fontId="1" fillId="12" borderId="1" xfId="0" applyFont="1" applyFill="1" applyBorder="1"/>
    <xf numFmtId="0" fontId="11" fillId="12" borderId="10" xfId="0" applyFont="1" applyFill="1" applyBorder="1"/>
    <xf numFmtId="0" fontId="11" fillId="12" borderId="11" xfId="0" applyFont="1" applyFill="1" applyBorder="1"/>
    <xf numFmtId="0" fontId="4" fillId="0" borderId="12" xfId="0" applyFont="1" applyBorder="1"/>
    <xf numFmtId="0" fontId="4" fillId="0" borderId="3" xfId="0" applyFont="1" applyBorder="1"/>
    <xf numFmtId="0" fontId="20" fillId="13" borderId="6" xfId="0" applyFont="1" applyFill="1" applyBorder="1" applyAlignment="1">
      <alignment vertical="center"/>
    </xf>
    <xf numFmtId="49" fontId="20" fillId="13" borderId="6" xfId="0" applyNumberFormat="1" applyFont="1" applyFill="1" applyBorder="1" applyAlignment="1">
      <alignment horizontal="center" vertical="center" wrapText="1"/>
    </xf>
    <xf numFmtId="0" fontId="20" fillId="13" borderId="6" xfId="0" applyFont="1" applyFill="1" applyBorder="1" applyAlignment="1">
      <alignment horizontal="center" vertical="center" wrapText="1"/>
    </xf>
    <xf numFmtId="0" fontId="11" fillId="12" borderId="6" xfId="0" applyFont="1" applyFill="1" applyBorder="1"/>
    <xf numFmtId="166" fontId="21" fillId="12" borderId="6" xfId="0" applyNumberFormat="1" applyFont="1" applyFill="1" applyBorder="1"/>
    <xf numFmtId="166" fontId="11" fillId="12" borderId="6" xfId="0" applyNumberFormat="1" applyFont="1" applyFill="1" applyBorder="1"/>
    <xf numFmtId="167" fontId="11" fillId="12" borderId="6" xfId="0" applyNumberFormat="1" applyFont="1" applyFill="1" applyBorder="1"/>
    <xf numFmtId="2" fontId="1" fillId="12" borderId="1" xfId="0" applyNumberFormat="1" applyFont="1" applyFill="1" applyBorder="1"/>
    <xf numFmtId="0" fontId="21" fillId="12" borderId="6" xfId="0" applyFont="1" applyFill="1" applyBorder="1"/>
    <xf numFmtId="167" fontId="1" fillId="12" borderId="6" xfId="0" applyNumberFormat="1" applyFont="1" applyFill="1" applyBorder="1"/>
    <xf numFmtId="0" fontId="1" fillId="12" borderId="1" xfId="0" applyFont="1" applyFill="1" applyBorder="1" applyAlignment="1">
      <alignment horizontal="center"/>
    </xf>
    <xf numFmtId="0" fontId="13" fillId="12" borderId="1" xfId="0" applyFont="1" applyFill="1" applyBorder="1"/>
    <xf numFmtId="166" fontId="21" fillId="14" borderId="6" xfId="0" applyNumberFormat="1" applyFont="1" applyFill="1" applyBorder="1"/>
    <xf numFmtId="166" fontId="21" fillId="2" borderId="6" xfId="0" applyNumberFormat="1" applyFont="1" applyFill="1" applyBorder="1"/>
    <xf numFmtId="0" fontId="21" fillId="12" borderId="1" xfId="0" applyFont="1" applyFill="1" applyBorder="1"/>
    <xf numFmtId="0" fontId="22" fillId="12" borderId="1" xfId="0" applyFont="1" applyFill="1" applyBorder="1"/>
    <xf numFmtId="166" fontId="22" fillId="0" borderId="0" xfId="0" applyNumberFormat="1" applyFont="1"/>
    <xf numFmtId="166" fontId="22" fillId="12" borderId="1" xfId="0" applyNumberFormat="1" applyFont="1" applyFill="1" applyBorder="1"/>
    <xf numFmtId="167" fontId="1" fillId="12" borderId="21" xfId="0" applyNumberFormat="1" applyFont="1" applyFill="1" applyBorder="1"/>
    <xf numFmtId="0" fontId="21" fillId="12" borderId="6" xfId="0" applyFont="1" applyFill="1" applyBorder="1" applyAlignment="1">
      <alignment horizontal="left"/>
    </xf>
    <xf numFmtId="167" fontId="11" fillId="12" borderId="21" xfId="0" applyNumberFormat="1" applyFont="1" applyFill="1" applyBorder="1"/>
    <xf numFmtId="0" fontId="1" fillId="12" borderId="6" xfId="0" applyFont="1" applyFill="1" applyBorder="1"/>
    <xf numFmtId="166" fontId="1" fillId="12" borderId="1" xfId="0" applyNumberFormat="1" applyFont="1" applyFill="1" applyBorder="1"/>
    <xf numFmtId="0" fontId="23" fillId="12" borderId="6" xfId="0" applyFont="1" applyFill="1" applyBorder="1"/>
    <xf numFmtId="166" fontId="23" fillId="12" borderId="6" xfId="0" applyNumberFormat="1" applyFont="1" applyFill="1" applyBorder="1"/>
    <xf numFmtId="4" fontId="23" fillId="12" borderId="6" xfId="0" applyNumberFormat="1" applyFont="1" applyFill="1" applyBorder="1"/>
    <xf numFmtId="4" fontId="21" fillId="12" borderId="6" xfId="0" applyNumberFormat="1" applyFont="1" applyFill="1" applyBorder="1"/>
    <xf numFmtId="2" fontId="11" fillId="12" borderId="1" xfId="0" applyNumberFormat="1" applyFont="1" applyFill="1" applyBorder="1"/>
    <xf numFmtId="0" fontId="11" fillId="12" borderId="1" xfId="0" applyFont="1" applyFill="1" applyBorder="1"/>
    <xf numFmtId="4" fontId="21" fillId="2" borderId="6" xfId="0" applyNumberFormat="1" applyFont="1" applyFill="1" applyBorder="1"/>
    <xf numFmtId="4" fontId="21" fillId="16" borderId="6" xfId="0" applyNumberFormat="1" applyFont="1" applyFill="1" applyBorder="1"/>
    <xf numFmtId="4" fontId="21" fillId="14" borderId="6" xfId="0" applyNumberFormat="1" applyFont="1" applyFill="1" applyBorder="1"/>
    <xf numFmtId="49" fontId="20" fillId="13" borderId="8" xfId="0" applyNumberFormat="1" applyFont="1" applyFill="1" applyBorder="1" applyAlignment="1">
      <alignment horizontal="center" vertical="center" wrapText="1"/>
    </xf>
    <xf numFmtId="2" fontId="24" fillId="12" borderId="1" xfId="0" applyNumberFormat="1" applyFont="1" applyFill="1" applyBorder="1"/>
    <xf numFmtId="4" fontId="21" fillId="14" borderId="7" xfId="0" applyNumberFormat="1" applyFont="1" applyFill="1" applyBorder="1"/>
    <xf numFmtId="0" fontId="15" fillId="12" borderId="1" xfId="0" applyFont="1" applyFill="1" applyBorder="1"/>
    <xf numFmtId="4" fontId="1" fillId="12" borderId="1" xfId="0" applyNumberFormat="1" applyFont="1" applyFill="1" applyBorder="1"/>
    <xf numFmtId="49" fontId="20" fillId="13" borderId="21" xfId="0" applyNumberFormat="1" applyFont="1" applyFill="1" applyBorder="1" applyAlignment="1">
      <alignment horizontal="center" vertical="center" wrapText="1"/>
    </xf>
    <xf numFmtId="166" fontId="21" fillId="2" borderId="21" xfId="0" applyNumberFormat="1" applyFont="1" applyFill="1" applyBorder="1" applyAlignment="1">
      <alignment horizontal="left"/>
    </xf>
    <xf numFmtId="166" fontId="21" fillId="2" borderId="7" xfId="0" applyNumberFormat="1" applyFont="1" applyFill="1" applyBorder="1" applyAlignment="1">
      <alignment horizontal="left"/>
    </xf>
    <xf numFmtId="4" fontId="21" fillId="12" borderId="21" xfId="0" applyNumberFormat="1" applyFont="1" applyFill="1" applyBorder="1"/>
    <xf numFmtId="0" fontId="11" fillId="0" borderId="0" xfId="0" applyFont="1"/>
    <xf numFmtId="4" fontId="23" fillId="12" borderId="21" xfId="0" applyNumberFormat="1" applyFont="1" applyFill="1" applyBorder="1"/>
    <xf numFmtId="167" fontId="1" fillId="12" borderId="1" xfId="0" applyNumberFormat="1" applyFont="1" applyFill="1" applyBorder="1"/>
    <xf numFmtId="167" fontId="11" fillId="12" borderId="1" xfId="0" applyNumberFormat="1" applyFont="1" applyFill="1" applyBorder="1"/>
    <xf numFmtId="0" fontId="25" fillId="0" borderId="0" xfId="0" applyFont="1"/>
    <xf numFmtId="0" fontId="27" fillId="0" borderId="0" xfId="0" applyFont="1" applyAlignment="1">
      <alignment wrapText="1"/>
    </xf>
    <xf numFmtId="165" fontId="28" fillId="18" borderId="1" xfId="0" applyNumberFormat="1" applyFont="1" applyFill="1" applyBorder="1" applyAlignment="1">
      <alignment horizontal="center" vertical="center" wrapText="1"/>
    </xf>
    <xf numFmtId="0" fontId="30" fillId="0" borderId="0" xfId="0" applyFont="1" applyAlignment="1">
      <alignment wrapText="1"/>
    </xf>
    <xf numFmtId="49" fontId="29" fillId="17" borderId="1" xfId="0" applyNumberFormat="1" applyFont="1" applyFill="1" applyBorder="1" applyAlignment="1">
      <alignment horizontal="center" vertical="center" wrapText="1"/>
    </xf>
    <xf numFmtId="0" fontId="31" fillId="17" borderId="1" xfId="0" applyFont="1" applyFill="1" applyBorder="1" applyAlignment="1">
      <alignment horizontal="center" vertical="center" wrapText="1"/>
    </xf>
    <xf numFmtId="0" fontId="32" fillId="17" borderId="35" xfId="0" applyFont="1" applyFill="1" applyBorder="1" applyAlignment="1">
      <alignment horizontal="center" vertical="center" wrapText="1"/>
    </xf>
    <xf numFmtId="0" fontId="32" fillId="17" borderId="36" xfId="0" applyFont="1" applyFill="1" applyBorder="1" applyAlignment="1">
      <alignment horizontal="center" vertical="center" wrapText="1"/>
    </xf>
    <xf numFmtId="0" fontId="33" fillId="0" borderId="6" xfId="0" applyFont="1" applyBorder="1" applyAlignment="1">
      <alignment horizontal="center" vertical="center" wrapText="1"/>
    </xf>
    <xf numFmtId="0" fontId="33" fillId="19" borderId="6" xfId="0" applyFont="1" applyFill="1" applyBorder="1" applyAlignment="1">
      <alignment horizontal="center" vertical="center" wrapText="1"/>
    </xf>
    <xf numFmtId="0" fontId="33" fillId="0" borderId="16" xfId="0" applyFont="1" applyBorder="1" applyAlignment="1">
      <alignment horizontal="center" vertical="center" wrapText="1"/>
    </xf>
    <xf numFmtId="0" fontId="33" fillId="19" borderId="21" xfId="0" applyFont="1" applyFill="1" applyBorder="1" applyAlignment="1">
      <alignment horizontal="center" vertical="center" wrapText="1"/>
    </xf>
    <xf numFmtId="0" fontId="33" fillId="19" borderId="37" xfId="0" applyFont="1" applyFill="1" applyBorder="1" applyAlignment="1">
      <alignment horizontal="center" vertical="center" wrapText="1"/>
    </xf>
    <xf numFmtId="0" fontId="33" fillId="0" borderId="37" xfId="0" applyFont="1" applyBorder="1" applyAlignment="1">
      <alignment horizontal="center" vertical="center" wrapText="1"/>
    </xf>
    <xf numFmtId="0" fontId="33" fillId="0" borderId="38" xfId="0" applyFont="1" applyBorder="1" applyAlignment="1">
      <alignment horizontal="center" vertical="center" wrapText="1"/>
    </xf>
    <xf numFmtId="0" fontId="34" fillId="0" borderId="39" xfId="0" applyFont="1" applyBorder="1"/>
    <xf numFmtId="0" fontId="34" fillId="0" borderId="23" xfId="0" applyFont="1" applyBorder="1"/>
    <xf numFmtId="0" fontId="33" fillId="0" borderId="40" xfId="0" applyFont="1" applyBorder="1" applyAlignment="1">
      <alignment horizontal="center" vertical="center" wrapText="1"/>
    </xf>
    <xf numFmtId="0" fontId="33" fillId="19" borderId="1" xfId="0" applyFont="1" applyFill="1" applyBorder="1" applyAlignment="1">
      <alignment horizontal="center" vertical="center" wrapText="1"/>
    </xf>
    <xf numFmtId="0" fontId="33" fillId="0" borderId="0" xfId="0" applyFont="1" applyAlignment="1">
      <alignment horizontal="center" vertical="center" wrapText="1"/>
    </xf>
    <xf numFmtId="0" fontId="34" fillId="0" borderId="0" xfId="0" applyFont="1"/>
    <xf numFmtId="0" fontId="35" fillId="4" borderId="8" xfId="0" applyFont="1" applyFill="1" applyBorder="1" applyAlignment="1">
      <alignment horizontal="center" vertical="center" wrapText="1"/>
    </xf>
    <xf numFmtId="0" fontId="35" fillId="4" borderId="41" xfId="0" applyFont="1" applyFill="1" applyBorder="1" applyAlignment="1">
      <alignment horizontal="left" vertical="center" wrapText="1"/>
    </xf>
    <xf numFmtId="165" fontId="10" fillId="12" borderId="42" xfId="0" applyNumberFormat="1" applyFont="1" applyFill="1" applyBorder="1" applyAlignment="1">
      <alignment horizontal="right" wrapText="1"/>
    </xf>
    <xf numFmtId="0" fontId="30" fillId="12" borderId="1" xfId="0" applyFont="1" applyFill="1" applyBorder="1"/>
    <xf numFmtId="0" fontId="34" fillId="12" borderId="1" xfId="0" applyFont="1" applyFill="1" applyBorder="1"/>
    <xf numFmtId="0" fontId="35" fillId="4" borderId="6" xfId="0" applyFont="1" applyFill="1" applyBorder="1" applyAlignment="1">
      <alignment horizontal="center" vertical="center" wrapText="1"/>
    </xf>
    <xf numFmtId="0" fontId="35" fillId="4" borderId="21" xfId="0" applyFont="1" applyFill="1" applyBorder="1" applyAlignment="1">
      <alignment horizontal="left" vertical="center" wrapText="1"/>
    </xf>
    <xf numFmtId="0" fontId="36" fillId="4" borderId="6" xfId="0" applyFont="1" applyFill="1" applyBorder="1" applyAlignment="1">
      <alignment horizontal="center" vertical="center" wrapText="1"/>
    </xf>
    <xf numFmtId="0" fontId="36" fillId="4" borderId="21" xfId="0" applyFont="1" applyFill="1" applyBorder="1" applyAlignment="1">
      <alignment horizontal="left" vertical="center" wrapText="1"/>
    </xf>
    <xf numFmtId="165" fontId="12" fillId="12" borderId="42" xfId="0" applyNumberFormat="1" applyFont="1" applyFill="1" applyBorder="1" applyAlignment="1">
      <alignment horizontal="right" wrapText="1"/>
    </xf>
    <xf numFmtId="0" fontId="36" fillId="5" borderId="6" xfId="0" applyFont="1" applyFill="1" applyBorder="1" applyAlignment="1">
      <alignment horizontal="center" vertical="center" wrapText="1"/>
    </xf>
    <xf numFmtId="0" fontId="36" fillId="5" borderId="21" xfId="0" applyFont="1" applyFill="1" applyBorder="1" applyAlignment="1">
      <alignment horizontal="left" vertical="center" wrapText="1"/>
    </xf>
    <xf numFmtId="0" fontId="35" fillId="5" borderId="6" xfId="0" applyFont="1" applyFill="1" applyBorder="1" applyAlignment="1">
      <alignment horizontal="center" vertical="center" wrapText="1"/>
    </xf>
    <xf numFmtId="0" fontId="35" fillId="5" borderId="21" xfId="0" applyFont="1" applyFill="1" applyBorder="1" applyAlignment="1">
      <alignment horizontal="left" vertical="center" wrapText="1"/>
    </xf>
    <xf numFmtId="0" fontId="37" fillId="5" borderId="6" xfId="0" applyFont="1" applyFill="1" applyBorder="1" applyAlignment="1">
      <alignment horizontal="center" vertical="center" wrapText="1"/>
    </xf>
    <xf numFmtId="0" fontId="37" fillId="5" borderId="21" xfId="0" applyFont="1" applyFill="1" applyBorder="1" applyAlignment="1">
      <alignment horizontal="left" vertical="center" wrapText="1"/>
    </xf>
    <xf numFmtId="165" fontId="14" fillId="12" borderId="42" xfId="0" applyNumberFormat="1" applyFont="1" applyFill="1" applyBorder="1" applyAlignment="1">
      <alignment horizontal="right" wrapText="1"/>
    </xf>
    <xf numFmtId="0" fontId="38" fillId="0" borderId="6" xfId="0" applyFont="1" applyBorder="1" applyAlignment="1">
      <alignment horizontal="center" vertical="center" wrapText="1"/>
    </xf>
    <xf numFmtId="0" fontId="38" fillId="0" borderId="15" xfId="0" applyFont="1" applyBorder="1" applyAlignment="1">
      <alignment horizontal="left" vertical="center" wrapText="1"/>
    </xf>
    <xf numFmtId="165" fontId="6" fillId="12" borderId="42" xfId="0" applyNumberFormat="1" applyFont="1" applyFill="1" applyBorder="1" applyAlignment="1">
      <alignment horizontal="right" wrapText="1"/>
    </xf>
    <xf numFmtId="0" fontId="36" fillId="0" borderId="6" xfId="0" applyFont="1" applyBorder="1" applyAlignment="1">
      <alignment horizontal="center" vertical="center" wrapText="1"/>
    </xf>
    <xf numFmtId="0" fontId="36" fillId="0" borderId="15" xfId="0" applyFont="1" applyBorder="1" applyAlignment="1">
      <alignment horizontal="left" vertical="center" wrapText="1"/>
    </xf>
    <xf numFmtId="0" fontId="37" fillId="6" borderId="6" xfId="0" applyFont="1" applyFill="1" applyBorder="1" applyAlignment="1">
      <alignment horizontal="center" vertical="center" wrapText="1"/>
    </xf>
    <xf numFmtId="0" fontId="37" fillId="6" borderId="21" xfId="0" applyFont="1" applyFill="1" applyBorder="1" applyAlignment="1">
      <alignment horizontal="left" vertical="center" wrapText="1"/>
    </xf>
    <xf numFmtId="0" fontId="37" fillId="7" borderId="6" xfId="0" applyFont="1" applyFill="1" applyBorder="1" applyAlignment="1">
      <alignment horizontal="center" vertical="center" wrapText="1"/>
    </xf>
    <xf numFmtId="0" fontId="37" fillId="7" borderId="21" xfId="0" applyFont="1" applyFill="1" applyBorder="1" applyAlignment="1">
      <alignment horizontal="left" vertical="center" wrapText="1"/>
    </xf>
    <xf numFmtId="0" fontId="37" fillId="0" borderId="6" xfId="0" applyFont="1" applyBorder="1" applyAlignment="1">
      <alignment horizontal="center" vertical="center" wrapText="1"/>
    </xf>
    <xf numFmtId="0" fontId="37" fillId="0" borderId="15" xfId="0" applyFont="1" applyBorder="1" applyAlignment="1">
      <alignment horizontal="left" vertical="center" wrapText="1"/>
    </xf>
    <xf numFmtId="0" fontId="35" fillId="0" borderId="6" xfId="0" applyFont="1" applyBorder="1" applyAlignment="1">
      <alignment horizontal="center" vertical="center" wrapText="1"/>
    </xf>
    <xf numFmtId="0" fontId="37" fillId="8" borderId="6" xfId="0" applyFont="1" applyFill="1" applyBorder="1" applyAlignment="1">
      <alignment horizontal="center" vertical="center" wrapText="1"/>
    </xf>
    <xf numFmtId="0" fontId="37" fillId="8" borderId="21" xfId="0" applyFont="1" applyFill="1" applyBorder="1" applyAlignment="1">
      <alignment horizontal="left" vertical="center" wrapText="1"/>
    </xf>
    <xf numFmtId="0" fontId="38" fillId="6" borderId="6" xfId="0" applyFont="1" applyFill="1" applyBorder="1" applyAlignment="1">
      <alignment horizontal="center" vertical="center" wrapText="1"/>
    </xf>
    <xf numFmtId="0" fontId="38" fillId="9" borderId="21" xfId="0" applyFont="1" applyFill="1" applyBorder="1" applyAlignment="1">
      <alignment horizontal="left" vertical="center" wrapText="1"/>
    </xf>
    <xf numFmtId="0" fontId="38" fillId="6" borderId="21" xfId="0" applyFont="1" applyFill="1" applyBorder="1" applyAlignment="1">
      <alignment horizontal="left" vertical="center" wrapText="1"/>
    </xf>
    <xf numFmtId="0" fontId="38" fillId="5" borderId="6" xfId="0" applyFont="1" applyFill="1" applyBorder="1" applyAlignment="1">
      <alignment horizontal="center" vertical="center" wrapText="1"/>
    </xf>
    <xf numFmtId="0" fontId="38" fillId="5" borderId="21" xfId="0" applyFont="1" applyFill="1" applyBorder="1" applyAlignment="1">
      <alignment horizontal="left" vertical="center" wrapText="1"/>
    </xf>
    <xf numFmtId="0" fontId="38" fillId="7" borderId="6" xfId="0" applyFont="1" applyFill="1" applyBorder="1" applyAlignment="1">
      <alignment horizontal="center" vertical="center" wrapText="1"/>
    </xf>
    <xf numFmtId="0" fontId="38" fillId="7" borderId="21" xfId="0" applyFont="1" applyFill="1" applyBorder="1" applyAlignment="1">
      <alignment horizontal="left" vertical="center" wrapText="1"/>
    </xf>
    <xf numFmtId="0" fontId="37" fillId="10" borderId="6" xfId="0" applyFont="1" applyFill="1" applyBorder="1" applyAlignment="1">
      <alignment horizontal="center" vertical="center" wrapText="1"/>
    </xf>
    <xf numFmtId="0" fontId="37" fillId="10" borderId="21" xfId="0" applyFont="1" applyFill="1" applyBorder="1" applyAlignment="1">
      <alignment horizontal="left" vertical="center" wrapText="1"/>
    </xf>
    <xf numFmtId="0" fontId="38" fillId="10" borderId="6" xfId="0" applyFont="1" applyFill="1" applyBorder="1" applyAlignment="1">
      <alignment horizontal="center" vertical="center" wrapText="1"/>
    </xf>
    <xf numFmtId="0" fontId="38" fillId="10" borderId="21" xfId="0" applyFont="1" applyFill="1" applyBorder="1" applyAlignment="1">
      <alignment horizontal="left" vertical="center" wrapText="1"/>
    </xf>
    <xf numFmtId="0" fontId="38" fillId="11" borderId="6" xfId="0" applyFont="1" applyFill="1" applyBorder="1" applyAlignment="1">
      <alignment horizontal="center" vertical="center" wrapText="1"/>
    </xf>
    <xf numFmtId="0" fontId="38" fillId="11" borderId="21" xfId="0" applyFont="1" applyFill="1" applyBorder="1" applyAlignment="1">
      <alignment horizontal="left" vertical="center" wrapText="1"/>
    </xf>
    <xf numFmtId="0" fontId="35" fillId="0" borderId="15" xfId="0" applyFont="1" applyBorder="1" applyAlignment="1">
      <alignment horizontal="left" vertical="center" wrapText="1"/>
    </xf>
    <xf numFmtId="0" fontId="36" fillId="10" borderId="6" xfId="0" applyFont="1" applyFill="1" applyBorder="1" applyAlignment="1">
      <alignment horizontal="center" vertical="center" wrapText="1"/>
    </xf>
    <xf numFmtId="0" fontId="36" fillId="10" borderId="21" xfId="0" applyFont="1" applyFill="1" applyBorder="1" applyAlignment="1">
      <alignment horizontal="left" vertical="center" wrapText="1"/>
    </xf>
    <xf numFmtId="0" fontId="39" fillId="4" borderId="6" xfId="0" applyFont="1" applyFill="1" applyBorder="1" applyAlignment="1">
      <alignment horizontal="center" vertical="center" wrapText="1"/>
    </xf>
    <xf numFmtId="0" fontId="40" fillId="4" borderId="21" xfId="0" applyFont="1" applyFill="1" applyBorder="1" applyAlignment="1">
      <alignment horizontal="left" vertical="center" wrapText="1"/>
    </xf>
    <xf numFmtId="4" fontId="41" fillId="12" borderId="42" xfId="0" applyNumberFormat="1" applyFont="1" applyFill="1" applyBorder="1" applyAlignment="1">
      <alignment horizontal="right" vertical="center" wrapText="1"/>
    </xf>
    <xf numFmtId="4" fontId="23" fillId="12" borderId="42" xfId="0" applyNumberFormat="1" applyFont="1" applyFill="1" applyBorder="1" applyAlignment="1">
      <alignment horizontal="right" vertical="center" wrapText="1"/>
    </xf>
    <xf numFmtId="165" fontId="42" fillId="12" borderId="42" xfId="0" applyNumberFormat="1" applyFont="1" applyFill="1" applyBorder="1" applyAlignment="1">
      <alignment horizontal="right" wrapText="1"/>
    </xf>
    <xf numFmtId="4" fontId="43" fillId="12" borderId="42" xfId="0" applyNumberFormat="1" applyFont="1" applyFill="1" applyBorder="1" applyAlignment="1">
      <alignment horizontal="right" vertical="center" wrapText="1"/>
    </xf>
    <xf numFmtId="4" fontId="21" fillId="12" borderId="42" xfId="0" applyNumberFormat="1" applyFont="1" applyFill="1" applyBorder="1" applyAlignment="1">
      <alignment wrapText="1"/>
    </xf>
    <xf numFmtId="4" fontId="30" fillId="12" borderId="42" xfId="0" applyNumberFormat="1" applyFont="1" applyFill="1" applyBorder="1" applyAlignment="1">
      <alignment wrapText="1"/>
    </xf>
    <xf numFmtId="165" fontId="44" fillId="12" borderId="42" xfId="0" applyNumberFormat="1" applyFont="1" applyFill="1" applyBorder="1" applyAlignment="1">
      <alignment horizontal="right" wrapText="1"/>
    </xf>
    <xf numFmtId="4" fontId="44" fillId="12" borderId="42" xfId="0" applyNumberFormat="1" applyFont="1" applyFill="1" applyBorder="1" applyAlignment="1">
      <alignment wrapText="1"/>
    </xf>
    <xf numFmtId="0" fontId="36" fillId="8" borderId="6" xfId="0" applyFont="1" applyFill="1" applyBorder="1" applyAlignment="1">
      <alignment horizontal="center" vertical="center" wrapText="1"/>
    </xf>
    <xf numFmtId="0" fontId="36" fillId="8" borderId="21" xfId="0" applyFont="1" applyFill="1" applyBorder="1" applyAlignment="1">
      <alignment horizontal="left" vertical="center" wrapText="1"/>
    </xf>
    <xf numFmtId="0" fontId="37" fillId="11" borderId="6" xfId="0" applyFont="1" applyFill="1" applyBorder="1" applyAlignment="1">
      <alignment horizontal="center" vertical="center" wrapText="1"/>
    </xf>
    <xf numFmtId="0" fontId="37" fillId="11" borderId="21" xfId="0" applyFont="1" applyFill="1" applyBorder="1" applyAlignment="1">
      <alignment horizontal="left" vertical="center" wrapText="1"/>
    </xf>
    <xf numFmtId="0" fontId="37" fillId="0" borderId="0" xfId="0" applyFont="1" applyAlignment="1">
      <alignment wrapText="1"/>
    </xf>
    <xf numFmtId="0" fontId="30" fillId="0" borderId="0" xfId="0" applyFont="1"/>
    <xf numFmtId="0" fontId="45" fillId="0" borderId="0" xfId="0" applyFont="1"/>
    <xf numFmtId="0" fontId="46" fillId="0" borderId="0" xfId="0" applyFont="1"/>
    <xf numFmtId="0" fontId="34" fillId="20" borderId="1" xfId="0" applyFont="1" applyFill="1" applyBorder="1"/>
    <xf numFmtId="0" fontId="25" fillId="20" borderId="1" xfId="0" applyFont="1" applyFill="1" applyBorder="1"/>
    <xf numFmtId="166" fontId="34" fillId="20" borderId="1" xfId="0" applyNumberFormat="1" applyFont="1" applyFill="1" applyBorder="1"/>
    <xf numFmtId="167" fontId="34" fillId="20" borderId="1" xfId="0" applyNumberFormat="1" applyFont="1" applyFill="1" applyBorder="1"/>
    <xf numFmtId="2" fontId="34" fillId="20" borderId="1" xfId="0" applyNumberFormat="1" applyFont="1" applyFill="1" applyBorder="1"/>
    <xf numFmtId="166" fontId="34" fillId="0" borderId="0" xfId="0" applyNumberFormat="1" applyFont="1"/>
    <xf numFmtId="167" fontId="34" fillId="0" borderId="0" xfId="0" applyNumberFormat="1" applyFont="1"/>
    <xf numFmtId="2" fontId="34" fillId="0" borderId="0" xfId="0" applyNumberFormat="1" applyFont="1"/>
    <xf numFmtId="4" fontId="34" fillId="20" borderId="1" xfId="0" applyNumberFormat="1" applyFont="1" applyFill="1" applyBorder="1"/>
    <xf numFmtId="4" fontId="34" fillId="0" borderId="0" xfId="0" applyNumberFormat="1" applyFont="1"/>
    <xf numFmtId="2" fontId="25" fillId="0" borderId="0" xfId="0" applyNumberFormat="1" applyFont="1"/>
    <xf numFmtId="4" fontId="25" fillId="0" borderId="0" xfId="0" applyNumberFormat="1" applyFont="1"/>
    <xf numFmtId="168" fontId="25" fillId="0" borderId="0" xfId="0" applyNumberFormat="1" applyFont="1"/>
    <xf numFmtId="0" fontId="25" fillId="0" borderId="0" xfId="0" applyFont="1" applyAlignment="1">
      <alignment vertical="center" wrapText="1"/>
    </xf>
    <xf numFmtId="0" fontId="34" fillId="0" borderId="0" xfId="0" applyFont="1" applyAlignment="1">
      <alignment vertical="center" wrapText="1"/>
    </xf>
    <xf numFmtId="0" fontId="48" fillId="11" borderId="8" xfId="0" applyFont="1" applyFill="1" applyBorder="1" applyAlignment="1">
      <alignment horizontal="left"/>
    </xf>
    <xf numFmtId="0" fontId="48" fillId="11" borderId="9" xfId="0" applyFont="1" applyFill="1" applyBorder="1" applyAlignment="1">
      <alignment horizontal="center"/>
    </xf>
    <xf numFmtId="0" fontId="25" fillId="0" borderId="43" xfId="0" applyFont="1" applyBorder="1" applyAlignment="1">
      <alignment horizontal="left"/>
    </xf>
    <xf numFmtId="169" fontId="25" fillId="0" borderId="23" xfId="0" applyNumberFormat="1" applyFont="1" applyBorder="1"/>
    <xf numFmtId="0" fontId="46" fillId="6" borderId="8" xfId="0" applyFont="1" applyFill="1" applyBorder="1"/>
    <xf numFmtId="169" fontId="46" fillId="6" borderId="9" xfId="0" applyNumberFormat="1" applyFont="1" applyFill="1" applyBorder="1"/>
    <xf numFmtId="0" fontId="25" fillId="0" borderId="44" xfId="0" applyFont="1" applyBorder="1" applyAlignment="1">
      <alignment horizontal="left"/>
    </xf>
    <xf numFmtId="0" fontId="46" fillId="6" borderId="6" xfId="0" applyFont="1" applyFill="1" applyBorder="1"/>
    <xf numFmtId="0" fontId="25" fillId="0" borderId="0" xfId="0" applyFont="1" applyAlignment="1">
      <alignment horizontal="center" vertical="center" wrapText="1"/>
    </xf>
    <xf numFmtId="0" fontId="34" fillId="0" borderId="0" xfId="0" applyFont="1" applyAlignment="1">
      <alignment horizontal="center" vertical="center" wrapText="1"/>
    </xf>
    <xf numFmtId="0" fontId="25" fillId="0" borderId="23" xfId="0" applyFont="1" applyBorder="1"/>
    <xf numFmtId="170" fontId="25" fillId="0" borderId="23" xfId="0" applyNumberFormat="1" applyFont="1" applyBorder="1"/>
    <xf numFmtId="170" fontId="46" fillId="6" borderId="9" xfId="0" applyNumberFormat="1" applyFont="1" applyFill="1" applyBorder="1"/>
    <xf numFmtId="0" fontId="49" fillId="21" borderId="45" xfId="0" applyFont="1" applyFill="1" applyBorder="1" applyAlignment="1">
      <alignment horizontal="center" vertical="center" wrapText="1"/>
    </xf>
    <xf numFmtId="0" fontId="25" fillId="0" borderId="6" xfId="0" applyFont="1" applyBorder="1" applyAlignment="1">
      <alignment horizontal="left"/>
    </xf>
    <xf numFmtId="3" fontId="34" fillId="23" borderId="6" xfId="0" applyNumberFormat="1" applyFont="1" applyFill="1" applyBorder="1" applyAlignment="1">
      <alignment horizontal="right"/>
    </xf>
    <xf numFmtId="0" fontId="34" fillId="0" borderId="6" xfId="0" applyFont="1" applyBorder="1" applyAlignment="1"/>
    <xf numFmtId="0" fontId="34" fillId="0" borderId="6" xfId="0" applyFont="1" applyBorder="1" applyAlignment="1">
      <alignment horizontal="right"/>
    </xf>
    <xf numFmtId="0" fontId="34" fillId="0" borderId="6" xfId="0" applyFont="1" applyBorder="1"/>
    <xf numFmtId="0" fontId="25" fillId="0" borderId="6" xfId="0" applyFont="1" applyBorder="1"/>
    <xf numFmtId="4" fontId="25" fillId="23" borderId="6" xfId="0" applyNumberFormat="1" applyFont="1" applyFill="1" applyBorder="1" applyAlignment="1">
      <alignment horizontal="right"/>
    </xf>
    <xf numFmtId="171" fontId="34" fillId="23" borderId="6" xfId="0" applyNumberFormat="1" applyFont="1" applyFill="1" applyBorder="1" applyAlignment="1">
      <alignment horizontal="right"/>
    </xf>
    <xf numFmtId="171" fontId="34" fillId="23" borderId="6" xfId="0" applyNumberFormat="1" applyFont="1" applyFill="1" applyBorder="1" applyAlignment="1">
      <alignment horizontal="right"/>
    </xf>
    <xf numFmtId="171" fontId="34" fillId="12" borderId="6" xfId="0" applyNumberFormat="1" applyFont="1" applyFill="1" applyBorder="1" applyAlignment="1">
      <alignment horizontal="right"/>
    </xf>
    <xf numFmtId="0" fontId="50" fillId="24" borderId="1" xfId="0" applyFont="1" applyFill="1" applyBorder="1"/>
    <xf numFmtId="0" fontId="51" fillId="24" borderId="1" xfId="0" applyFont="1" applyFill="1" applyBorder="1"/>
    <xf numFmtId="172" fontId="50" fillId="24" borderId="1" xfId="0" applyNumberFormat="1" applyFont="1" applyFill="1" applyBorder="1"/>
    <xf numFmtId="0" fontId="50" fillId="24" borderId="1" xfId="0" applyFont="1" applyFill="1" applyBorder="1" applyAlignment="1">
      <alignment horizontal="center" vertical="center" wrapText="1"/>
    </xf>
    <xf numFmtId="0" fontId="50" fillId="24" borderId="1" xfId="0" applyFont="1" applyFill="1" applyBorder="1" applyAlignment="1">
      <alignment horizontal="center"/>
    </xf>
    <xf numFmtId="49" fontId="49" fillId="21" borderId="45" xfId="0" applyNumberFormat="1" applyFont="1" applyFill="1" applyBorder="1" applyAlignment="1">
      <alignment horizontal="center" vertical="center" wrapText="1"/>
    </xf>
    <xf numFmtId="0" fontId="49" fillId="21" borderId="8" xfId="0" applyFont="1" applyFill="1" applyBorder="1" applyAlignment="1">
      <alignment horizontal="center" vertical="center" wrapText="1"/>
    </xf>
    <xf numFmtId="0" fontId="49" fillId="21" borderId="49" xfId="0" applyFont="1" applyFill="1" applyBorder="1" applyAlignment="1">
      <alignment horizontal="center" vertical="center" wrapText="1"/>
    </xf>
    <xf numFmtId="0" fontId="50" fillId="22" borderId="6" xfId="0" applyFont="1" applyFill="1" applyBorder="1" applyAlignment="1">
      <alignment horizontal="left" vertical="center" wrapText="1"/>
    </xf>
    <xf numFmtId="172" fontId="52" fillId="22" borderId="6" xfId="0" applyNumberFormat="1" applyFont="1" applyFill="1" applyBorder="1" applyAlignment="1">
      <alignment horizontal="right" vertical="center" wrapText="1"/>
    </xf>
    <xf numFmtId="172" fontId="53" fillId="16" borderId="6" xfId="0" applyNumberFormat="1" applyFont="1" applyFill="1" applyBorder="1" applyAlignment="1">
      <alignment horizontal="right" vertical="center" wrapText="1"/>
    </xf>
    <xf numFmtId="172" fontId="53" fillId="25" borderId="6" xfId="0" applyNumberFormat="1" applyFont="1" applyFill="1" applyBorder="1" applyAlignment="1">
      <alignment horizontal="right" vertical="center" wrapText="1"/>
    </xf>
    <xf numFmtId="172" fontId="53" fillId="22" borderId="6" xfId="0" applyNumberFormat="1" applyFont="1" applyFill="1" applyBorder="1" applyAlignment="1">
      <alignment horizontal="right" vertical="center" wrapText="1"/>
    </xf>
    <xf numFmtId="167" fontId="53" fillId="22" borderId="6" xfId="0" applyNumberFormat="1" applyFont="1" applyFill="1" applyBorder="1" applyAlignment="1">
      <alignment horizontal="right" vertical="center" wrapText="1"/>
    </xf>
    <xf numFmtId="172" fontId="53" fillId="2" borderId="6" xfId="0" applyNumberFormat="1" applyFont="1" applyFill="1" applyBorder="1" applyAlignment="1">
      <alignment horizontal="right" vertical="center" wrapText="1"/>
    </xf>
    <xf numFmtId="0" fontId="54" fillId="22" borderId="6" xfId="0" applyFont="1" applyFill="1" applyBorder="1" applyAlignment="1">
      <alignment horizontal="left" vertical="center" wrapText="1"/>
    </xf>
    <xf numFmtId="10" fontId="53" fillId="22" borderId="6" xfId="0" applyNumberFormat="1" applyFont="1" applyFill="1" applyBorder="1" applyAlignment="1">
      <alignment horizontal="right" vertical="center" wrapText="1"/>
    </xf>
    <xf numFmtId="0" fontId="50" fillId="22" borderId="21" xfId="0" applyFont="1" applyFill="1" applyBorder="1" applyAlignment="1">
      <alignment horizontal="left" vertical="center" wrapText="1"/>
    </xf>
    <xf numFmtId="172" fontId="53" fillId="26" borderId="6" xfId="0" applyNumberFormat="1" applyFont="1" applyFill="1" applyBorder="1" applyAlignment="1">
      <alignment horizontal="right" vertical="center" wrapText="1"/>
    </xf>
    <xf numFmtId="10" fontId="53" fillId="26" borderId="6" xfId="0" applyNumberFormat="1" applyFont="1" applyFill="1" applyBorder="1" applyAlignment="1">
      <alignment horizontal="right" vertical="center" wrapText="1"/>
    </xf>
    <xf numFmtId="0" fontId="55" fillId="24" borderId="1" xfId="0" applyFont="1" applyFill="1" applyBorder="1" applyAlignment="1">
      <alignment wrapText="1"/>
    </xf>
    <xf numFmtId="0" fontId="54" fillId="24" borderId="1" xfId="0" applyFont="1" applyFill="1" applyBorder="1" applyAlignment="1">
      <alignment wrapText="1"/>
    </xf>
    <xf numFmtId="0" fontId="50" fillId="24" borderId="1" xfId="0" applyFont="1" applyFill="1" applyBorder="1" applyAlignment="1">
      <alignment wrapText="1"/>
    </xf>
    <xf numFmtId="0" fontId="55" fillId="24" borderId="1" xfId="0" applyFont="1" applyFill="1" applyBorder="1" applyAlignment="1">
      <alignment horizontal="left"/>
    </xf>
    <xf numFmtId="0" fontId="55" fillId="24" borderId="1" xfId="0" applyFont="1" applyFill="1" applyBorder="1" applyAlignment="1">
      <alignment horizontal="left" wrapText="1"/>
    </xf>
    <xf numFmtId="4" fontId="55" fillId="24" borderId="1" xfId="0" applyNumberFormat="1" applyFont="1" applyFill="1" applyBorder="1" applyAlignment="1">
      <alignment horizontal="left" wrapText="1"/>
    </xf>
    <xf numFmtId="172" fontId="55" fillId="24" borderId="1" xfId="0" applyNumberFormat="1" applyFont="1" applyFill="1" applyBorder="1" applyAlignment="1">
      <alignment horizontal="left" wrapText="1"/>
    </xf>
    <xf numFmtId="0" fontId="57" fillId="24" borderId="1" xfId="0" applyFont="1" applyFill="1" applyBorder="1"/>
    <xf numFmtId="0" fontId="49" fillId="21" borderId="45" xfId="0" applyFont="1" applyFill="1" applyBorder="1" applyAlignment="1">
      <alignment horizontal="left" vertical="center" wrapText="1"/>
    </xf>
    <xf numFmtId="49" fontId="49" fillId="21" borderId="51" xfId="0" applyNumberFormat="1" applyFont="1" applyFill="1" applyBorder="1" applyAlignment="1">
      <alignment horizontal="center" vertical="center" wrapText="1"/>
    </xf>
    <xf numFmtId="49" fontId="49" fillId="21" borderId="6" xfId="0" applyNumberFormat="1" applyFont="1" applyFill="1" applyBorder="1" applyAlignment="1">
      <alignment horizontal="center" vertical="center" wrapText="1"/>
    </xf>
    <xf numFmtId="0" fontId="58" fillId="24" borderId="1" xfId="0" applyFont="1" applyFill="1" applyBorder="1" applyAlignment="1">
      <alignment horizontal="left"/>
    </xf>
    <xf numFmtId="0" fontId="59" fillId="0" borderId="0" xfId="0" applyFont="1"/>
    <xf numFmtId="4" fontId="53" fillId="2" borderId="6" xfId="0" applyNumberFormat="1" applyFont="1" applyFill="1" applyBorder="1" applyAlignment="1">
      <alignment horizontal="center" vertical="center" wrapText="1"/>
    </xf>
    <xf numFmtId="0" fontId="53" fillId="2" borderId="21" xfId="0" applyFont="1" applyFill="1" applyBorder="1" applyAlignment="1">
      <alignment horizontal="center" vertical="center" wrapText="1"/>
    </xf>
    <xf numFmtId="0" fontId="53" fillId="2" borderId="6"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5" fillId="24" borderId="1" xfId="0" applyFont="1" applyFill="1" applyBorder="1"/>
    <xf numFmtId="0" fontId="60" fillId="24" borderId="1" xfId="0" applyFont="1" applyFill="1" applyBorder="1"/>
    <xf numFmtId="0" fontId="61" fillId="27" borderId="45" xfId="0" applyFont="1" applyFill="1" applyBorder="1" applyAlignment="1">
      <alignment horizontal="center"/>
    </xf>
    <xf numFmtId="0" fontId="62" fillId="27" borderId="6" xfId="0" applyFont="1" applyFill="1" applyBorder="1" applyAlignment="1">
      <alignment horizontal="center" vertical="center" wrapText="1"/>
    </xf>
    <xf numFmtId="0" fontId="63" fillId="0" borderId="0" xfId="0" applyFont="1"/>
    <xf numFmtId="0" fontId="27" fillId="2" borderId="7" xfId="0" applyFont="1" applyFill="1" applyBorder="1" applyAlignment="1">
      <alignment horizontal="center" vertical="center" wrapText="1"/>
    </xf>
    <xf numFmtId="0" fontId="27" fillId="2" borderId="6" xfId="0" applyFont="1" applyFill="1" applyBorder="1" applyAlignment="1">
      <alignment horizontal="center" vertical="center" wrapText="1"/>
    </xf>
    <xf numFmtId="171" fontId="27" fillId="2" borderId="6" xfId="0" applyNumberFormat="1" applyFont="1" applyFill="1" applyBorder="1" applyAlignment="1">
      <alignment horizontal="center" vertical="center" wrapText="1"/>
    </xf>
    <xf numFmtId="0" fontId="60" fillId="2" borderId="6" xfId="0" applyFont="1" applyFill="1" applyBorder="1" applyAlignment="1">
      <alignment horizontal="center" vertical="center" wrapText="1"/>
    </xf>
    <xf numFmtId="4" fontId="27" fillId="2" borderId="6" xfId="0" applyNumberFormat="1" applyFont="1" applyFill="1" applyBorder="1" applyAlignment="1">
      <alignment horizontal="right" vertical="center" wrapText="1"/>
    </xf>
    <xf numFmtId="0" fontId="27" fillId="2" borderId="6" xfId="0" applyFont="1" applyFill="1" applyBorder="1" applyAlignment="1">
      <alignment horizontal="right" vertical="center" wrapText="1"/>
    </xf>
    <xf numFmtId="0" fontId="64" fillId="24" borderId="8" xfId="0" applyFont="1" applyFill="1" applyBorder="1" applyAlignment="1">
      <alignment horizontal="left" vertical="center" wrapText="1"/>
    </xf>
    <xf numFmtId="0" fontId="60" fillId="24" borderId="8" xfId="0" applyFont="1" applyFill="1" applyBorder="1" applyAlignment="1">
      <alignment horizontal="left" vertical="center" wrapText="1"/>
    </xf>
    <xf numFmtId="173" fontId="27" fillId="2" borderId="6" xfId="0" applyNumberFormat="1" applyFont="1" applyFill="1" applyBorder="1" applyAlignment="1">
      <alignment horizontal="right" vertical="center" wrapText="1"/>
    </xf>
    <xf numFmtId="0" fontId="60" fillId="24" borderId="6" xfId="0" applyFont="1" applyFill="1" applyBorder="1" applyAlignment="1">
      <alignment horizontal="left" vertical="center" wrapText="1"/>
    </xf>
    <xf numFmtId="0" fontId="27" fillId="2" borderId="6" xfId="0" applyFont="1" applyFill="1" applyBorder="1" applyAlignment="1">
      <alignment vertical="center" wrapText="1"/>
    </xf>
    <xf numFmtId="174" fontId="27" fillId="2" borderId="6" xfId="0" applyNumberFormat="1" applyFont="1" applyFill="1" applyBorder="1" applyAlignment="1">
      <alignment horizontal="center" vertical="center" wrapText="1"/>
    </xf>
    <xf numFmtId="0" fontId="60" fillId="2" borderId="6" xfId="0" applyFont="1" applyFill="1" applyBorder="1" applyAlignment="1">
      <alignment vertical="center" wrapText="1"/>
    </xf>
    <xf numFmtId="172" fontId="27" fillId="16" borderId="6" xfId="0" applyNumberFormat="1" applyFont="1" applyFill="1" applyBorder="1" applyAlignment="1">
      <alignment horizontal="right" vertical="center" wrapText="1"/>
    </xf>
    <xf numFmtId="173" fontId="27" fillId="2" borderId="6" xfId="0" applyNumberFormat="1" applyFont="1" applyFill="1" applyBorder="1" applyAlignment="1">
      <alignment vertical="center" wrapText="1"/>
    </xf>
    <xf numFmtId="0" fontId="62" fillId="27" borderId="6" xfId="0" applyFont="1" applyFill="1" applyBorder="1" applyAlignment="1">
      <alignment horizontal="left" vertical="center" wrapText="1"/>
    </xf>
    <xf numFmtId="171" fontId="62" fillId="27" borderId="6" xfId="0" applyNumberFormat="1" applyFont="1" applyFill="1" applyBorder="1" applyAlignment="1">
      <alignment horizontal="center" vertical="center" wrapText="1"/>
    </xf>
    <xf numFmtId="171" fontId="50" fillId="24" borderId="1" xfId="0" applyNumberFormat="1" applyFont="1" applyFill="1" applyBorder="1"/>
    <xf numFmtId="0" fontId="65" fillId="28" borderId="1" xfId="0" applyFont="1" applyFill="1" applyBorder="1"/>
    <xf numFmtId="175" fontId="53" fillId="22" borderId="6" xfId="0" applyNumberFormat="1" applyFont="1" applyFill="1" applyBorder="1" applyAlignment="1">
      <alignment horizontal="right" vertical="center" wrapText="1"/>
    </xf>
    <xf numFmtId="10" fontId="53" fillId="22" borderId="45" xfId="0" applyNumberFormat="1" applyFont="1" applyFill="1" applyBorder="1" applyAlignment="1">
      <alignment horizontal="right" vertical="center" wrapText="1"/>
    </xf>
    <xf numFmtId="172" fontId="53" fillId="26" borderId="21" xfId="0" applyNumberFormat="1" applyFont="1" applyFill="1" applyBorder="1" applyAlignment="1">
      <alignment horizontal="right" vertical="center" wrapText="1"/>
    </xf>
    <xf numFmtId="175" fontId="53" fillId="2" borderId="6" xfId="0" applyNumberFormat="1" applyFont="1" applyFill="1" applyBorder="1" applyAlignment="1">
      <alignment horizontal="right" vertical="center" wrapText="1"/>
    </xf>
    <xf numFmtId="172" fontId="34" fillId="25" borderId="6" xfId="0" applyNumberFormat="1" applyFont="1" applyFill="1" applyBorder="1" applyAlignment="1">
      <alignment horizontal="right"/>
    </xf>
    <xf numFmtId="0" fontId="67" fillId="27" borderId="6"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53" fillId="2" borderId="6" xfId="0" applyFont="1" applyFill="1" applyBorder="1" applyAlignment="1">
      <alignment vertical="center" wrapText="1"/>
    </xf>
    <xf numFmtId="0" fontId="67" fillId="27" borderId="6" xfId="0" applyFont="1" applyFill="1" applyBorder="1" applyAlignment="1">
      <alignment horizontal="left" vertical="center" wrapText="1"/>
    </xf>
    <xf numFmtId="172" fontId="34" fillId="25" borderId="6" xfId="0" applyNumberFormat="1" applyFont="1" applyFill="1" applyBorder="1" applyAlignment="1">
      <alignment horizontal="right" vertical="center" wrapText="1"/>
    </xf>
    <xf numFmtId="172" fontId="53" fillId="10" borderId="45" xfId="0" applyNumberFormat="1" applyFont="1" applyFill="1" applyBorder="1" applyAlignment="1">
      <alignment horizontal="right" vertical="center" wrapText="1"/>
    </xf>
    <xf numFmtId="172" fontId="53" fillId="22" borderId="45" xfId="0" applyNumberFormat="1" applyFont="1" applyFill="1" applyBorder="1" applyAlignment="1">
      <alignment horizontal="right" vertical="center" wrapText="1"/>
    </xf>
    <xf numFmtId="172" fontId="53" fillId="10" borderId="45" xfId="0" applyNumberFormat="1" applyFont="1" applyFill="1" applyBorder="1" applyAlignment="1">
      <alignment horizontal="right" vertical="center"/>
    </xf>
    <xf numFmtId="10" fontId="53" fillId="26" borderId="21" xfId="0" applyNumberFormat="1" applyFont="1" applyFill="1" applyBorder="1" applyAlignment="1">
      <alignment horizontal="right" vertical="center" wrapText="1"/>
    </xf>
    <xf numFmtId="0" fontId="55" fillId="24" borderId="35" xfId="0" applyFont="1" applyFill="1" applyBorder="1"/>
    <xf numFmtId="0" fontId="56" fillId="28" borderId="1" xfId="0" applyFont="1" applyFill="1" applyBorder="1"/>
    <xf numFmtId="10" fontId="53" fillId="22" borderId="1" xfId="0" applyNumberFormat="1" applyFont="1" applyFill="1" applyBorder="1" applyAlignment="1">
      <alignment horizontal="right" vertical="center" wrapText="1"/>
    </xf>
    <xf numFmtId="172" fontId="53" fillId="22" borderId="1" xfId="0" applyNumberFormat="1" applyFont="1" applyFill="1" applyBorder="1" applyAlignment="1">
      <alignment horizontal="right" vertical="center" wrapText="1"/>
    </xf>
    <xf numFmtId="0" fontId="67" fillId="27" borderId="45" xfId="0" applyFont="1" applyFill="1" applyBorder="1" applyAlignment="1">
      <alignment horizontal="center" vertical="center" wrapText="1"/>
    </xf>
    <xf numFmtId="0" fontId="50" fillId="24" borderId="41" xfId="0" applyFont="1" applyFill="1" applyBorder="1" applyAlignment="1">
      <alignment horizontal="left" vertical="center" wrapText="1"/>
    </xf>
    <xf numFmtId="0" fontId="53" fillId="2" borderId="7" xfId="0" applyFont="1" applyFill="1" applyBorder="1" applyAlignment="1">
      <alignment vertical="center" wrapText="1"/>
    </xf>
    <xf numFmtId="0" fontId="53" fillId="2" borderId="21" xfId="0" applyFont="1" applyFill="1" applyBorder="1" applyAlignment="1">
      <alignment vertical="center" wrapText="1"/>
    </xf>
    <xf numFmtId="0" fontId="60" fillId="2" borderId="7" xfId="0" applyFont="1" applyFill="1" applyBorder="1" applyAlignment="1">
      <alignment horizontal="center" vertical="center" wrapText="1"/>
    </xf>
    <xf numFmtId="0" fontId="50" fillId="24" borderId="21" xfId="0" applyFont="1" applyFill="1" applyBorder="1" applyAlignment="1">
      <alignment horizontal="left" vertical="center" wrapText="1"/>
    </xf>
    <xf numFmtId="0" fontId="67" fillId="27" borderId="8" xfId="0" applyFont="1" applyFill="1" applyBorder="1" applyAlignment="1">
      <alignment horizontal="center" vertical="center" wrapText="1"/>
    </xf>
    <xf numFmtId="0" fontId="34" fillId="24" borderId="1" xfId="0" applyFont="1" applyFill="1" applyBorder="1"/>
    <xf numFmtId="172" fontId="34" fillId="28" borderId="6" xfId="0" applyNumberFormat="1" applyFont="1" applyFill="1" applyBorder="1" applyAlignment="1">
      <alignment horizontal="right"/>
    </xf>
    <xf numFmtId="172" fontId="53" fillId="10" borderId="6" xfId="0" applyNumberFormat="1" applyFont="1" applyFill="1" applyBorder="1" applyAlignment="1">
      <alignment horizontal="right" vertical="center" wrapText="1"/>
    </xf>
    <xf numFmtId="0" fontId="67" fillId="27" borderId="7"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6" xfId="0" applyFont="1" applyFill="1" applyBorder="1" applyAlignment="1">
      <alignment vertical="center" wrapText="1"/>
    </xf>
    <xf numFmtId="0" fontId="50" fillId="24" borderId="6" xfId="0" applyFont="1" applyFill="1" applyBorder="1" applyAlignment="1">
      <alignment horizontal="left" vertical="center" wrapText="1"/>
    </xf>
    <xf numFmtId="174" fontId="53" fillId="2" borderId="6" xfId="0" applyNumberFormat="1" applyFont="1" applyFill="1" applyBorder="1" applyAlignment="1">
      <alignment horizontal="center" vertical="center" wrapText="1"/>
    </xf>
    <xf numFmtId="0" fontId="53" fillId="2" borderId="49" xfId="0" applyFont="1" applyFill="1" applyBorder="1" applyAlignment="1">
      <alignment horizontal="center" vertical="center" wrapText="1"/>
    </xf>
    <xf numFmtId="0" fontId="75" fillId="0" borderId="0" xfId="0" applyFont="1" applyAlignment="1">
      <alignment horizontal="center"/>
    </xf>
    <xf numFmtId="4" fontId="76" fillId="2" borderId="6" xfId="0" applyNumberFormat="1" applyFont="1" applyFill="1" applyBorder="1"/>
    <xf numFmtId="4" fontId="76" fillId="14" borderId="16" xfId="0" applyNumberFormat="1" applyFont="1" applyFill="1" applyBorder="1"/>
    <xf numFmtId="4" fontId="76" fillId="14" borderId="6" xfId="0" applyNumberFormat="1" applyFont="1" applyFill="1" applyBorder="1"/>
    <xf numFmtId="0" fontId="0" fillId="0" borderId="0" xfId="0" applyFont="1" applyAlignment="1"/>
    <xf numFmtId="0" fontId="1" fillId="0" borderId="0" xfId="0" applyFont="1" applyFill="1"/>
    <xf numFmtId="49" fontId="9" fillId="0" borderId="50" xfId="0" applyNumberFormat="1" applyFont="1" applyFill="1" applyBorder="1" applyAlignment="1">
      <alignment horizontal="center" vertical="center" wrapText="1"/>
    </xf>
    <xf numFmtId="0" fontId="0" fillId="0" borderId="0" xfId="0" applyFont="1" applyFill="1" applyAlignment="1"/>
    <xf numFmtId="14" fontId="75" fillId="0" borderId="0" xfId="0" applyNumberFormat="1" applyFont="1" applyAlignment="1">
      <alignment horizontal="center"/>
    </xf>
    <xf numFmtId="165" fontId="43" fillId="29" borderId="42" xfId="0" applyNumberFormat="1" applyFont="1" applyFill="1" applyBorder="1" applyAlignment="1">
      <alignment horizontal="right" wrapText="1"/>
    </xf>
    <xf numFmtId="165" fontId="23" fillId="29" borderId="42" xfId="0" applyNumberFormat="1" applyFont="1" applyFill="1" applyBorder="1" applyAlignment="1">
      <alignment horizontal="right" wrapText="1"/>
    </xf>
    <xf numFmtId="165" fontId="30" fillId="29" borderId="42" xfId="0" applyNumberFormat="1" applyFont="1" applyFill="1" applyBorder="1" applyAlignment="1">
      <alignment horizontal="right" wrapText="1"/>
    </xf>
    <xf numFmtId="165" fontId="21" fillId="29" borderId="42" xfId="0" applyNumberFormat="1" applyFont="1" applyFill="1" applyBorder="1" applyAlignment="1">
      <alignment horizontal="right" wrapText="1"/>
    </xf>
    <xf numFmtId="165" fontId="41" fillId="29" borderId="42" xfId="0" applyNumberFormat="1" applyFont="1" applyFill="1" applyBorder="1" applyAlignment="1">
      <alignment horizontal="right" wrapText="1"/>
    </xf>
    <xf numFmtId="166" fontId="78" fillId="0" borderId="58" xfId="0" applyNumberFormat="1" applyFont="1" applyBorder="1" applyAlignment="1">
      <alignment wrapText="1"/>
    </xf>
    <xf numFmtId="0" fontId="1" fillId="12" borderId="1" xfId="0" applyFont="1" applyFill="1" applyBorder="1" applyAlignment="1">
      <alignment wrapText="1"/>
    </xf>
    <xf numFmtId="0" fontId="21" fillId="12" borderId="6" xfId="0" applyFont="1" applyFill="1" applyBorder="1" applyAlignment="1">
      <alignment wrapText="1"/>
    </xf>
    <xf numFmtId="166" fontId="21" fillId="12" borderId="6" xfId="0" applyNumberFormat="1" applyFont="1" applyFill="1" applyBorder="1" applyAlignment="1">
      <alignment wrapText="1"/>
    </xf>
    <xf numFmtId="166" fontId="21" fillId="14" borderId="6" xfId="0" applyNumberFormat="1" applyFont="1" applyFill="1" applyBorder="1" applyAlignment="1">
      <alignment wrapText="1"/>
    </xf>
    <xf numFmtId="166" fontId="21" fillId="30" borderId="58" xfId="0" applyNumberFormat="1" applyFont="1" applyFill="1" applyBorder="1" applyAlignment="1">
      <alignment wrapText="1"/>
    </xf>
    <xf numFmtId="166" fontId="21" fillId="29" borderId="58" xfId="0" applyNumberFormat="1" applyFont="1" applyFill="1" applyBorder="1" applyAlignment="1">
      <alignment wrapText="1"/>
    </xf>
    <xf numFmtId="167" fontId="1" fillId="29" borderId="58" xfId="0" applyNumberFormat="1" applyFont="1" applyFill="1" applyBorder="1" applyAlignment="1">
      <alignment wrapText="1"/>
    </xf>
    <xf numFmtId="0" fontId="0" fillId="0" borderId="0" xfId="0" applyFont="1" applyAlignment="1">
      <alignment wrapText="1"/>
    </xf>
    <xf numFmtId="166" fontId="79" fillId="30" borderId="58" xfId="0" applyNumberFormat="1" applyFont="1" applyFill="1" applyBorder="1" applyAlignment="1">
      <alignment wrapText="1"/>
    </xf>
    <xf numFmtId="164" fontId="1" fillId="12" borderId="1" xfId="1" applyFont="1" applyFill="1" applyBorder="1"/>
    <xf numFmtId="166" fontId="21" fillId="31" borderId="6" xfId="0" applyNumberFormat="1" applyFont="1" applyFill="1" applyBorder="1"/>
    <xf numFmtId="2" fontId="11" fillId="12" borderId="50" xfId="0" applyNumberFormat="1" applyFont="1" applyFill="1" applyBorder="1"/>
    <xf numFmtId="0" fontId="1" fillId="12" borderId="6" xfId="0" applyFont="1" applyFill="1" applyBorder="1" applyAlignment="1">
      <alignment vertical="center"/>
    </xf>
    <xf numFmtId="0" fontId="21" fillId="12" borderId="6" xfId="0" applyFont="1" applyFill="1" applyBorder="1" applyAlignment="1">
      <alignment vertical="center"/>
    </xf>
    <xf numFmtId="166" fontId="21" fillId="12" borderId="6" xfId="0" applyNumberFormat="1" applyFont="1" applyFill="1" applyBorder="1" applyAlignment="1">
      <alignment vertical="center"/>
    </xf>
    <xf numFmtId="4" fontId="21" fillId="12" borderId="6" xfId="0" applyNumberFormat="1" applyFont="1" applyFill="1" applyBorder="1" applyAlignment="1">
      <alignment vertical="center"/>
    </xf>
    <xf numFmtId="167" fontId="1" fillId="12" borderId="21" xfId="0" applyNumberFormat="1" applyFont="1" applyFill="1" applyBorder="1" applyAlignment="1">
      <alignment vertical="center"/>
    </xf>
    <xf numFmtId="2" fontId="1" fillId="12" borderId="1" xfId="0" applyNumberFormat="1" applyFont="1" applyFill="1" applyBorder="1" applyAlignment="1">
      <alignment vertical="center"/>
    </xf>
    <xf numFmtId="0" fontId="1" fillId="12" borderId="1" xfId="0" applyFont="1" applyFill="1" applyBorder="1" applyAlignment="1">
      <alignment vertical="center"/>
    </xf>
    <xf numFmtId="0" fontId="0" fillId="0" borderId="0" xfId="0" applyFont="1" applyAlignment="1">
      <alignment vertical="center"/>
    </xf>
    <xf numFmtId="166" fontId="1" fillId="0" borderId="1" xfId="0" applyNumberFormat="1" applyFont="1" applyFill="1" applyBorder="1"/>
    <xf numFmtId="0" fontId="1" fillId="0" borderId="1" xfId="0" applyFont="1" applyFill="1" applyBorder="1"/>
    <xf numFmtId="164" fontId="1" fillId="0" borderId="1" xfId="1" applyFont="1" applyFill="1" applyBorder="1"/>
    <xf numFmtId="0" fontId="1" fillId="0" borderId="50" xfId="0" applyFont="1" applyFill="1" applyBorder="1"/>
    <xf numFmtId="166" fontId="21" fillId="0" borderId="50" xfId="0" applyNumberFormat="1" applyFont="1" applyFill="1" applyBorder="1"/>
    <xf numFmtId="166" fontId="1" fillId="0" borderId="50" xfId="0" applyNumberFormat="1" applyFont="1" applyFill="1" applyBorder="1"/>
    <xf numFmtId="0" fontId="81" fillId="0" borderId="50" xfId="0" applyFont="1" applyBorder="1"/>
    <xf numFmtId="0" fontId="75" fillId="0" borderId="50" xfId="0" applyFont="1" applyBorder="1" applyAlignment="1">
      <alignment wrapText="1"/>
    </xf>
    <xf numFmtId="0" fontId="75" fillId="0" borderId="59" xfId="0" applyFont="1" applyBorder="1" applyAlignment="1">
      <alignment wrapText="1"/>
    </xf>
    <xf numFmtId="49" fontId="82" fillId="4" borderId="5" xfId="0" applyNumberFormat="1" applyFont="1" applyFill="1" applyBorder="1" applyAlignment="1">
      <alignment horizontal="center" vertical="center" wrapText="1"/>
    </xf>
    <xf numFmtId="166" fontId="83" fillId="2" borderId="6" xfId="0" applyNumberFormat="1" applyFont="1" applyFill="1" applyBorder="1"/>
    <xf numFmtId="49" fontId="84" fillId="4" borderId="5" xfId="0" applyNumberFormat="1" applyFont="1" applyFill="1" applyBorder="1" applyAlignment="1">
      <alignment horizontal="center" vertical="center" wrapText="1"/>
    </xf>
    <xf numFmtId="166" fontId="21" fillId="2" borderId="21" xfId="0" applyNumberFormat="1" applyFont="1" applyFill="1" applyBorder="1" applyAlignment="1">
      <alignment horizontal="left" wrapText="1"/>
    </xf>
    <xf numFmtId="166" fontId="21" fillId="2" borderId="21" xfId="0" applyNumberFormat="1" applyFont="1" applyFill="1" applyBorder="1" applyAlignment="1">
      <alignment horizontal="left"/>
    </xf>
    <xf numFmtId="164" fontId="1" fillId="12" borderId="1" xfId="0" applyNumberFormat="1" applyFont="1" applyFill="1" applyBorder="1"/>
    <xf numFmtId="43" fontId="1" fillId="12" borderId="1" xfId="0" applyNumberFormat="1" applyFont="1" applyFill="1" applyBorder="1"/>
    <xf numFmtId="164" fontId="0" fillId="0" borderId="0" xfId="1" applyFont="1" applyAlignment="1"/>
    <xf numFmtId="176" fontId="0" fillId="0" borderId="0" xfId="1" applyNumberFormat="1" applyFont="1" applyAlignment="1"/>
    <xf numFmtId="166" fontId="21" fillId="2" borderId="7" xfId="0" applyNumberFormat="1" applyFont="1" applyFill="1" applyBorder="1" applyAlignment="1">
      <alignment horizontal="left" wrapText="1"/>
    </xf>
    <xf numFmtId="0" fontId="1" fillId="3" borderId="2" xfId="0" applyFont="1" applyFill="1" applyBorder="1" applyAlignment="1">
      <alignment horizontal="center"/>
    </xf>
    <xf numFmtId="0" fontId="5" fillId="0" borderId="3" xfId="0" applyFont="1" applyBorder="1"/>
    <xf numFmtId="166" fontId="21" fillId="2" borderId="15" xfId="0" applyNumberFormat="1" applyFont="1" applyFill="1" applyBorder="1" applyAlignment="1">
      <alignment horizontal="left"/>
    </xf>
    <xf numFmtId="0" fontId="5" fillId="0" borderId="16" xfId="0" applyFont="1" applyBorder="1"/>
    <xf numFmtId="166" fontId="21" fillId="0" borderId="15" xfId="0" applyNumberFormat="1" applyFont="1" applyBorder="1" applyAlignment="1">
      <alignment horizontal="left"/>
    </xf>
    <xf numFmtId="49" fontId="20" fillId="13" borderId="13" xfId="0" applyNumberFormat="1" applyFont="1" applyFill="1" applyBorder="1" applyAlignment="1">
      <alignment horizontal="center" vertical="center" wrapText="1"/>
    </xf>
    <xf numFmtId="0" fontId="5" fillId="0" borderId="14" xfId="0" applyFont="1" applyBorder="1"/>
    <xf numFmtId="0" fontId="1" fillId="12" borderId="17" xfId="0" applyFont="1" applyFill="1" applyBorder="1" applyAlignment="1">
      <alignment horizontal="left" vertical="center"/>
    </xf>
    <xf numFmtId="0" fontId="5" fillId="0" borderId="18" xfId="0" applyFont="1" applyBorder="1"/>
    <xf numFmtId="0" fontId="5" fillId="0" borderId="19" xfId="0" applyFont="1" applyBorder="1"/>
    <xf numFmtId="0" fontId="5" fillId="0" borderId="20" xfId="0" applyFont="1" applyBorder="1"/>
    <xf numFmtId="0" fontId="5" fillId="0" borderId="22" xfId="0" applyFont="1" applyBorder="1"/>
    <xf numFmtId="0" fontId="5" fillId="0" borderId="23" xfId="0" applyFont="1" applyBorder="1"/>
    <xf numFmtId="166" fontId="79" fillId="32" borderId="58" xfId="0" applyNumberFormat="1" applyFont="1" applyFill="1" applyBorder="1" applyAlignment="1">
      <alignment horizontal="left"/>
    </xf>
    <xf numFmtId="166" fontId="21" fillId="2" borderId="21" xfId="0" applyNumberFormat="1" applyFont="1" applyFill="1" applyBorder="1" applyAlignment="1">
      <alignment horizontal="left" vertical="center" wrapText="1"/>
    </xf>
    <xf numFmtId="0" fontId="5" fillId="0" borderId="16" xfId="0" applyFont="1" applyBorder="1" applyAlignment="1">
      <alignment vertical="center" wrapText="1"/>
    </xf>
    <xf numFmtId="166" fontId="21" fillId="0" borderId="21" xfId="0" applyNumberFormat="1" applyFont="1" applyFill="1" applyBorder="1" applyAlignment="1">
      <alignment horizontal="left" vertical="center" wrapText="1"/>
    </xf>
    <xf numFmtId="0" fontId="5" fillId="0" borderId="16" xfId="0" applyFont="1" applyFill="1" applyBorder="1" applyAlignment="1">
      <alignment vertical="center" wrapText="1"/>
    </xf>
    <xf numFmtId="166" fontId="21" fillId="2" borderId="15" xfId="0" applyNumberFormat="1" applyFont="1" applyFill="1" applyBorder="1" applyAlignment="1">
      <alignment horizontal="left" wrapText="1"/>
    </xf>
    <xf numFmtId="0" fontId="5" fillId="0" borderId="16" xfId="0" applyFont="1" applyBorder="1" applyAlignment="1">
      <alignment wrapText="1"/>
    </xf>
    <xf numFmtId="166" fontId="23" fillId="15" borderId="15" xfId="0" applyNumberFormat="1" applyFont="1" applyFill="1" applyBorder="1" applyAlignment="1">
      <alignment horizontal="left"/>
    </xf>
    <xf numFmtId="166" fontId="21" fillId="2" borderId="21" xfId="0" applyNumberFormat="1" applyFont="1" applyFill="1" applyBorder="1" applyAlignment="1">
      <alignment horizontal="left" wrapText="1"/>
    </xf>
    <xf numFmtId="4" fontId="76" fillId="2" borderId="21" xfId="0" applyNumberFormat="1" applyFont="1" applyFill="1" applyBorder="1" applyAlignment="1">
      <alignment horizontal="left" vertical="center" wrapText="1"/>
    </xf>
    <xf numFmtId="0" fontId="77" fillId="0" borderId="16" xfId="0" applyFont="1" applyBorder="1"/>
    <xf numFmtId="0" fontId="20" fillId="13" borderId="25" xfId="0" applyFont="1" applyFill="1" applyBorder="1" applyAlignment="1">
      <alignment horizontal="left" vertical="center" wrapText="1"/>
    </xf>
    <xf numFmtId="0" fontId="5" fillId="0" borderId="26" xfId="0" applyFont="1" applyBorder="1"/>
    <xf numFmtId="4" fontId="21" fillId="2" borderId="15" xfId="0" applyNumberFormat="1" applyFont="1" applyFill="1" applyBorder="1" applyAlignment="1">
      <alignment horizontal="left" vertical="center" wrapText="1"/>
    </xf>
    <xf numFmtId="0" fontId="20" fillId="13" borderId="13" xfId="0" applyFont="1" applyFill="1" applyBorder="1" applyAlignment="1">
      <alignment horizontal="left" vertical="center" wrapText="1"/>
    </xf>
    <xf numFmtId="0" fontId="5" fillId="0" borderId="24" xfId="0" applyFont="1" applyBorder="1"/>
    <xf numFmtId="166" fontId="21" fillId="2" borderId="21" xfId="0" applyNumberFormat="1" applyFont="1" applyFill="1" applyBorder="1" applyAlignment="1">
      <alignment horizontal="left"/>
    </xf>
    <xf numFmtId="0" fontId="1" fillId="12" borderId="2" xfId="0" applyFont="1" applyFill="1" applyBorder="1" applyAlignment="1">
      <alignment horizontal="center"/>
    </xf>
    <xf numFmtId="0" fontId="5" fillId="0" borderId="12" xfId="0" applyFont="1" applyBorder="1"/>
    <xf numFmtId="4" fontId="21" fillId="2" borderId="21" xfId="0" applyNumberFormat="1" applyFont="1" applyFill="1" applyBorder="1" applyAlignment="1">
      <alignment horizontal="left" vertical="center" wrapText="1"/>
    </xf>
    <xf numFmtId="49" fontId="20" fillId="13" borderId="15" xfId="0" applyNumberFormat="1" applyFont="1" applyFill="1" applyBorder="1" applyAlignment="1">
      <alignment horizontal="center" vertical="center" wrapText="1"/>
    </xf>
    <xf numFmtId="166" fontId="21" fillId="2" borderId="16" xfId="0" applyNumberFormat="1" applyFont="1" applyFill="1" applyBorder="1" applyAlignment="1">
      <alignment horizontal="left" wrapText="1"/>
    </xf>
    <xf numFmtId="166" fontId="23" fillId="15" borderId="15" xfId="0" applyNumberFormat="1" applyFont="1" applyFill="1" applyBorder="1" applyAlignment="1">
      <alignment horizontal="left" wrapText="1"/>
    </xf>
    <xf numFmtId="166" fontId="21" fillId="2" borderId="21" xfId="0" applyNumberFormat="1" applyFont="1" applyFill="1" applyBorder="1" applyAlignment="1">
      <alignment horizontal="center" wrapText="1"/>
    </xf>
    <xf numFmtId="166" fontId="21" fillId="2" borderId="16" xfId="0" applyNumberFormat="1" applyFont="1" applyFill="1" applyBorder="1" applyAlignment="1">
      <alignment horizontal="center" wrapText="1"/>
    </xf>
    <xf numFmtId="166" fontId="23" fillId="15" borderId="25" xfId="0" applyNumberFormat="1" applyFont="1" applyFill="1" applyBorder="1" applyAlignment="1">
      <alignment horizontal="left"/>
    </xf>
    <xf numFmtId="0" fontId="31" fillId="17" borderId="29" xfId="0" applyFont="1" applyFill="1" applyBorder="1" applyAlignment="1">
      <alignment horizontal="center" vertical="center" wrapText="1"/>
    </xf>
    <xf numFmtId="0" fontId="5" fillId="0" borderId="30" xfId="0" applyFont="1" applyBorder="1"/>
    <xf numFmtId="0" fontId="5" fillId="0" borderId="31" xfId="0" applyFont="1" applyBorder="1"/>
    <xf numFmtId="0" fontId="31" fillId="17" borderId="32" xfId="0" applyFont="1" applyFill="1" applyBorder="1" applyAlignment="1">
      <alignment horizontal="center" vertical="center" wrapText="1"/>
    </xf>
    <xf numFmtId="0" fontId="5" fillId="0" borderId="33" xfId="0" applyFont="1" applyBorder="1"/>
    <xf numFmtId="0" fontId="29" fillId="17" borderId="29" xfId="0" applyFont="1" applyFill="1" applyBorder="1" applyAlignment="1">
      <alignment horizontal="center" vertical="center" wrapText="1"/>
    </xf>
    <xf numFmtId="0" fontId="5" fillId="0" borderId="34" xfId="0" applyFont="1" applyBorder="1"/>
    <xf numFmtId="0" fontId="26" fillId="17" borderId="2" xfId="0" applyFont="1" applyFill="1" applyBorder="1" applyAlignment="1">
      <alignment horizontal="center" vertical="center"/>
    </xf>
    <xf numFmtId="0" fontId="29" fillId="17" borderId="25" xfId="0" applyFont="1" applyFill="1" applyBorder="1" applyAlignment="1">
      <alignment horizontal="center" vertical="center" wrapText="1"/>
    </xf>
    <xf numFmtId="0" fontId="5" fillId="0" borderId="27" xfId="0" applyFont="1" applyBorder="1"/>
    <xf numFmtId="0" fontId="5" fillId="0" borderId="28" xfId="0" applyFont="1" applyBorder="1"/>
    <xf numFmtId="0" fontId="47" fillId="0" borderId="39" xfId="0" applyFont="1" applyBorder="1" applyAlignment="1">
      <alignment horizontal="center" vertical="center" wrapText="1"/>
    </xf>
    <xf numFmtId="0" fontId="5" fillId="0" borderId="39" xfId="0" applyFont="1" applyBorder="1"/>
    <xf numFmtId="0" fontId="50" fillId="22" borderId="46" xfId="0" applyFont="1" applyFill="1" applyBorder="1" applyAlignment="1">
      <alignment horizontal="center" vertical="center" wrapText="1"/>
    </xf>
    <xf numFmtId="0" fontId="5" fillId="0" borderId="47" xfId="0" applyFont="1" applyBorder="1"/>
    <xf numFmtId="0" fontId="5" fillId="0" borderId="48" xfId="0" applyFont="1" applyBorder="1"/>
    <xf numFmtId="0" fontId="50" fillId="22" borderId="40" xfId="0" applyFont="1" applyFill="1" applyBorder="1" applyAlignment="1">
      <alignment horizontal="center" vertical="center" wrapText="1"/>
    </xf>
    <xf numFmtId="0" fontId="5" fillId="0" borderId="44" xfId="0" applyFont="1" applyBorder="1"/>
    <xf numFmtId="0" fontId="5" fillId="0" borderId="43" xfId="0" applyFont="1" applyBorder="1"/>
    <xf numFmtId="0" fontId="60" fillId="24" borderId="40" xfId="0" applyFont="1" applyFill="1" applyBorder="1" applyAlignment="1">
      <alignment horizontal="center" vertical="center" wrapText="1"/>
    </xf>
    <xf numFmtId="0" fontId="64" fillId="2" borderId="17" xfId="0" applyFont="1" applyFill="1" applyBorder="1" applyAlignment="1">
      <alignment horizontal="left" vertical="center" wrapText="1"/>
    </xf>
    <xf numFmtId="0" fontId="5" fillId="0" borderId="38" xfId="0" applyFont="1" applyBorder="1"/>
    <xf numFmtId="0" fontId="0" fillId="0" borderId="0" xfId="0" applyFont="1" applyAlignment="1"/>
    <xf numFmtId="0" fontId="55" fillId="24" borderId="50" xfId="0" applyFont="1" applyFill="1" applyBorder="1" applyAlignment="1">
      <alignment horizontal="left"/>
    </xf>
    <xf numFmtId="0" fontId="56" fillId="24" borderId="50" xfId="0" applyFont="1" applyFill="1" applyBorder="1" applyAlignment="1">
      <alignment horizontal="left" wrapText="1"/>
    </xf>
    <xf numFmtId="0" fontId="52" fillId="2" borderId="17" xfId="0" applyFont="1" applyFill="1" applyBorder="1" applyAlignment="1">
      <alignment horizontal="left" vertical="center" wrapText="1"/>
    </xf>
    <xf numFmtId="0" fontId="60" fillId="24" borderId="40" xfId="0" applyFont="1" applyFill="1" applyBorder="1" applyAlignment="1">
      <alignment horizontal="left" vertical="center" wrapText="1"/>
    </xf>
    <xf numFmtId="0" fontId="60" fillId="24" borderId="52" xfId="0" applyFont="1" applyFill="1" applyBorder="1" applyAlignment="1">
      <alignment horizontal="left" vertical="center" wrapText="1"/>
    </xf>
    <xf numFmtId="0" fontId="66" fillId="2" borderId="17" xfId="0" applyFont="1" applyFill="1" applyBorder="1" applyAlignment="1">
      <alignment vertical="center"/>
    </xf>
    <xf numFmtId="0" fontId="60" fillId="2" borderId="17" xfId="0" applyFont="1" applyFill="1" applyBorder="1" applyAlignment="1">
      <alignment horizontal="left" vertical="center" wrapText="1"/>
    </xf>
    <xf numFmtId="0" fontId="52" fillId="2" borderId="17" xfId="0" applyFont="1" applyFill="1" applyBorder="1" applyAlignment="1">
      <alignment horizontal="center" vertical="center" wrapText="1"/>
    </xf>
    <xf numFmtId="0" fontId="50" fillId="24" borderId="40" xfId="0" applyFont="1" applyFill="1" applyBorder="1" applyAlignment="1">
      <alignment horizontal="left" vertical="center" wrapText="1"/>
    </xf>
    <xf numFmtId="0" fontId="34" fillId="2" borderId="15" xfId="0" applyFont="1" applyFill="1" applyBorder="1" applyAlignment="1">
      <alignment horizontal="center" vertical="center" wrapText="1"/>
    </xf>
    <xf numFmtId="0" fontId="5" fillId="0" borderId="53" xfId="0" applyFont="1" applyBorder="1"/>
    <xf numFmtId="0" fontId="50" fillId="24" borderId="54" xfId="0" applyFont="1" applyFill="1" applyBorder="1" applyAlignment="1">
      <alignment horizontal="left" vertical="center" wrapText="1"/>
    </xf>
    <xf numFmtId="0" fontId="5" fillId="0" borderId="55" xfId="0" applyFont="1" applyBorder="1"/>
    <xf numFmtId="0" fontId="5" fillId="0" borderId="56" xfId="0" applyFont="1" applyBorder="1"/>
    <xf numFmtId="0" fontId="70" fillId="2" borderId="17" xfId="0" applyFont="1" applyFill="1" applyBorder="1" applyAlignment="1">
      <alignment horizontal="left" vertical="top" wrapText="1"/>
    </xf>
    <xf numFmtId="0" fontId="66" fillId="2" borderId="17" xfId="0" applyFont="1" applyFill="1" applyBorder="1" applyAlignment="1">
      <alignment vertical="center" wrapText="1"/>
    </xf>
    <xf numFmtId="0" fontId="50" fillId="24" borderId="57" xfId="0" applyFont="1" applyFill="1" applyBorder="1" applyAlignment="1">
      <alignment horizontal="left" vertical="center" wrapText="1"/>
    </xf>
    <xf numFmtId="0" fontId="71" fillId="2" borderId="17" xfId="0" applyFont="1" applyFill="1" applyBorder="1" applyAlignment="1">
      <alignment horizontal="center" vertical="center" wrapText="1"/>
    </xf>
  </cellXfs>
  <cellStyles count="2">
    <cellStyle name="Migliaia" xfId="1" builtinId="3"/>
    <cellStyle name="Normale" xfId="0" builtinId="0"/>
  </cellStyles>
  <dxfs count="114">
    <dxf>
      <fill>
        <patternFill patternType="solid">
          <fgColor rgb="FFB7E1CD"/>
          <bgColor rgb="FFB7E1CD"/>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bgColor rgb="FFFFFFFF"/>
        </patternFill>
      </fill>
    </dxf>
    <dxf>
      <font>
        <color rgb="FFFF0000"/>
      </font>
      <fill>
        <patternFill>
          <bgColor rgb="FFFFFFFF"/>
        </patternFill>
      </fill>
    </dxf>
    <dxf>
      <font>
        <color rgb="FFFF0000"/>
      </font>
      <fill>
        <patternFill>
          <bgColor rgb="FFFFFFFF"/>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invertIfNegative val="1"/>
          <c:cat>
            <c:strRef>
              <c:f>'01_MMG'!$D$4:$F$4</c:f>
              <c:strCache>
                <c:ptCount val="3"/>
                <c:pt idx="0">
                  <c:v>CONSUNTIVO 2019</c:v>
                </c:pt>
                <c:pt idx="1">
                  <c:v>CONSUNTIVO 2020</c:v>
                </c:pt>
                <c:pt idx="2">
                  <c:v>CONSUNTIVO 2021</c:v>
                </c:pt>
              </c:strCache>
            </c:strRef>
          </c:cat>
          <c:val>
            <c:numRef>
              <c:f>'01_MMG'!$D$5:$F$5</c:f>
              <c:numCache>
                <c:formatCode>#,##0.00_ ;[Red]\-#,##0.00\ </c:formatCode>
                <c:ptCount val="3"/>
                <c:pt idx="0">
                  <c:v>100765012.94</c:v>
                </c:pt>
                <c:pt idx="1">
                  <c:v>106632664.37</c:v>
                </c:pt>
                <c:pt idx="2">
                  <c:v>112026366.92</c:v>
                </c:pt>
              </c:numCache>
            </c:numRef>
          </c:val>
        </c:ser>
        <c:dLbls>
          <c:showLegendKey val="0"/>
          <c:showVal val="0"/>
          <c:showCatName val="0"/>
          <c:showSerName val="0"/>
          <c:showPercent val="0"/>
          <c:showBubbleSize val="0"/>
        </c:dLbls>
        <c:gapWidth val="150"/>
        <c:axId val="89667456"/>
        <c:axId val="44531712"/>
      </c:barChart>
      <c:catAx>
        <c:axId val="89667456"/>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44531712"/>
        <c:crosses val="autoZero"/>
        <c:auto val="1"/>
        <c:lblAlgn val="ctr"/>
        <c:lblOffset val="100"/>
        <c:noMultiLvlLbl val="1"/>
      </c:catAx>
      <c:valAx>
        <c:axId val="44531712"/>
        <c:scaling>
          <c:orientation val="minMax"/>
        </c:scaling>
        <c:delete val="0"/>
        <c:axPos val="l"/>
        <c:numFmt formatCode="#,##0.00_ ;[Red]\-#,##0.00\ " sourceLinked="1"/>
        <c:majorTickMark val="cross"/>
        <c:minorTickMark val="cross"/>
        <c:tickLblPos val="nextTo"/>
        <c:spPr>
          <a:ln>
            <a:noFill/>
          </a:ln>
        </c:spPr>
        <c:crossAx val="89667456"/>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invertIfNegative val="1"/>
          <c:cat>
            <c:strRef>
              <c:f>'05_SocioSanitario'!$D$4:$F$4</c:f>
              <c:strCache>
                <c:ptCount val="2"/>
                <c:pt idx="0">
                  <c:v>CONSUNTIVO 2020</c:v>
                </c:pt>
                <c:pt idx="1">
                  <c:v>CONSUNTIVO 2021</c:v>
                </c:pt>
              </c:strCache>
            </c:strRef>
          </c:cat>
          <c:val>
            <c:numRef>
              <c:f>'05_SocioSanitario'!$D$5:$F$5</c:f>
              <c:numCache>
                <c:formatCode>#,##0.00</c:formatCode>
                <c:ptCount val="2"/>
                <c:pt idx="0">
                  <c:v>31261207.09</c:v>
                </c:pt>
                <c:pt idx="1">
                  <c:v>31152050.350000001</c:v>
                </c:pt>
              </c:numCache>
            </c:numRef>
          </c:val>
        </c:ser>
        <c:dLbls>
          <c:showLegendKey val="0"/>
          <c:showVal val="0"/>
          <c:showCatName val="0"/>
          <c:showSerName val="0"/>
          <c:showPercent val="0"/>
          <c:showBubbleSize val="0"/>
        </c:dLbls>
        <c:gapWidth val="150"/>
        <c:axId val="105968384"/>
        <c:axId val="105970304"/>
      </c:barChart>
      <c:catAx>
        <c:axId val="105968384"/>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05970304"/>
        <c:crosses val="autoZero"/>
        <c:auto val="1"/>
        <c:lblAlgn val="ctr"/>
        <c:lblOffset val="100"/>
        <c:noMultiLvlLbl val="1"/>
      </c:catAx>
      <c:valAx>
        <c:axId val="105970304"/>
        <c:scaling>
          <c:orientation val="minMax"/>
        </c:scaling>
        <c:delete val="0"/>
        <c:axPos val="l"/>
        <c:numFmt formatCode="#,##0.00" sourceLinked="1"/>
        <c:majorTickMark val="cross"/>
        <c:minorTickMark val="cross"/>
        <c:tickLblPos val="nextTo"/>
        <c:spPr>
          <a:ln>
            <a:noFill/>
          </a:ln>
        </c:spPr>
        <c:crossAx val="105968384"/>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invertIfNegative val="1"/>
          <c:cat>
            <c:strRef>
              <c:f>'05_SocioSanitario'!$D$24:$F$24</c:f>
              <c:strCache>
                <c:ptCount val="2"/>
                <c:pt idx="0">
                  <c:v>CONSUNTIVO 2020</c:v>
                </c:pt>
                <c:pt idx="1">
                  <c:v>CONSUNTIVO 2021</c:v>
                </c:pt>
              </c:strCache>
            </c:strRef>
          </c:cat>
          <c:val>
            <c:numRef>
              <c:f>'05_SocioSanitario'!$D$25:$F$25</c:f>
              <c:numCache>
                <c:formatCode>#,##0.00</c:formatCode>
                <c:ptCount val="2"/>
                <c:pt idx="0">
                  <c:v>100560101.97</c:v>
                </c:pt>
                <c:pt idx="1">
                  <c:v>100935298.09</c:v>
                </c:pt>
              </c:numCache>
            </c:numRef>
          </c:val>
        </c:ser>
        <c:dLbls>
          <c:showLegendKey val="0"/>
          <c:showVal val="0"/>
          <c:showCatName val="0"/>
          <c:showSerName val="0"/>
          <c:showPercent val="0"/>
          <c:showBubbleSize val="0"/>
        </c:dLbls>
        <c:gapWidth val="150"/>
        <c:axId val="100009856"/>
        <c:axId val="100089856"/>
      </c:barChart>
      <c:catAx>
        <c:axId val="100009856"/>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00089856"/>
        <c:crosses val="autoZero"/>
        <c:auto val="1"/>
        <c:lblAlgn val="ctr"/>
        <c:lblOffset val="100"/>
        <c:noMultiLvlLbl val="1"/>
      </c:catAx>
      <c:valAx>
        <c:axId val="100089856"/>
        <c:scaling>
          <c:orientation val="minMax"/>
        </c:scaling>
        <c:delete val="0"/>
        <c:axPos val="l"/>
        <c:numFmt formatCode="#,##0.00" sourceLinked="1"/>
        <c:majorTickMark val="cross"/>
        <c:minorTickMark val="cross"/>
        <c:tickLblPos val="nextTo"/>
        <c:spPr>
          <a:ln>
            <a:noFill/>
          </a:ln>
        </c:spPr>
        <c:crossAx val="100009856"/>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invertIfNegative val="1"/>
          <c:cat>
            <c:strRef>
              <c:f>'01_MMG'!$D$4:$F$4</c:f>
              <c:strCache>
                <c:ptCount val="3"/>
                <c:pt idx="0">
                  <c:v>CONSUNTIVO 2019</c:v>
                </c:pt>
                <c:pt idx="1">
                  <c:v>CONSUNTIVO 2020</c:v>
                </c:pt>
                <c:pt idx="2">
                  <c:v>CONSUNTIVO 2021</c:v>
                </c:pt>
              </c:strCache>
            </c:strRef>
          </c:cat>
          <c:val>
            <c:numRef>
              <c:f>'01_MMG'!$D$6:$F$6</c:f>
              <c:numCache>
                <c:formatCode>#,##0.00_ ;[Red]\-#,##0.00\ </c:formatCode>
                <c:ptCount val="3"/>
                <c:pt idx="0">
                  <c:v>74175924.079999998</c:v>
                </c:pt>
                <c:pt idx="1">
                  <c:v>78297630.670000002</c:v>
                </c:pt>
                <c:pt idx="2">
                  <c:v>82037095.150000006</c:v>
                </c:pt>
              </c:numCache>
            </c:numRef>
          </c:val>
        </c:ser>
        <c:dLbls>
          <c:showLegendKey val="0"/>
          <c:showVal val="0"/>
          <c:showCatName val="0"/>
          <c:showSerName val="0"/>
          <c:showPercent val="0"/>
          <c:showBubbleSize val="0"/>
        </c:dLbls>
        <c:gapWidth val="150"/>
        <c:axId val="44563456"/>
        <c:axId val="89691264"/>
      </c:barChart>
      <c:catAx>
        <c:axId val="44563456"/>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89691264"/>
        <c:crosses val="autoZero"/>
        <c:auto val="1"/>
        <c:lblAlgn val="ctr"/>
        <c:lblOffset val="100"/>
        <c:noMultiLvlLbl val="1"/>
      </c:catAx>
      <c:valAx>
        <c:axId val="89691264"/>
        <c:scaling>
          <c:orientation val="minMax"/>
        </c:scaling>
        <c:delete val="0"/>
        <c:axPos val="l"/>
        <c:numFmt formatCode="#,##0.00_ ;[Red]\-#,##0.00\ " sourceLinked="1"/>
        <c:majorTickMark val="cross"/>
        <c:minorTickMark val="cross"/>
        <c:tickLblPos val="nextTo"/>
        <c:spPr>
          <a:ln>
            <a:noFill/>
          </a:ln>
        </c:spPr>
        <c:crossAx val="44563456"/>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9717298553603"/>
          <c:y val="2.7582009875884196E-2"/>
          <c:w val="0.84951310601593033"/>
          <c:h val="0.71457983006361825"/>
        </c:manualLayout>
      </c:layout>
      <c:barChart>
        <c:barDir val="col"/>
        <c:grouping val="clustered"/>
        <c:varyColors val="1"/>
        <c:ser>
          <c:idx val="0"/>
          <c:order val="0"/>
          <c:invertIfNegative val="1"/>
          <c:cat>
            <c:strRef>
              <c:f>'01_MMG'!$D$4:$F$4</c:f>
              <c:strCache>
                <c:ptCount val="3"/>
                <c:pt idx="0">
                  <c:v>CONSUNTIVO 2019</c:v>
                </c:pt>
                <c:pt idx="1">
                  <c:v>CONSUNTIVO 2020</c:v>
                </c:pt>
                <c:pt idx="2">
                  <c:v>CONSUNTIVO 2021</c:v>
                </c:pt>
              </c:strCache>
            </c:strRef>
          </c:cat>
          <c:val>
            <c:numRef>
              <c:f>'01_MMG'!$D$7:$F$7</c:f>
              <c:numCache>
                <c:formatCode>#,##0.00_ ;[Red]\-#,##0.00\ </c:formatCode>
                <c:ptCount val="3"/>
                <c:pt idx="0">
                  <c:v>18838842.25</c:v>
                </c:pt>
                <c:pt idx="1">
                  <c:v>19091680.93</c:v>
                </c:pt>
                <c:pt idx="2">
                  <c:v>19201371.66</c:v>
                </c:pt>
              </c:numCache>
            </c:numRef>
          </c:val>
        </c:ser>
        <c:dLbls>
          <c:showLegendKey val="0"/>
          <c:showVal val="0"/>
          <c:showCatName val="0"/>
          <c:showSerName val="0"/>
          <c:showPercent val="0"/>
          <c:showBubbleSize val="0"/>
        </c:dLbls>
        <c:gapWidth val="150"/>
        <c:axId val="9376128"/>
        <c:axId val="9378048"/>
      </c:barChart>
      <c:catAx>
        <c:axId val="9376128"/>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9378048"/>
        <c:crosses val="autoZero"/>
        <c:auto val="1"/>
        <c:lblAlgn val="ctr"/>
        <c:lblOffset val="100"/>
        <c:noMultiLvlLbl val="1"/>
      </c:catAx>
      <c:valAx>
        <c:axId val="9378048"/>
        <c:scaling>
          <c:orientation val="minMax"/>
        </c:scaling>
        <c:delete val="0"/>
        <c:axPos val="l"/>
        <c:numFmt formatCode="#,##0.00_ ;[Red]\-#,##0.00\ " sourceLinked="1"/>
        <c:majorTickMark val="cross"/>
        <c:minorTickMark val="cross"/>
        <c:tickLblPos val="nextTo"/>
        <c:spPr>
          <a:ln>
            <a:noFill/>
          </a:ln>
        </c:spPr>
        <c:crossAx val="9376128"/>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26190779998654173"/>
          <c:y val="9.1632831610334434E-2"/>
          <c:w val="0.73510518877448061"/>
          <c:h val="0.58824646919134649"/>
        </c:manualLayout>
      </c:layout>
      <c:barChart>
        <c:barDir val="col"/>
        <c:grouping val="clustered"/>
        <c:varyColors val="1"/>
        <c:ser>
          <c:idx val="0"/>
          <c:order val="0"/>
          <c:invertIfNegative val="1"/>
          <c:cat>
            <c:strRef>
              <c:f>'01_MMG'!$D$4:$F$4</c:f>
              <c:strCache>
                <c:ptCount val="3"/>
                <c:pt idx="0">
                  <c:v>CONSUNTIVO 2019</c:v>
                </c:pt>
                <c:pt idx="1">
                  <c:v>CONSUNTIVO 2020</c:v>
                </c:pt>
                <c:pt idx="2">
                  <c:v>CONSUNTIVO 2021</c:v>
                </c:pt>
              </c:strCache>
            </c:strRef>
          </c:cat>
          <c:val>
            <c:numRef>
              <c:f>'01_MMG'!$D$8:$F$8</c:f>
              <c:numCache>
                <c:formatCode>#,##0.00_ ;[Red]\-#,##0.00\ </c:formatCode>
                <c:ptCount val="3"/>
                <c:pt idx="0">
                  <c:v>7750246.6100000003</c:v>
                </c:pt>
                <c:pt idx="1">
                  <c:v>9243352.7699999996</c:v>
                </c:pt>
                <c:pt idx="2">
                  <c:v>10787900.109999999</c:v>
                </c:pt>
              </c:numCache>
            </c:numRef>
          </c:val>
        </c:ser>
        <c:dLbls>
          <c:showLegendKey val="0"/>
          <c:showVal val="0"/>
          <c:showCatName val="0"/>
          <c:showSerName val="0"/>
          <c:showPercent val="0"/>
          <c:showBubbleSize val="0"/>
        </c:dLbls>
        <c:gapWidth val="150"/>
        <c:axId val="9397760"/>
        <c:axId val="9399680"/>
      </c:barChart>
      <c:catAx>
        <c:axId val="9397760"/>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9399680"/>
        <c:crosses val="autoZero"/>
        <c:auto val="1"/>
        <c:lblAlgn val="ctr"/>
        <c:lblOffset val="100"/>
        <c:noMultiLvlLbl val="1"/>
      </c:catAx>
      <c:valAx>
        <c:axId val="9399680"/>
        <c:scaling>
          <c:orientation val="minMax"/>
        </c:scaling>
        <c:delete val="0"/>
        <c:axPos val="l"/>
        <c:numFmt formatCode="#,##0.00_ ;[Red]\-#,##0.00\ " sourceLinked="1"/>
        <c:majorTickMark val="cross"/>
        <c:minorTickMark val="cross"/>
        <c:tickLblPos val="nextTo"/>
        <c:spPr>
          <a:ln>
            <a:noFill/>
          </a:ln>
        </c:spPr>
        <c:crossAx val="9397760"/>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invertIfNegative val="1"/>
          <c:cat>
            <c:strRef>
              <c:f>'02_Ospedaliera'!$D$4:$F$4</c:f>
              <c:strCache>
                <c:ptCount val="3"/>
                <c:pt idx="0">
                  <c:v>CONSUNTIVO 2019</c:v>
                </c:pt>
                <c:pt idx="1">
                  <c:v>CONSUNTIVO 2020</c:v>
                </c:pt>
                <c:pt idx="2">
                  <c:v>CONSUNTIVO 2021</c:v>
                </c:pt>
              </c:strCache>
            </c:strRef>
          </c:cat>
          <c:val>
            <c:numRef>
              <c:f>'02_Ospedaliera'!$D$5:$F$5</c:f>
              <c:numCache>
                <c:formatCode>#,##0.00_ ;[Red]\-#,##0.00\ </c:formatCode>
                <c:ptCount val="3"/>
                <c:pt idx="0">
                  <c:v>0</c:v>
                </c:pt>
                <c:pt idx="1">
                  <c:v>0</c:v>
                </c:pt>
                <c:pt idx="2">
                  <c:v>0</c:v>
                </c:pt>
              </c:numCache>
            </c:numRef>
          </c:val>
        </c:ser>
        <c:dLbls>
          <c:showLegendKey val="0"/>
          <c:showVal val="0"/>
          <c:showCatName val="0"/>
          <c:showSerName val="0"/>
          <c:showPercent val="0"/>
          <c:showBubbleSize val="0"/>
        </c:dLbls>
        <c:gapWidth val="150"/>
        <c:axId val="100045952"/>
        <c:axId val="100047872"/>
      </c:barChart>
      <c:catAx>
        <c:axId val="100045952"/>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00047872"/>
        <c:crosses val="autoZero"/>
        <c:auto val="1"/>
        <c:lblAlgn val="ctr"/>
        <c:lblOffset val="100"/>
        <c:noMultiLvlLbl val="1"/>
      </c:catAx>
      <c:valAx>
        <c:axId val="100047872"/>
        <c:scaling>
          <c:orientation val="minMax"/>
        </c:scaling>
        <c:delete val="0"/>
        <c:axPos val="l"/>
        <c:numFmt formatCode="#,##0.00_ ;[Red]\-#,##0.00\ " sourceLinked="1"/>
        <c:majorTickMark val="cross"/>
        <c:minorTickMark val="cross"/>
        <c:tickLblPos val="nextTo"/>
        <c:spPr>
          <a:ln>
            <a:noFill/>
          </a:ln>
        </c:spPr>
        <c:crossAx val="100045952"/>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invertIfNegative val="1"/>
          <c:cat>
            <c:strRef>
              <c:f>'02_Ospedaliera'!$D$4:$F$4</c:f>
              <c:strCache>
                <c:ptCount val="3"/>
                <c:pt idx="0">
                  <c:v>CONSUNTIVO 2019</c:v>
                </c:pt>
                <c:pt idx="1">
                  <c:v>CONSUNTIVO 2020</c:v>
                </c:pt>
                <c:pt idx="2">
                  <c:v>CONSUNTIVO 2021</c:v>
                </c:pt>
              </c:strCache>
            </c:strRef>
          </c:cat>
          <c:val>
            <c:numRef>
              <c:f>'02_Ospedaliera'!$D$6:$F$6</c:f>
              <c:numCache>
                <c:formatCode>#,##0.00_ ;[Red]\-#,##0.00\ </c:formatCode>
                <c:ptCount val="3"/>
                <c:pt idx="0">
                  <c:v>170818479.31999999</c:v>
                </c:pt>
                <c:pt idx="1">
                  <c:v>181394336.99000001</c:v>
                </c:pt>
                <c:pt idx="2">
                  <c:v>196432014.33000001</c:v>
                </c:pt>
              </c:numCache>
            </c:numRef>
          </c:val>
        </c:ser>
        <c:dLbls>
          <c:showLegendKey val="0"/>
          <c:showVal val="0"/>
          <c:showCatName val="0"/>
          <c:showSerName val="0"/>
          <c:showPercent val="0"/>
          <c:showBubbleSize val="0"/>
        </c:dLbls>
        <c:gapWidth val="150"/>
        <c:axId val="100067584"/>
        <c:axId val="100077952"/>
      </c:barChart>
      <c:catAx>
        <c:axId val="100067584"/>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00077952"/>
        <c:crosses val="autoZero"/>
        <c:auto val="1"/>
        <c:lblAlgn val="ctr"/>
        <c:lblOffset val="100"/>
        <c:noMultiLvlLbl val="1"/>
      </c:catAx>
      <c:valAx>
        <c:axId val="100077952"/>
        <c:scaling>
          <c:orientation val="minMax"/>
        </c:scaling>
        <c:delete val="0"/>
        <c:axPos val="l"/>
        <c:numFmt formatCode="#,##0.00_ ;[Red]\-#,##0.00\ " sourceLinked="1"/>
        <c:majorTickMark val="cross"/>
        <c:minorTickMark val="cross"/>
        <c:tickLblPos val="nextTo"/>
        <c:spPr>
          <a:ln>
            <a:noFill/>
          </a:ln>
        </c:spPr>
        <c:crossAx val="100067584"/>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6712512694707131E-2"/>
          <c:y val="0.16245370370370368"/>
          <c:w val="0.89854711879608018"/>
          <c:h val="0.72088764946048733"/>
        </c:manualLayout>
      </c:layout>
      <c:barChart>
        <c:barDir val="col"/>
        <c:grouping val="clustered"/>
        <c:varyColors val="1"/>
        <c:ser>
          <c:idx val="0"/>
          <c:order val="0"/>
          <c:invertIfNegative val="1"/>
          <c:cat>
            <c:strRef>
              <c:f>'03_Specialistica'!$D$4:$F$4</c:f>
              <c:strCache>
                <c:ptCount val="3"/>
                <c:pt idx="0">
                  <c:v>CONSUNTIVO 2019</c:v>
                </c:pt>
                <c:pt idx="1">
                  <c:v>CONSUNTIVO 2020</c:v>
                </c:pt>
                <c:pt idx="2">
                  <c:v>CONSUNTIVO 2021</c:v>
                </c:pt>
              </c:strCache>
            </c:strRef>
          </c:cat>
          <c:val>
            <c:numRef>
              <c:f>'03_Specialistica'!$D$7:$F$7</c:f>
              <c:numCache>
                <c:formatCode>#,##0.00_ ;[Red]\-#,##0.00\ </c:formatCode>
                <c:ptCount val="3"/>
                <c:pt idx="0">
                  <c:v>10456798.199999999</c:v>
                </c:pt>
                <c:pt idx="1">
                  <c:v>10295719.08</c:v>
                </c:pt>
                <c:pt idx="2">
                  <c:v>9875255.7100000009</c:v>
                </c:pt>
              </c:numCache>
            </c:numRef>
          </c:val>
        </c:ser>
        <c:dLbls>
          <c:showLegendKey val="0"/>
          <c:showVal val="0"/>
          <c:showCatName val="0"/>
          <c:showSerName val="0"/>
          <c:showPercent val="0"/>
          <c:showBubbleSize val="0"/>
        </c:dLbls>
        <c:gapWidth val="150"/>
        <c:axId val="100167680"/>
        <c:axId val="100169600"/>
      </c:barChart>
      <c:catAx>
        <c:axId val="100167680"/>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00169600"/>
        <c:crosses val="autoZero"/>
        <c:auto val="1"/>
        <c:lblAlgn val="ctr"/>
        <c:lblOffset val="100"/>
        <c:noMultiLvlLbl val="1"/>
      </c:catAx>
      <c:valAx>
        <c:axId val="100169600"/>
        <c:scaling>
          <c:orientation val="minMax"/>
        </c:scaling>
        <c:delete val="0"/>
        <c:axPos val="l"/>
        <c:numFmt formatCode="#,##0.00_ ;[Red]\-#,##0.00\ " sourceLinked="1"/>
        <c:majorTickMark val="cross"/>
        <c:minorTickMark val="cross"/>
        <c:tickLblPos val="nextTo"/>
        <c:spPr>
          <a:ln>
            <a:noFill/>
          </a:ln>
        </c:spPr>
        <c:crossAx val="100167680"/>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invertIfNegative val="1"/>
          <c:cat>
            <c:strRef>
              <c:f>'03_Specialistica'!$D$4:$F$4</c:f>
              <c:strCache>
                <c:ptCount val="3"/>
                <c:pt idx="0">
                  <c:v>CONSUNTIVO 2019</c:v>
                </c:pt>
                <c:pt idx="1">
                  <c:v>CONSUNTIVO 2020</c:v>
                </c:pt>
                <c:pt idx="2">
                  <c:v>CONSUNTIVO 2021</c:v>
                </c:pt>
              </c:strCache>
            </c:strRef>
          </c:cat>
          <c:val>
            <c:numRef>
              <c:f>'03_Specialistica'!$D$8:$F$8</c:f>
              <c:numCache>
                <c:formatCode>#,##0.00_ ;[Red]\-#,##0.00\ </c:formatCode>
                <c:ptCount val="3"/>
                <c:pt idx="0">
                  <c:v>72186519.760000005</c:v>
                </c:pt>
                <c:pt idx="1">
                  <c:v>69882252.760000005</c:v>
                </c:pt>
                <c:pt idx="2">
                  <c:v>81729484.180000007</c:v>
                </c:pt>
              </c:numCache>
            </c:numRef>
          </c:val>
        </c:ser>
        <c:dLbls>
          <c:showLegendKey val="0"/>
          <c:showVal val="0"/>
          <c:showCatName val="0"/>
          <c:showSerName val="0"/>
          <c:showPercent val="0"/>
          <c:showBubbleSize val="0"/>
        </c:dLbls>
        <c:gapWidth val="150"/>
        <c:axId val="100197504"/>
        <c:axId val="100199424"/>
      </c:barChart>
      <c:catAx>
        <c:axId val="100197504"/>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00199424"/>
        <c:crosses val="autoZero"/>
        <c:auto val="1"/>
        <c:lblAlgn val="ctr"/>
        <c:lblOffset val="100"/>
        <c:noMultiLvlLbl val="1"/>
      </c:catAx>
      <c:valAx>
        <c:axId val="100199424"/>
        <c:scaling>
          <c:orientation val="minMax"/>
        </c:scaling>
        <c:delete val="0"/>
        <c:axPos val="l"/>
        <c:numFmt formatCode="#,##0.00_ ;[Red]\-#,##0.00\ " sourceLinked="1"/>
        <c:majorTickMark val="cross"/>
        <c:minorTickMark val="cross"/>
        <c:tickLblPos val="nextTo"/>
        <c:spPr>
          <a:ln>
            <a:noFill/>
          </a:ln>
        </c:spPr>
        <c:crossAx val="100197504"/>
        <c:crosses val="autoZero"/>
        <c:crossBetween val="between"/>
      </c:valAx>
    </c:plotArea>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it-IT" sz="1400" b="0" i="0">
                <a:solidFill>
                  <a:srgbClr val="757575"/>
                </a:solidFill>
                <a:latin typeface="+mn-lt"/>
              </a:rPr>
              <a:t>Trend acquisti di servizi saniari</a:t>
            </a:r>
          </a:p>
        </c:rich>
      </c:tx>
      <c:overlay val="0"/>
    </c:title>
    <c:autoTitleDeleted val="0"/>
    <c:plotArea>
      <c:layout/>
      <c:barChart>
        <c:barDir val="col"/>
        <c:grouping val="clustered"/>
        <c:varyColors val="1"/>
        <c:ser>
          <c:idx val="0"/>
          <c:order val="0"/>
          <c:invertIfNegative val="1"/>
          <c:cat>
            <c:numRef>
              <c:f>'04_Altri acquisti prest sanitar'!$D$5:$D$14</c:f>
              <c:numCache>
                <c:formatCode>#,##0.00</c:formatCode>
                <c:ptCount val="10"/>
                <c:pt idx="0">
                  <c:v>6825817</c:v>
                </c:pt>
                <c:pt idx="1">
                  <c:v>15940129.560000001</c:v>
                </c:pt>
                <c:pt idx="2">
                  <c:v>4413587.72</c:v>
                </c:pt>
                <c:pt idx="3">
                  <c:v>0</c:v>
                </c:pt>
                <c:pt idx="4">
                  <c:v>11164221.779999999</c:v>
                </c:pt>
                <c:pt idx="5">
                  <c:v>14522535.15</c:v>
                </c:pt>
                <c:pt idx="6">
                  <c:v>0</c:v>
                </c:pt>
                <c:pt idx="7">
                  <c:v>46876.74</c:v>
                </c:pt>
                <c:pt idx="8">
                  <c:v>3611441.01</c:v>
                </c:pt>
                <c:pt idx="9">
                  <c:v>7153072.5700000003</c:v>
                </c:pt>
              </c:numCache>
            </c:numRef>
          </c:cat>
          <c:val>
            <c:numRef>
              <c:f>'04_Altri acquisti prest sanitar'!$D$5:$D$14</c:f>
              <c:numCache>
                <c:formatCode>#,##0.00</c:formatCode>
                <c:ptCount val="10"/>
                <c:pt idx="0">
                  <c:v>6825817</c:v>
                </c:pt>
                <c:pt idx="1">
                  <c:v>15940129.560000001</c:v>
                </c:pt>
                <c:pt idx="2">
                  <c:v>4413587.72</c:v>
                </c:pt>
                <c:pt idx="3">
                  <c:v>0</c:v>
                </c:pt>
                <c:pt idx="4">
                  <c:v>11164221.779999999</c:v>
                </c:pt>
                <c:pt idx="5">
                  <c:v>14522535.15</c:v>
                </c:pt>
                <c:pt idx="6">
                  <c:v>0</c:v>
                </c:pt>
                <c:pt idx="7">
                  <c:v>46876.74</c:v>
                </c:pt>
                <c:pt idx="8">
                  <c:v>3611441.01</c:v>
                </c:pt>
                <c:pt idx="9">
                  <c:v>7153072.5700000003</c:v>
                </c:pt>
              </c:numCache>
            </c:numRef>
          </c:val>
        </c:ser>
        <c:ser>
          <c:idx val="1"/>
          <c:order val="1"/>
          <c:invertIfNegative val="1"/>
          <c:cat>
            <c:numRef>
              <c:f>'04_Altri acquisti prest sanitar'!$D$5:$D$14</c:f>
              <c:numCache>
                <c:formatCode>#,##0.00</c:formatCode>
                <c:ptCount val="10"/>
                <c:pt idx="0">
                  <c:v>6825817</c:v>
                </c:pt>
                <c:pt idx="1">
                  <c:v>15940129.560000001</c:v>
                </c:pt>
                <c:pt idx="2">
                  <c:v>4413587.72</c:v>
                </c:pt>
                <c:pt idx="3">
                  <c:v>0</c:v>
                </c:pt>
                <c:pt idx="4">
                  <c:v>11164221.779999999</c:v>
                </c:pt>
                <c:pt idx="5">
                  <c:v>14522535.15</c:v>
                </c:pt>
                <c:pt idx="6">
                  <c:v>0</c:v>
                </c:pt>
                <c:pt idx="7">
                  <c:v>46876.74</c:v>
                </c:pt>
                <c:pt idx="8">
                  <c:v>3611441.01</c:v>
                </c:pt>
                <c:pt idx="9">
                  <c:v>7153072.5700000003</c:v>
                </c:pt>
              </c:numCache>
            </c:numRef>
          </c:cat>
          <c:val>
            <c:numRef>
              <c:f>'04_Altri acquisti prest sanitar'!$E$5:$E$14</c:f>
              <c:numCache>
                <c:formatCode>#,##0.00</c:formatCode>
                <c:ptCount val="10"/>
                <c:pt idx="0">
                  <c:v>5469270</c:v>
                </c:pt>
                <c:pt idx="1">
                  <c:v>15763844.17</c:v>
                </c:pt>
                <c:pt idx="2">
                  <c:v>3488518.98</c:v>
                </c:pt>
                <c:pt idx="3">
                  <c:v>0</c:v>
                </c:pt>
                <c:pt idx="4">
                  <c:v>10613226.75</c:v>
                </c:pt>
                <c:pt idx="5">
                  <c:v>16528532.07</c:v>
                </c:pt>
                <c:pt idx="6">
                  <c:v>0</c:v>
                </c:pt>
                <c:pt idx="7">
                  <c:v>29838.98</c:v>
                </c:pt>
                <c:pt idx="8">
                  <c:v>4073931.25</c:v>
                </c:pt>
                <c:pt idx="9">
                  <c:v>8742379.4199999999</c:v>
                </c:pt>
              </c:numCache>
            </c:numRef>
          </c:val>
        </c:ser>
        <c:ser>
          <c:idx val="2"/>
          <c:order val="2"/>
          <c:invertIfNegative val="1"/>
          <c:cat>
            <c:numRef>
              <c:f>'04_Altri acquisti prest sanitar'!$D$5:$D$14</c:f>
              <c:numCache>
                <c:formatCode>#,##0.00</c:formatCode>
                <c:ptCount val="10"/>
                <c:pt idx="0">
                  <c:v>6825817</c:v>
                </c:pt>
                <c:pt idx="1">
                  <c:v>15940129.560000001</c:v>
                </c:pt>
                <c:pt idx="2">
                  <c:v>4413587.72</c:v>
                </c:pt>
                <c:pt idx="3">
                  <c:v>0</c:v>
                </c:pt>
                <c:pt idx="4">
                  <c:v>11164221.779999999</c:v>
                </c:pt>
                <c:pt idx="5">
                  <c:v>14522535.15</c:v>
                </c:pt>
                <c:pt idx="6">
                  <c:v>0</c:v>
                </c:pt>
                <c:pt idx="7">
                  <c:v>46876.74</c:v>
                </c:pt>
                <c:pt idx="8">
                  <c:v>3611441.01</c:v>
                </c:pt>
                <c:pt idx="9">
                  <c:v>7153072.5700000003</c:v>
                </c:pt>
              </c:numCache>
            </c:numRef>
          </c:cat>
          <c:val>
            <c:numRef>
              <c:f>'04_Altri acquisti prest sanitar'!$F$5:$F$14</c:f>
              <c:numCache>
                <c:formatCode>#,##0.00</c:formatCode>
                <c:ptCount val="10"/>
                <c:pt idx="0">
                  <c:v>6885643.7999999998</c:v>
                </c:pt>
                <c:pt idx="1">
                  <c:v>16543026.449999999</c:v>
                </c:pt>
                <c:pt idx="2">
                  <c:v>4190200.34</c:v>
                </c:pt>
                <c:pt idx="3">
                  <c:v>0</c:v>
                </c:pt>
                <c:pt idx="4">
                  <c:v>11328891.42</c:v>
                </c:pt>
                <c:pt idx="5">
                  <c:v>18433010.719999999</c:v>
                </c:pt>
                <c:pt idx="6">
                  <c:v>0</c:v>
                </c:pt>
                <c:pt idx="7">
                  <c:v>51938.18</c:v>
                </c:pt>
                <c:pt idx="8">
                  <c:v>5147317.78</c:v>
                </c:pt>
                <c:pt idx="9">
                  <c:v>10882571.970000001</c:v>
                </c:pt>
              </c:numCache>
            </c:numRef>
          </c:val>
        </c:ser>
        <c:dLbls>
          <c:showLegendKey val="0"/>
          <c:showVal val="0"/>
          <c:showCatName val="0"/>
          <c:showSerName val="0"/>
          <c:showPercent val="0"/>
          <c:showBubbleSize val="0"/>
        </c:dLbls>
        <c:gapWidth val="150"/>
        <c:axId val="105756928"/>
        <c:axId val="105759104"/>
      </c:barChart>
      <c:catAx>
        <c:axId val="105756928"/>
        <c:scaling>
          <c:orientation val="minMax"/>
        </c:scaling>
        <c:delete val="0"/>
        <c:axPos val="b"/>
        <c:title>
          <c:tx>
            <c:rich>
              <a:bodyPr/>
              <a:lstStyle/>
              <a:p>
                <a:pPr lvl="0">
                  <a:defRPr b="0">
                    <a:solidFill>
                      <a:srgbClr val="000000"/>
                    </a:solidFill>
                    <a:latin typeface="+mn-lt"/>
                  </a:defRPr>
                </a:pPr>
                <a:endParaRPr lang="it-IT"/>
              </a:p>
            </c:rich>
          </c:tx>
          <c:overlay val="0"/>
        </c:title>
        <c:numFmt formatCode="#,##0.00" sourceLinked="1"/>
        <c:majorTickMark val="none"/>
        <c:minorTickMark val="none"/>
        <c:tickLblPos val="nextTo"/>
        <c:txPr>
          <a:bodyPr/>
          <a:lstStyle/>
          <a:p>
            <a:pPr lvl="0">
              <a:defRPr sz="900" b="0" i="0">
                <a:solidFill>
                  <a:srgbClr val="000000"/>
                </a:solidFill>
                <a:latin typeface="+mn-lt"/>
              </a:defRPr>
            </a:pPr>
            <a:endParaRPr lang="it-IT"/>
          </a:p>
        </c:txPr>
        <c:crossAx val="105759104"/>
        <c:crosses val="autoZero"/>
        <c:auto val="1"/>
        <c:lblAlgn val="ctr"/>
        <c:lblOffset val="100"/>
        <c:noMultiLvlLbl val="1"/>
      </c:catAx>
      <c:valAx>
        <c:axId val="105759104"/>
        <c:scaling>
          <c:orientation val="minMax"/>
        </c:scaling>
        <c:delete val="0"/>
        <c:axPos val="l"/>
        <c:numFmt formatCode="#,##0.00" sourceLinked="1"/>
        <c:majorTickMark val="cross"/>
        <c:minorTickMark val="cross"/>
        <c:tickLblPos val="nextTo"/>
        <c:spPr>
          <a:ln>
            <a:noFill/>
          </a:ln>
        </c:spPr>
        <c:crossAx val="105756928"/>
        <c:crosses val="autoZero"/>
        <c:crossBetween val="between"/>
      </c:valAx>
    </c:plotArea>
    <c:legend>
      <c:legendPos val="b"/>
      <c:overlay val="0"/>
      <c:txPr>
        <a:bodyPr/>
        <a:lstStyle/>
        <a:p>
          <a:pPr lvl="0">
            <a:defRPr sz="900" b="0" i="0">
              <a:solidFill>
                <a:srgbClr val="1A1A1A"/>
              </a:solidFill>
              <a:latin typeface="+mn-lt"/>
            </a:defRPr>
          </a:pPr>
          <a:endParaRPr lang="it-IT"/>
        </a:p>
      </c:txPr>
    </c:legend>
    <c:plotVisOnly val="1"/>
    <c:dispBlanksAs val="zero"/>
    <c:showDLblsOverMax val="1"/>
  </c:chart>
  <c:printSettings>
    <c:headerFooter/>
    <c:pageMargins b="0.750000000000003" l="0.70000000000000062" r="0.70000000000000062" t="0.750000000000003"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oneCellAnchor>
    <xdr:from>
      <xdr:col>0</xdr:col>
      <xdr:colOff>285750</xdr:colOff>
      <xdr:row>10</xdr:row>
      <xdr:rowOff>0</xdr:rowOff>
    </xdr:from>
    <xdr:ext cx="3362325" cy="2809875"/>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2828925</xdr:colOff>
      <xdr:row>9</xdr:row>
      <xdr:rowOff>171450</xdr:rowOff>
    </xdr:from>
    <xdr:ext cx="4219575" cy="2809875"/>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xdr:col>
      <xdr:colOff>1076325</xdr:colOff>
      <xdr:row>10</xdr:row>
      <xdr:rowOff>0</xdr:rowOff>
    </xdr:from>
    <xdr:ext cx="4324350" cy="2809875"/>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9</xdr:col>
      <xdr:colOff>2438400</xdr:colOff>
      <xdr:row>9</xdr:row>
      <xdr:rowOff>161925</xdr:rowOff>
    </xdr:from>
    <xdr:ext cx="3714750" cy="2800350"/>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485775</xdr:colOff>
      <xdr:row>12</xdr:row>
      <xdr:rowOff>0</xdr:rowOff>
    </xdr:from>
    <xdr:ext cx="4600575" cy="2781300"/>
    <xdr:graphicFrame macro="">
      <xdr:nvGraphicFramePr>
        <xdr:cNvPr id="5"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142875</xdr:colOff>
      <xdr:row>11</xdr:row>
      <xdr:rowOff>123825</xdr:rowOff>
    </xdr:from>
    <xdr:ext cx="4572000" cy="2800350"/>
    <xdr:graphicFrame macro="">
      <xdr:nvGraphicFramePr>
        <xdr:cNvPr id="6"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485775</xdr:colOff>
      <xdr:row>19</xdr:row>
      <xdr:rowOff>0</xdr:rowOff>
    </xdr:from>
    <xdr:ext cx="4743450" cy="2781300"/>
    <xdr:graphicFrame macro="">
      <xdr:nvGraphicFramePr>
        <xdr:cNvPr id="7"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714375</xdr:colOff>
      <xdr:row>18</xdr:row>
      <xdr:rowOff>152400</xdr:rowOff>
    </xdr:from>
    <xdr:ext cx="4581525" cy="2809875"/>
    <xdr:graphicFrame macro="">
      <xdr:nvGraphicFramePr>
        <xdr:cNvPr id="8"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104775</xdr:colOff>
      <xdr:row>16</xdr:row>
      <xdr:rowOff>19050</xdr:rowOff>
    </xdr:from>
    <xdr:ext cx="11915775" cy="3857625"/>
    <xdr:graphicFrame macro="">
      <xdr:nvGraphicFramePr>
        <xdr:cNvPr id="11"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190500</xdr:colOff>
      <xdr:row>41</xdr:row>
      <xdr:rowOff>85725</xdr:rowOff>
    </xdr:from>
    <xdr:ext cx="4562475" cy="2724150"/>
    <xdr:graphicFrame macro="">
      <xdr:nvGraphicFramePr>
        <xdr:cNvPr id="9"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9525</xdr:colOff>
      <xdr:row>41</xdr:row>
      <xdr:rowOff>123825</xdr:rowOff>
    </xdr:from>
    <xdr:ext cx="4057650" cy="2705100"/>
    <xdr:graphicFrame macro="">
      <xdr:nvGraphicFramePr>
        <xdr:cNvPr id="10"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gioneria/Susanna/BILCON2021/COVID/risposte%20Servizi/PRIVATO%20ACCREDITATO/CONTEGGI%20PER%20TABELLA%20AZIENDA%20ZERO_aggiornato%20Mot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0860"/>
      <sheetName val="Foglio1"/>
      <sheetName val="BA0870"/>
      <sheetName val="RIEPILOGO"/>
    </sheetNames>
    <sheetDataSet>
      <sheetData sheetId="0"/>
      <sheetData sheetId="1"/>
      <sheetData sheetId="2"/>
      <sheetData sheetId="3">
        <row r="43">
          <cell r="L43">
            <v>746165.99</v>
          </cell>
        </row>
        <row r="44">
          <cell r="L44">
            <v>4796105.83</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N1020"/>
  <sheetViews>
    <sheetView workbookViewId="0">
      <pane xSplit="2" ySplit="7" topLeftCell="C8" activePane="bottomRight" state="frozen"/>
      <selection pane="topRight" activeCell="C1" sqref="C1"/>
      <selection pane="bottomLeft" activeCell="A8" sqref="A8"/>
      <selection pane="bottomRight" activeCell="F9" sqref="F9"/>
    </sheetView>
  </sheetViews>
  <sheetFormatPr defaultColWidth="14.42578125" defaultRowHeight="15" customHeight="1"/>
  <cols>
    <col min="1" max="1" width="8.7109375" customWidth="1"/>
    <col min="2" max="2" width="89.28515625" customWidth="1"/>
    <col min="3" max="7" width="21.85546875" customWidth="1"/>
    <col min="8" max="8" width="21.85546875" style="353" customWidth="1"/>
  </cols>
  <sheetData>
    <row r="1" spans="1:14" ht="35.25">
      <c r="A1" s="1"/>
      <c r="B1" s="2" t="s">
        <v>0</v>
      </c>
      <c r="C1" s="3">
        <v>509</v>
      </c>
      <c r="D1" s="4"/>
      <c r="E1" s="1"/>
      <c r="F1" s="1"/>
      <c r="G1" s="1"/>
      <c r="H1" s="351"/>
      <c r="I1" s="1"/>
      <c r="J1" s="1"/>
      <c r="K1" s="1"/>
      <c r="L1" s="1"/>
      <c r="M1" s="1"/>
      <c r="N1" s="1"/>
    </row>
    <row r="2" spans="1:14">
      <c r="A2" s="1"/>
      <c r="B2" s="5"/>
      <c r="C2" s="1"/>
      <c r="D2" s="1"/>
      <c r="E2" s="1"/>
      <c r="F2" s="1"/>
      <c r="G2" s="1"/>
      <c r="H2" s="351"/>
      <c r="I2" s="1"/>
      <c r="J2" s="1"/>
      <c r="K2" s="1"/>
      <c r="L2" s="1"/>
      <c r="M2" s="1"/>
      <c r="N2" s="1"/>
    </row>
    <row r="3" spans="1:14">
      <c r="A3" s="1"/>
      <c r="B3" s="5"/>
      <c r="C3" s="1"/>
      <c r="D3" s="1"/>
      <c r="E3" s="1"/>
      <c r="F3" s="1"/>
      <c r="G3" s="1"/>
      <c r="H3" s="351"/>
      <c r="I3" s="1"/>
      <c r="J3" s="1"/>
      <c r="K3" s="1"/>
      <c r="L3" s="1"/>
      <c r="M3" s="1"/>
      <c r="N3" s="1"/>
    </row>
    <row r="4" spans="1:14" ht="28.5" customHeight="1">
      <c r="A4" s="1"/>
      <c r="B4" s="5"/>
      <c r="C4" s="1"/>
      <c r="D4" s="1"/>
      <c r="E4" s="346"/>
      <c r="F4" s="388"/>
      <c r="G4" s="1"/>
      <c r="H4" s="351"/>
      <c r="I4" s="1"/>
      <c r="J4" s="1"/>
      <c r="K4" s="1"/>
      <c r="L4" s="1"/>
      <c r="M4" s="1"/>
      <c r="N4" s="1"/>
    </row>
    <row r="5" spans="1:14" ht="15.75" thickBot="1">
      <c r="A5" s="1"/>
      <c r="B5" s="5"/>
      <c r="C5" s="1"/>
      <c r="D5" s="1"/>
      <c r="E5" s="354"/>
      <c r="F5" s="389"/>
      <c r="G5" s="1"/>
      <c r="H5" s="351"/>
      <c r="I5" s="1"/>
      <c r="J5" s="1"/>
      <c r="K5" s="1"/>
      <c r="L5" s="1"/>
      <c r="M5" s="1"/>
      <c r="N5" s="1"/>
    </row>
    <row r="6" spans="1:14" ht="15.75" thickBot="1">
      <c r="A6" s="1"/>
      <c r="B6" s="5"/>
      <c r="C6" s="1"/>
      <c r="D6" s="1"/>
      <c r="E6" s="400" t="s">
        <v>1</v>
      </c>
      <c r="F6" s="401"/>
      <c r="G6" s="1"/>
      <c r="H6" s="351"/>
      <c r="I6" s="1"/>
      <c r="J6" s="1"/>
      <c r="K6" s="1"/>
      <c r="L6" s="1"/>
      <c r="M6" s="1"/>
      <c r="N6" s="1"/>
    </row>
    <row r="7" spans="1:14" ht="27" customHeight="1">
      <c r="A7" s="1"/>
      <c r="B7" s="6" t="s">
        <v>2</v>
      </c>
      <c r="C7" s="7" t="s">
        <v>3</v>
      </c>
      <c r="D7" s="7" t="s">
        <v>4</v>
      </c>
      <c r="E7" s="392" t="s">
        <v>5</v>
      </c>
      <c r="F7" s="390" t="s">
        <v>6</v>
      </c>
      <c r="G7" s="8" t="s">
        <v>7</v>
      </c>
      <c r="H7" s="352"/>
      <c r="I7" s="1"/>
      <c r="J7" s="1"/>
      <c r="K7" s="1"/>
      <c r="L7" s="1"/>
      <c r="M7" s="1"/>
      <c r="N7" s="1"/>
    </row>
    <row r="8" spans="1:14">
      <c r="A8" s="9" t="s">
        <v>8</v>
      </c>
      <c r="B8" s="10" t="s">
        <v>9</v>
      </c>
      <c r="C8" s="11">
        <v>38311.18</v>
      </c>
      <c r="D8" s="11">
        <v>-54925010.009999998</v>
      </c>
      <c r="E8" s="11">
        <v>-985555.84</v>
      </c>
      <c r="F8" s="11">
        <v>-29862546.559999999</v>
      </c>
      <c r="G8" s="11">
        <f t="shared" ref="G8:G621" si="0">E8-D8</f>
        <v>53939454.169999994</v>
      </c>
      <c r="H8" s="149">
        <f t="shared" ref="H8" si="1">+H9-H612</f>
        <v>0</v>
      </c>
      <c r="I8" s="1"/>
      <c r="J8" s="1"/>
      <c r="K8" s="1"/>
      <c r="L8" s="1"/>
      <c r="M8" s="1"/>
      <c r="N8" s="1"/>
    </row>
    <row r="9" spans="1:14">
      <c r="A9" s="9" t="s">
        <v>10</v>
      </c>
      <c r="B9" s="10" t="s">
        <v>11</v>
      </c>
      <c r="C9" s="12">
        <v>19537798.829999998</v>
      </c>
      <c r="D9" s="12">
        <v>-34619975.909999996</v>
      </c>
      <c r="E9" s="12">
        <v>20386049.789999999</v>
      </c>
      <c r="F9" s="12">
        <v>-28800052.050000001</v>
      </c>
      <c r="G9" s="12">
        <f t="shared" si="0"/>
        <v>55006025.699999996</v>
      </c>
      <c r="H9" s="149">
        <f t="shared" ref="H9" si="2">+H10-H155+H530+H548+H551</f>
        <v>0</v>
      </c>
      <c r="I9" s="1"/>
      <c r="J9" s="1"/>
      <c r="K9" s="1"/>
      <c r="L9" s="1"/>
      <c r="M9" s="1"/>
      <c r="N9" s="1"/>
    </row>
    <row r="10" spans="1:14">
      <c r="A10" s="9" t="s">
        <v>12</v>
      </c>
      <c r="B10" s="10" t="s">
        <v>13</v>
      </c>
      <c r="C10" s="12">
        <v>1757532303.27</v>
      </c>
      <c r="D10" s="12">
        <v>1732289854.0699999</v>
      </c>
      <c r="E10" s="12">
        <v>1894313578.5999999</v>
      </c>
      <c r="F10" s="12">
        <v>79910350.829999998</v>
      </c>
      <c r="G10" s="12">
        <f t="shared" si="0"/>
        <v>162023724.52999997</v>
      </c>
      <c r="H10" s="149">
        <f t="shared" ref="H10" si="3">+H11+H48+H51+H59+H116+H139+H143+H150+H151</f>
        <v>0</v>
      </c>
      <c r="I10" s="1"/>
      <c r="J10" s="1"/>
      <c r="K10" s="1"/>
      <c r="L10" s="1"/>
      <c r="M10" s="1"/>
      <c r="N10" s="1"/>
    </row>
    <row r="11" spans="1:14">
      <c r="A11" s="9" t="s">
        <v>14</v>
      </c>
      <c r="B11" s="10" t="s">
        <v>15</v>
      </c>
      <c r="C11" s="12">
        <v>1554813085.1300001</v>
      </c>
      <c r="D11" s="12">
        <v>1553098788.97</v>
      </c>
      <c r="E11" s="12">
        <v>1672353347.55</v>
      </c>
      <c r="F11" s="12">
        <v>53805718.799999997</v>
      </c>
      <c r="G11" s="12">
        <f t="shared" si="0"/>
        <v>119254558.57999992</v>
      </c>
      <c r="H11" s="149">
        <f t="shared" ref="H11" si="4">+H12+H25+H42+H47</f>
        <v>0</v>
      </c>
      <c r="I11" s="1"/>
      <c r="J11" s="1"/>
      <c r="K11" s="1"/>
      <c r="L11" s="1"/>
      <c r="M11" s="1"/>
      <c r="N11" s="1"/>
    </row>
    <row r="12" spans="1:14">
      <c r="A12" s="13" t="s">
        <v>16</v>
      </c>
      <c r="B12" s="14" t="s">
        <v>17</v>
      </c>
      <c r="C12" s="15">
        <v>1546233430.6199999</v>
      </c>
      <c r="D12" s="15">
        <v>1539459383.8299999</v>
      </c>
      <c r="E12" s="15">
        <v>1636821526.21</v>
      </c>
      <c r="F12" s="15">
        <v>27611744.859999999</v>
      </c>
      <c r="G12" s="15">
        <f t="shared" si="0"/>
        <v>97362142.380000114</v>
      </c>
      <c r="H12" s="156">
        <f t="shared" ref="H12" si="5">H13+H24</f>
        <v>0</v>
      </c>
      <c r="I12" s="1"/>
      <c r="J12" s="1"/>
      <c r="K12" s="1"/>
      <c r="L12" s="1"/>
      <c r="M12" s="1"/>
      <c r="N12" s="1"/>
    </row>
    <row r="13" spans="1:14">
      <c r="A13" s="16" t="s">
        <v>18</v>
      </c>
      <c r="B13" s="17" t="s">
        <v>19</v>
      </c>
      <c r="C13" s="18">
        <v>1521951829.54</v>
      </c>
      <c r="D13" s="18">
        <v>1514323669.1199999</v>
      </c>
      <c r="E13" s="18">
        <v>1629373447.6099999</v>
      </c>
      <c r="F13" s="18">
        <v>27611744.859999999</v>
      </c>
      <c r="G13" s="18">
        <f t="shared" si="0"/>
        <v>115049778.49000001</v>
      </c>
      <c r="H13" s="156">
        <f t="shared" ref="H13" si="6">+H14+H17+H20+H23</f>
        <v>0</v>
      </c>
      <c r="I13" s="1"/>
      <c r="J13" s="1"/>
      <c r="K13" s="1"/>
      <c r="L13" s="1"/>
      <c r="M13" s="1"/>
      <c r="N13" s="1"/>
    </row>
    <row r="14" spans="1:14">
      <c r="A14" s="19" t="s">
        <v>20</v>
      </c>
      <c r="B14" s="20" t="s">
        <v>21</v>
      </c>
      <c r="C14" s="21">
        <v>1465681697.29</v>
      </c>
      <c r="D14" s="21">
        <v>1454104621.1500001</v>
      </c>
      <c r="E14" s="21">
        <v>1544410803.51</v>
      </c>
      <c r="F14" s="21">
        <v>0</v>
      </c>
      <c r="G14" s="21">
        <f t="shared" si="0"/>
        <v>90306182.359999895</v>
      </c>
      <c r="H14" s="149">
        <f t="shared" ref="H14" si="7">+H15+H16</f>
        <v>0</v>
      </c>
      <c r="I14" s="1"/>
      <c r="J14" s="1"/>
      <c r="K14" s="1"/>
      <c r="L14" s="1"/>
      <c r="M14" s="1"/>
      <c r="N14" s="1"/>
    </row>
    <row r="15" spans="1:14">
      <c r="A15" s="22" t="s">
        <v>22</v>
      </c>
      <c r="B15" s="23" t="s">
        <v>23</v>
      </c>
      <c r="C15" s="24">
        <v>1430289000</v>
      </c>
      <c r="D15" s="24">
        <v>1431266000</v>
      </c>
      <c r="E15" s="24">
        <v>1487904000</v>
      </c>
      <c r="F15" s="24">
        <v>0</v>
      </c>
      <c r="G15" s="24">
        <f t="shared" si="0"/>
        <v>56638000</v>
      </c>
      <c r="H15" s="163"/>
      <c r="I15" s="1"/>
      <c r="J15" s="1"/>
      <c r="K15" s="1"/>
      <c r="L15" s="1"/>
      <c r="M15" s="1"/>
      <c r="N15" s="1"/>
    </row>
    <row r="16" spans="1:14">
      <c r="A16" s="22" t="s">
        <v>24</v>
      </c>
      <c r="B16" s="23" t="s">
        <v>25</v>
      </c>
      <c r="C16" s="24">
        <v>35392697.289999999</v>
      </c>
      <c r="D16" s="24">
        <v>22838621.149999999</v>
      </c>
      <c r="E16" s="24">
        <v>56506803.509999998</v>
      </c>
      <c r="F16" s="24">
        <v>0</v>
      </c>
      <c r="G16" s="24">
        <f t="shared" si="0"/>
        <v>33668182.359999999</v>
      </c>
      <c r="H16" s="163"/>
      <c r="I16" s="1"/>
      <c r="J16" s="1"/>
      <c r="K16" s="1"/>
      <c r="L16" s="1"/>
      <c r="M16" s="1"/>
      <c r="N16" s="1"/>
    </row>
    <row r="17" spans="1:14">
      <c r="A17" s="19" t="s">
        <v>26</v>
      </c>
      <c r="B17" s="20" t="s">
        <v>27</v>
      </c>
      <c r="C17" s="21">
        <v>24685132.25</v>
      </c>
      <c r="D17" s="21">
        <v>28634047.969999999</v>
      </c>
      <c r="E17" s="21">
        <v>45062144.100000001</v>
      </c>
      <c r="F17" s="21">
        <v>27611744.859999999</v>
      </c>
      <c r="G17" s="21">
        <f t="shared" si="0"/>
        <v>16428096.130000003</v>
      </c>
      <c r="H17" s="149">
        <f t="shared" ref="H17" si="8">+H18+H19</f>
        <v>0</v>
      </c>
      <c r="I17" s="1"/>
      <c r="J17" s="1"/>
      <c r="K17" s="1"/>
      <c r="L17" s="1"/>
      <c r="M17" s="1"/>
      <c r="N17" s="1"/>
    </row>
    <row r="18" spans="1:14">
      <c r="A18" s="22" t="s">
        <v>28</v>
      </c>
      <c r="B18" s="23" t="s">
        <v>29</v>
      </c>
      <c r="C18" s="24">
        <v>10996784.08</v>
      </c>
      <c r="D18" s="24">
        <v>8376704.4400000004</v>
      </c>
      <c r="E18" s="24">
        <v>8912250.4900000002</v>
      </c>
      <c r="F18" s="24">
        <v>0</v>
      </c>
      <c r="G18" s="24">
        <f t="shared" si="0"/>
        <v>535546.04999999981</v>
      </c>
      <c r="H18" s="163"/>
      <c r="I18" s="1"/>
      <c r="J18" s="1"/>
      <c r="K18" s="1"/>
      <c r="L18" s="1"/>
      <c r="M18" s="1"/>
      <c r="N18" s="1"/>
    </row>
    <row r="19" spans="1:14">
      <c r="A19" s="22" t="s">
        <v>30</v>
      </c>
      <c r="B19" s="23" t="s">
        <v>31</v>
      </c>
      <c r="C19" s="24">
        <v>13688348.17</v>
      </c>
      <c r="D19" s="24">
        <v>20257343.530000001</v>
      </c>
      <c r="E19" s="24">
        <v>36149893.609999999</v>
      </c>
      <c r="F19" s="24">
        <v>27611744.859999999</v>
      </c>
      <c r="G19" s="24">
        <f t="shared" si="0"/>
        <v>15892550.079999998</v>
      </c>
      <c r="H19" s="163"/>
      <c r="I19" s="1"/>
      <c r="J19" s="1"/>
      <c r="K19" s="1"/>
      <c r="L19" s="1"/>
      <c r="M19" s="1"/>
      <c r="N19" s="1"/>
    </row>
    <row r="20" spans="1:14">
      <c r="A20" s="19" t="s">
        <v>32</v>
      </c>
      <c r="B20" s="20" t="s">
        <v>33</v>
      </c>
      <c r="C20" s="21">
        <v>31585000</v>
      </c>
      <c r="D20" s="21">
        <v>31585000</v>
      </c>
      <c r="E20" s="21">
        <v>39900500</v>
      </c>
      <c r="F20" s="21">
        <v>0</v>
      </c>
      <c r="G20" s="21">
        <f t="shared" si="0"/>
        <v>8315500</v>
      </c>
      <c r="H20" s="149">
        <f t="shared" ref="H20" si="9">+H21+H22</f>
        <v>0</v>
      </c>
      <c r="I20" s="1"/>
      <c r="J20" s="1"/>
      <c r="K20" s="1"/>
      <c r="L20" s="1"/>
      <c r="M20" s="1"/>
      <c r="N20" s="1"/>
    </row>
    <row r="21" spans="1:14" ht="15.75" customHeight="1">
      <c r="A21" s="22" t="s">
        <v>34</v>
      </c>
      <c r="B21" s="23" t="s">
        <v>35</v>
      </c>
      <c r="C21" s="24">
        <v>11250000</v>
      </c>
      <c r="D21" s="24">
        <v>11250000</v>
      </c>
      <c r="E21" s="24">
        <v>12535000</v>
      </c>
      <c r="F21" s="24">
        <v>0</v>
      </c>
      <c r="G21" s="24">
        <f t="shared" si="0"/>
        <v>1285000</v>
      </c>
      <c r="H21" s="163"/>
      <c r="I21" s="1"/>
      <c r="J21" s="1"/>
      <c r="K21" s="1"/>
      <c r="L21" s="1"/>
      <c r="M21" s="1"/>
      <c r="N21" s="1"/>
    </row>
    <row r="22" spans="1:14" ht="15.75" customHeight="1">
      <c r="A22" s="22" t="s">
        <v>36</v>
      </c>
      <c r="B22" s="23" t="s">
        <v>37</v>
      </c>
      <c r="C22" s="24">
        <v>20335000</v>
      </c>
      <c r="D22" s="24">
        <v>20335000</v>
      </c>
      <c r="E22" s="24">
        <v>27365500</v>
      </c>
      <c r="F22" s="24">
        <v>0</v>
      </c>
      <c r="G22" s="24">
        <f t="shared" si="0"/>
        <v>7030500</v>
      </c>
      <c r="H22" s="163"/>
      <c r="I22" s="1"/>
      <c r="J22" s="1"/>
      <c r="K22" s="1"/>
      <c r="L22" s="1"/>
      <c r="M22" s="1"/>
      <c r="N22" s="1"/>
    </row>
    <row r="23" spans="1:14" ht="15.75" customHeight="1">
      <c r="A23" s="22" t="s">
        <v>38</v>
      </c>
      <c r="B23" s="23" t="s">
        <v>39</v>
      </c>
      <c r="C23" s="24">
        <v>0</v>
      </c>
      <c r="D23" s="24">
        <v>0</v>
      </c>
      <c r="E23" s="24">
        <v>0</v>
      </c>
      <c r="F23" s="24">
        <v>0</v>
      </c>
      <c r="G23" s="24">
        <f t="shared" si="0"/>
        <v>0</v>
      </c>
      <c r="H23" s="163"/>
      <c r="I23" s="1"/>
      <c r="J23" s="1"/>
      <c r="K23" s="1"/>
      <c r="L23" s="1"/>
      <c r="M23" s="1"/>
      <c r="N23" s="1"/>
    </row>
    <row r="24" spans="1:14" ht="15.75" customHeight="1">
      <c r="A24" s="25" t="s">
        <v>40</v>
      </c>
      <c r="B24" s="26" t="s">
        <v>41</v>
      </c>
      <c r="C24" s="27">
        <v>24281601.079999998</v>
      </c>
      <c r="D24" s="27">
        <v>25135714.710000001</v>
      </c>
      <c r="E24" s="27">
        <v>7448078.5999999996</v>
      </c>
      <c r="F24" s="27">
        <v>0</v>
      </c>
      <c r="G24" s="27">
        <f t="shared" si="0"/>
        <v>-17687636.109999999</v>
      </c>
      <c r="H24" s="166"/>
      <c r="I24" s="1"/>
      <c r="J24" s="1"/>
      <c r="K24" s="1"/>
      <c r="L24" s="1"/>
      <c r="M24" s="1"/>
      <c r="N24" s="1"/>
    </row>
    <row r="25" spans="1:14" ht="15.75" customHeight="1">
      <c r="A25" s="13" t="s">
        <v>42</v>
      </c>
      <c r="B25" s="14" t="s">
        <v>43</v>
      </c>
      <c r="C25" s="15">
        <v>7860930.0700000003</v>
      </c>
      <c r="D25" s="15">
        <v>12829478.300000001</v>
      </c>
      <c r="E25" s="15">
        <v>35488521.340000004</v>
      </c>
      <c r="F25" s="15">
        <v>26163973.940000001</v>
      </c>
      <c r="G25" s="15">
        <f t="shared" si="0"/>
        <v>22659043.040000003</v>
      </c>
      <c r="H25" s="156">
        <f t="shared" ref="H25" si="10">+H26+H31+H34</f>
        <v>0</v>
      </c>
      <c r="I25" s="1"/>
      <c r="J25" s="1"/>
      <c r="K25" s="1"/>
      <c r="L25" s="1"/>
      <c r="M25" s="1"/>
      <c r="N25" s="1"/>
    </row>
    <row r="26" spans="1:14" ht="15.75" customHeight="1">
      <c r="A26" s="28" t="s">
        <v>44</v>
      </c>
      <c r="B26" s="29" t="s">
        <v>45</v>
      </c>
      <c r="C26" s="30">
        <v>34250.559999999998</v>
      </c>
      <c r="D26" s="30">
        <v>3979451.34</v>
      </c>
      <c r="E26" s="30">
        <v>723508.48</v>
      </c>
      <c r="F26" s="30">
        <v>1220243.02</v>
      </c>
      <c r="G26" s="30">
        <f t="shared" si="0"/>
        <v>-3255942.86</v>
      </c>
      <c r="H26" s="156">
        <f t="shared" ref="H26" si="11">+H27+H28+H29+H30</f>
        <v>0</v>
      </c>
      <c r="I26" s="1"/>
      <c r="J26" s="1"/>
      <c r="K26" s="1"/>
      <c r="L26" s="1"/>
      <c r="M26" s="1"/>
      <c r="N26" s="1"/>
    </row>
    <row r="27" spans="1:14" ht="15.75" customHeight="1">
      <c r="A27" s="22" t="s">
        <v>46</v>
      </c>
      <c r="B27" s="23" t="s">
        <v>47</v>
      </c>
      <c r="C27" s="24">
        <v>0</v>
      </c>
      <c r="D27" s="24">
        <v>116544.62</v>
      </c>
      <c r="E27" s="24">
        <v>673062.03</v>
      </c>
      <c r="F27" s="24">
        <v>0</v>
      </c>
      <c r="G27" s="24">
        <f t="shared" si="0"/>
        <v>556517.41</v>
      </c>
      <c r="H27" s="163"/>
      <c r="I27" s="1"/>
      <c r="J27" s="1"/>
      <c r="K27" s="1"/>
      <c r="L27" s="1"/>
      <c r="M27" s="1"/>
      <c r="N27" s="1"/>
    </row>
    <row r="28" spans="1:14" ht="15.75" customHeight="1">
      <c r="A28" s="31" t="s">
        <v>48</v>
      </c>
      <c r="B28" s="32" t="s">
        <v>49</v>
      </c>
      <c r="C28" s="33">
        <v>0</v>
      </c>
      <c r="D28" s="33">
        <v>3862906.72</v>
      </c>
      <c r="E28" s="33">
        <v>0</v>
      </c>
      <c r="F28" s="33">
        <v>1204673.02</v>
      </c>
      <c r="G28" s="33">
        <f t="shared" si="0"/>
        <v>-3862906.72</v>
      </c>
      <c r="H28" s="163"/>
      <c r="I28" s="1"/>
      <c r="J28" s="1"/>
      <c r="K28" s="1"/>
      <c r="L28" s="1"/>
      <c r="M28" s="1"/>
      <c r="N28" s="1"/>
    </row>
    <row r="29" spans="1:14" ht="15.75" customHeight="1">
      <c r="A29" s="31" t="s">
        <v>50</v>
      </c>
      <c r="B29" s="32" t="s">
        <v>51</v>
      </c>
      <c r="C29" s="33">
        <v>0</v>
      </c>
      <c r="D29" s="33">
        <v>0</v>
      </c>
      <c r="E29" s="33">
        <v>50446.45</v>
      </c>
      <c r="F29" s="33">
        <v>15570</v>
      </c>
      <c r="G29" s="33">
        <f t="shared" si="0"/>
        <v>50446.45</v>
      </c>
      <c r="H29" s="163"/>
      <c r="I29" s="1"/>
      <c r="J29" s="1"/>
      <c r="K29" s="1"/>
      <c r="L29" s="1"/>
      <c r="M29" s="1"/>
      <c r="N29" s="1"/>
    </row>
    <row r="30" spans="1:14" ht="15.75" customHeight="1">
      <c r="A30" s="22" t="s">
        <v>52</v>
      </c>
      <c r="B30" s="23" t="s">
        <v>53</v>
      </c>
      <c r="C30" s="24">
        <v>34250.559999999998</v>
      </c>
      <c r="D30" s="24">
        <v>0</v>
      </c>
      <c r="E30" s="24">
        <v>0</v>
      </c>
      <c r="F30" s="24">
        <v>0</v>
      </c>
      <c r="G30" s="24">
        <f t="shared" si="0"/>
        <v>0</v>
      </c>
      <c r="H30" s="163"/>
      <c r="I30" s="1"/>
      <c r="J30" s="1"/>
      <c r="K30" s="1"/>
      <c r="L30" s="1"/>
      <c r="M30" s="1"/>
      <c r="N30" s="1"/>
    </row>
    <row r="31" spans="1:14" ht="15.75" customHeight="1">
      <c r="A31" s="28" t="s">
        <v>54</v>
      </c>
      <c r="B31" s="29" t="s">
        <v>55</v>
      </c>
      <c r="C31" s="30">
        <v>39850</v>
      </c>
      <c r="D31" s="30">
        <v>14275.33</v>
      </c>
      <c r="E31" s="30">
        <v>2665</v>
      </c>
      <c r="F31" s="30">
        <v>0</v>
      </c>
      <c r="G31" s="30">
        <f t="shared" si="0"/>
        <v>-11610.33</v>
      </c>
      <c r="H31" s="156">
        <f t="shared" ref="H31" si="12">+H32+H33</f>
        <v>0</v>
      </c>
      <c r="I31" s="1"/>
      <c r="J31" s="1"/>
      <c r="K31" s="1"/>
      <c r="L31" s="1"/>
      <c r="M31" s="1"/>
      <c r="N31" s="1"/>
    </row>
    <row r="32" spans="1:14" ht="15.75" customHeight="1">
      <c r="A32" s="34" t="s">
        <v>56</v>
      </c>
      <c r="B32" s="35" t="s">
        <v>57</v>
      </c>
      <c r="C32" s="36">
        <v>39850</v>
      </c>
      <c r="D32" s="36">
        <v>14275.33</v>
      </c>
      <c r="E32" s="36">
        <v>2665</v>
      </c>
      <c r="F32" s="36">
        <v>0</v>
      </c>
      <c r="G32" s="36">
        <f t="shared" si="0"/>
        <v>-11610.33</v>
      </c>
      <c r="H32" s="163"/>
      <c r="I32" s="1"/>
      <c r="J32" s="1"/>
      <c r="K32" s="1"/>
      <c r="L32" s="1"/>
      <c r="M32" s="1"/>
      <c r="N32" s="1"/>
    </row>
    <row r="33" spans="1:14" ht="15.75" customHeight="1">
      <c r="A33" s="34" t="s">
        <v>58</v>
      </c>
      <c r="B33" s="35" t="s">
        <v>59</v>
      </c>
      <c r="C33" s="36">
        <v>0</v>
      </c>
      <c r="D33" s="36">
        <v>0</v>
      </c>
      <c r="E33" s="36">
        <v>0</v>
      </c>
      <c r="F33" s="36">
        <v>0</v>
      </c>
      <c r="G33" s="36">
        <f t="shared" si="0"/>
        <v>0</v>
      </c>
      <c r="H33" s="163"/>
      <c r="I33" s="1"/>
      <c r="J33" s="1"/>
      <c r="K33" s="1"/>
      <c r="L33" s="1"/>
      <c r="M33" s="1"/>
      <c r="N33" s="1"/>
    </row>
    <row r="34" spans="1:14" ht="15.75" customHeight="1">
      <c r="A34" s="28" t="s">
        <v>60</v>
      </c>
      <c r="B34" s="29" t="s">
        <v>61</v>
      </c>
      <c r="C34" s="30">
        <v>7786829.5099999998</v>
      </c>
      <c r="D34" s="30">
        <v>8835751.6300000008</v>
      </c>
      <c r="E34" s="30">
        <v>34762347.859999999</v>
      </c>
      <c r="F34" s="30">
        <v>24943730.920000002</v>
      </c>
      <c r="G34" s="30">
        <f t="shared" si="0"/>
        <v>25926596.229999997</v>
      </c>
      <c r="H34" s="156">
        <f t="shared" ref="H34" si="13">+H35+H36+H39+H40+H41</f>
        <v>0</v>
      </c>
      <c r="I34" s="1"/>
      <c r="J34" s="1"/>
      <c r="K34" s="1"/>
      <c r="L34" s="1"/>
      <c r="M34" s="1"/>
      <c r="N34" s="1"/>
    </row>
    <row r="35" spans="1:14" ht="15.75" customHeight="1">
      <c r="A35" s="37" t="s">
        <v>62</v>
      </c>
      <c r="B35" s="38" t="s">
        <v>63</v>
      </c>
      <c r="C35" s="39">
        <v>0</v>
      </c>
      <c r="D35" s="39">
        <v>0</v>
      </c>
      <c r="E35" s="39">
        <v>848058.07</v>
      </c>
      <c r="F35" s="39">
        <v>848058.07</v>
      </c>
      <c r="G35" s="39">
        <f t="shared" si="0"/>
        <v>848058.07</v>
      </c>
      <c r="H35" s="163"/>
      <c r="I35" s="1"/>
      <c r="J35" s="1"/>
      <c r="K35" s="1"/>
      <c r="L35" s="1"/>
      <c r="M35" s="1"/>
      <c r="N35" s="1"/>
    </row>
    <row r="36" spans="1:14" ht="15.75" customHeight="1">
      <c r="A36" s="40" t="s">
        <v>64</v>
      </c>
      <c r="B36" s="29" t="s">
        <v>65</v>
      </c>
      <c r="C36" s="41">
        <v>119129.51</v>
      </c>
      <c r="D36" s="41">
        <v>549579.18999999994</v>
      </c>
      <c r="E36" s="41">
        <v>24235889.789999999</v>
      </c>
      <c r="F36" s="41">
        <v>24095672.850000001</v>
      </c>
      <c r="G36" s="41">
        <f t="shared" si="0"/>
        <v>23686310.599999998</v>
      </c>
      <c r="H36" s="149">
        <f t="shared" ref="H36" si="14">+H37+H38</f>
        <v>0</v>
      </c>
      <c r="I36" s="1"/>
      <c r="J36" s="1"/>
      <c r="K36" s="1"/>
      <c r="L36" s="1"/>
      <c r="M36" s="1"/>
      <c r="N36" s="1"/>
    </row>
    <row r="37" spans="1:14" ht="15.75" customHeight="1">
      <c r="A37" s="42" t="s">
        <v>66</v>
      </c>
      <c r="B37" s="43" t="s">
        <v>67</v>
      </c>
      <c r="C37" s="44">
        <v>0</v>
      </c>
      <c r="D37" s="44">
        <v>0</v>
      </c>
      <c r="E37" s="44">
        <v>24082292.210000001</v>
      </c>
      <c r="F37" s="44">
        <v>24075672.850000001</v>
      </c>
      <c r="G37" s="44">
        <f t="shared" si="0"/>
        <v>24082292.210000001</v>
      </c>
      <c r="H37" s="163"/>
      <c r="I37" s="1"/>
      <c r="J37" s="1"/>
      <c r="K37" s="1"/>
      <c r="L37" s="1"/>
      <c r="M37" s="1"/>
      <c r="N37" s="1"/>
    </row>
    <row r="38" spans="1:14" ht="15.75" customHeight="1">
      <c r="A38" s="42" t="s">
        <v>68</v>
      </c>
      <c r="B38" s="43" t="s">
        <v>69</v>
      </c>
      <c r="C38" s="44">
        <v>119129.51</v>
      </c>
      <c r="D38" s="44">
        <v>549579.18999999994</v>
      </c>
      <c r="E38" s="44">
        <v>153597.57999999999</v>
      </c>
      <c r="F38" s="44">
        <v>20000</v>
      </c>
      <c r="G38" s="44">
        <f t="shared" si="0"/>
        <v>-395981.61</v>
      </c>
      <c r="H38" s="163"/>
      <c r="I38" s="1"/>
      <c r="J38" s="1"/>
      <c r="K38" s="1"/>
      <c r="L38" s="1"/>
      <c r="M38" s="1"/>
      <c r="N38" s="1"/>
    </row>
    <row r="39" spans="1:14" ht="15.75" customHeight="1">
      <c r="A39" s="22" t="s">
        <v>70</v>
      </c>
      <c r="B39" s="23" t="s">
        <v>71</v>
      </c>
      <c r="C39" s="24">
        <v>0</v>
      </c>
      <c r="D39" s="24">
        <v>0</v>
      </c>
      <c r="E39" s="24">
        <v>0</v>
      </c>
      <c r="F39" s="24">
        <v>0</v>
      </c>
      <c r="G39" s="24">
        <f t="shared" si="0"/>
        <v>0</v>
      </c>
      <c r="H39" s="163"/>
      <c r="I39" s="1"/>
      <c r="J39" s="1"/>
      <c r="K39" s="1"/>
      <c r="L39" s="1"/>
      <c r="M39" s="1"/>
      <c r="N39" s="1"/>
    </row>
    <row r="40" spans="1:14" ht="15.75" customHeight="1">
      <c r="A40" s="42" t="s">
        <v>72</v>
      </c>
      <c r="B40" s="43" t="s">
        <v>73</v>
      </c>
      <c r="C40" s="44">
        <v>7667700</v>
      </c>
      <c r="D40" s="44">
        <v>8286172.4400000004</v>
      </c>
      <c r="E40" s="44">
        <v>9678400</v>
      </c>
      <c r="F40" s="44">
        <v>0</v>
      </c>
      <c r="G40" s="44">
        <f t="shared" si="0"/>
        <v>1392227.5599999996</v>
      </c>
      <c r="H40" s="163"/>
      <c r="I40" s="1"/>
      <c r="J40" s="1"/>
      <c r="K40" s="1"/>
      <c r="L40" s="1"/>
      <c r="M40" s="1"/>
      <c r="N40" s="1"/>
    </row>
    <row r="41" spans="1:14" ht="15.75" customHeight="1">
      <c r="A41" s="37" t="s">
        <v>74</v>
      </c>
      <c r="B41" s="38" t="s">
        <v>75</v>
      </c>
      <c r="C41" s="39">
        <v>0</v>
      </c>
      <c r="D41" s="39">
        <v>0</v>
      </c>
      <c r="E41" s="39">
        <v>0</v>
      </c>
      <c r="F41" s="39">
        <v>0</v>
      </c>
      <c r="G41" s="39">
        <f t="shared" si="0"/>
        <v>0</v>
      </c>
      <c r="H41" s="163"/>
      <c r="I41" s="1"/>
      <c r="J41" s="1"/>
      <c r="K41" s="1"/>
      <c r="L41" s="1"/>
      <c r="M41" s="1"/>
      <c r="N41" s="1"/>
    </row>
    <row r="42" spans="1:14" ht="15.75" customHeight="1">
      <c r="A42" s="13" t="s">
        <v>76</v>
      </c>
      <c r="B42" s="14" t="s">
        <v>77</v>
      </c>
      <c r="C42" s="15">
        <v>0</v>
      </c>
      <c r="D42" s="15">
        <v>0</v>
      </c>
      <c r="E42" s="15">
        <v>0</v>
      </c>
      <c r="F42" s="15">
        <v>0</v>
      </c>
      <c r="G42" s="15">
        <f t="shared" si="0"/>
        <v>0</v>
      </c>
      <c r="H42" s="156">
        <f t="shared" ref="H42" si="15">+H43+H44+H45+H46</f>
        <v>0</v>
      </c>
      <c r="I42" s="1"/>
      <c r="J42" s="1"/>
      <c r="K42" s="1"/>
      <c r="L42" s="1"/>
      <c r="M42" s="1"/>
      <c r="N42" s="1"/>
    </row>
    <row r="43" spans="1:14" ht="15.75" customHeight="1">
      <c r="A43" s="45" t="s">
        <v>78</v>
      </c>
      <c r="B43" s="46" t="s">
        <v>79</v>
      </c>
      <c r="C43" s="47">
        <v>0</v>
      </c>
      <c r="D43" s="47">
        <v>0</v>
      </c>
      <c r="E43" s="47">
        <v>0</v>
      </c>
      <c r="F43" s="47">
        <v>0</v>
      </c>
      <c r="G43" s="47">
        <f t="shared" si="0"/>
        <v>0</v>
      </c>
      <c r="H43" s="166"/>
      <c r="I43" s="1"/>
      <c r="J43" s="1"/>
      <c r="K43" s="1"/>
      <c r="L43" s="1"/>
      <c r="M43" s="1"/>
      <c r="N43" s="1"/>
    </row>
    <row r="44" spans="1:14" ht="15.75" customHeight="1">
      <c r="A44" s="45" t="s">
        <v>80</v>
      </c>
      <c r="B44" s="48" t="s">
        <v>81</v>
      </c>
      <c r="C44" s="47">
        <v>0</v>
      </c>
      <c r="D44" s="47">
        <v>0</v>
      </c>
      <c r="E44" s="47">
        <v>0</v>
      </c>
      <c r="F44" s="47">
        <v>0</v>
      </c>
      <c r="G44" s="47">
        <f t="shared" si="0"/>
        <v>0</v>
      </c>
      <c r="H44" s="166"/>
      <c r="I44" s="1"/>
      <c r="J44" s="1"/>
      <c r="K44" s="1"/>
      <c r="L44" s="1"/>
      <c r="M44" s="1"/>
      <c r="N44" s="1"/>
    </row>
    <row r="45" spans="1:14" ht="15.75" customHeight="1">
      <c r="A45" s="25" t="s">
        <v>82</v>
      </c>
      <c r="B45" s="26" t="s">
        <v>83</v>
      </c>
      <c r="C45" s="27">
        <v>0</v>
      </c>
      <c r="D45" s="27">
        <v>0</v>
      </c>
      <c r="E45" s="27">
        <v>0</v>
      </c>
      <c r="F45" s="27">
        <v>0</v>
      </c>
      <c r="G45" s="27">
        <f t="shared" si="0"/>
        <v>0</v>
      </c>
      <c r="H45" s="166"/>
      <c r="I45" s="1"/>
      <c r="J45" s="1"/>
      <c r="K45" s="1"/>
      <c r="L45" s="1"/>
      <c r="M45" s="1"/>
      <c r="N45" s="1"/>
    </row>
    <row r="46" spans="1:14" ht="15.75" customHeight="1">
      <c r="A46" s="25" t="s">
        <v>84</v>
      </c>
      <c r="B46" s="26" t="s">
        <v>85</v>
      </c>
      <c r="C46" s="27">
        <v>0</v>
      </c>
      <c r="D46" s="27">
        <v>0</v>
      </c>
      <c r="E46" s="27">
        <v>0</v>
      </c>
      <c r="F46" s="27">
        <v>0</v>
      </c>
      <c r="G46" s="27">
        <f t="shared" si="0"/>
        <v>0</v>
      </c>
      <c r="H46" s="166"/>
      <c r="I46" s="1"/>
      <c r="J46" s="1"/>
      <c r="K46" s="1"/>
      <c r="L46" s="1"/>
      <c r="M46" s="1"/>
      <c r="N46" s="1"/>
    </row>
    <row r="47" spans="1:14" ht="15.75" customHeight="1">
      <c r="A47" s="13" t="s">
        <v>86</v>
      </c>
      <c r="B47" s="14" t="s">
        <v>87</v>
      </c>
      <c r="C47" s="15">
        <v>718724.44</v>
      </c>
      <c r="D47" s="15">
        <v>809926.84</v>
      </c>
      <c r="E47" s="15">
        <v>43300</v>
      </c>
      <c r="F47" s="15">
        <v>30000</v>
      </c>
      <c r="G47" s="15">
        <f t="shared" si="0"/>
        <v>-766626.84</v>
      </c>
      <c r="H47" s="156"/>
      <c r="I47" s="1"/>
      <c r="J47" s="1"/>
      <c r="K47" s="1"/>
      <c r="L47" s="1"/>
      <c r="M47" s="1"/>
      <c r="N47" s="1"/>
    </row>
    <row r="48" spans="1:14" ht="15.75" customHeight="1">
      <c r="A48" s="9" t="s">
        <v>88</v>
      </c>
      <c r="B48" s="10" t="s">
        <v>89</v>
      </c>
      <c r="C48" s="12">
        <v>-11014341.1</v>
      </c>
      <c r="D48" s="12">
        <v>-14022698.630000001</v>
      </c>
      <c r="E48" s="12">
        <v>-10762081.4</v>
      </c>
      <c r="F48" s="12">
        <v>-1880674.6</v>
      </c>
      <c r="G48" s="12">
        <f t="shared" si="0"/>
        <v>3260617.2300000004</v>
      </c>
      <c r="H48" s="149">
        <f t="shared" ref="H48" si="16">+H49+H50</f>
        <v>0</v>
      </c>
      <c r="I48" s="1"/>
      <c r="J48" s="1"/>
      <c r="K48" s="1"/>
      <c r="L48" s="1"/>
      <c r="M48" s="1"/>
      <c r="N48" s="1"/>
    </row>
    <row r="49" spans="1:14" ht="15.75" customHeight="1">
      <c r="A49" s="25" t="s">
        <v>90</v>
      </c>
      <c r="B49" s="26" t="s">
        <v>91</v>
      </c>
      <c r="C49" s="27">
        <v>-11002220.4</v>
      </c>
      <c r="D49" s="27">
        <v>-13951772.109999999</v>
      </c>
      <c r="E49" s="27">
        <v>-10762081.4</v>
      </c>
      <c r="F49" s="27">
        <v>-1880674.6</v>
      </c>
      <c r="G49" s="27">
        <f t="shared" si="0"/>
        <v>3189690.709999999</v>
      </c>
      <c r="H49" s="166"/>
      <c r="I49" s="1"/>
      <c r="J49" s="1"/>
      <c r="K49" s="1"/>
      <c r="L49" s="1"/>
      <c r="M49" s="1"/>
      <c r="N49" s="1"/>
    </row>
    <row r="50" spans="1:14" ht="15.75" customHeight="1">
      <c r="A50" s="25" t="s">
        <v>92</v>
      </c>
      <c r="B50" s="26" t="s">
        <v>93</v>
      </c>
      <c r="C50" s="27">
        <v>-12120.7</v>
      </c>
      <c r="D50" s="27">
        <v>-70926.52</v>
      </c>
      <c r="E50" s="27">
        <v>0</v>
      </c>
      <c r="F50" s="27">
        <v>0</v>
      </c>
      <c r="G50" s="27">
        <f t="shared" si="0"/>
        <v>70926.52</v>
      </c>
      <c r="H50" s="166"/>
      <c r="I50" s="1"/>
      <c r="J50" s="1"/>
      <c r="K50" s="1"/>
      <c r="L50" s="1"/>
      <c r="M50" s="1"/>
      <c r="N50" s="1"/>
    </row>
    <row r="51" spans="1:14" ht="15.75" customHeight="1">
      <c r="A51" s="9" t="s">
        <v>94</v>
      </c>
      <c r="B51" s="10" t="s">
        <v>95</v>
      </c>
      <c r="C51" s="12">
        <v>5627531.2300000004</v>
      </c>
      <c r="D51" s="12">
        <v>7636325.7599999998</v>
      </c>
      <c r="E51" s="12">
        <v>29730620.859999999</v>
      </c>
      <c r="F51" s="12">
        <v>24678640.059999999</v>
      </c>
      <c r="G51" s="12">
        <f t="shared" si="0"/>
        <v>22094295.100000001</v>
      </c>
      <c r="H51" s="149">
        <f t="shared" ref="H51" si="17">+H52+H53+H54+H58+H57</f>
        <v>0</v>
      </c>
      <c r="I51" s="1"/>
      <c r="J51" s="1"/>
      <c r="K51" s="1"/>
      <c r="L51" s="1"/>
      <c r="M51" s="1"/>
      <c r="N51" s="1"/>
    </row>
    <row r="52" spans="1:14" ht="15.75" customHeight="1">
      <c r="A52" s="25" t="s">
        <v>96</v>
      </c>
      <c r="B52" s="26" t="s">
        <v>97</v>
      </c>
      <c r="C52" s="27">
        <v>2042012.14</v>
      </c>
      <c r="D52" s="27">
        <v>4646256.93</v>
      </c>
      <c r="E52" s="27">
        <v>25640454.690000001</v>
      </c>
      <c r="F52" s="27">
        <v>24678640.060000002</v>
      </c>
      <c r="G52" s="27">
        <f t="shared" si="0"/>
        <v>20994197.760000002</v>
      </c>
      <c r="H52" s="166"/>
      <c r="I52" s="1"/>
      <c r="J52" s="1"/>
      <c r="K52" s="1"/>
      <c r="L52" s="1"/>
      <c r="M52" s="1"/>
      <c r="N52" s="1"/>
    </row>
    <row r="53" spans="1:14" ht="15.75" customHeight="1">
      <c r="A53" s="25" t="s">
        <v>98</v>
      </c>
      <c r="B53" s="26" t="s">
        <v>99</v>
      </c>
      <c r="C53" s="27">
        <v>2984050.68</v>
      </c>
      <c r="D53" s="27">
        <v>1857498.77</v>
      </c>
      <c r="E53" s="27">
        <v>2395989.8199999998</v>
      </c>
      <c r="F53" s="27">
        <v>0</v>
      </c>
      <c r="G53" s="27">
        <f t="shared" si="0"/>
        <v>538491.04999999981</v>
      </c>
      <c r="H53" s="166"/>
      <c r="I53" s="1"/>
      <c r="J53" s="1"/>
      <c r="K53" s="1"/>
      <c r="L53" s="1"/>
      <c r="M53" s="1"/>
      <c r="N53" s="1"/>
    </row>
    <row r="54" spans="1:14" ht="15.75" customHeight="1">
      <c r="A54" s="28" t="s">
        <v>100</v>
      </c>
      <c r="B54" s="29" t="s">
        <v>101</v>
      </c>
      <c r="C54" s="30">
        <v>421881.94</v>
      </c>
      <c r="D54" s="30">
        <v>1024564.4</v>
      </c>
      <c r="E54" s="30">
        <v>1590427.65</v>
      </c>
      <c r="F54" s="30">
        <v>0</v>
      </c>
      <c r="G54" s="30">
        <f t="shared" si="0"/>
        <v>565863.24999999988</v>
      </c>
      <c r="H54" s="156">
        <f t="shared" ref="H54" si="18">+H55+H56</f>
        <v>0</v>
      </c>
      <c r="I54" s="1"/>
      <c r="J54" s="1"/>
      <c r="K54" s="1"/>
      <c r="L54" s="1"/>
      <c r="M54" s="1"/>
      <c r="N54" s="1"/>
    </row>
    <row r="55" spans="1:14" ht="15.75" customHeight="1">
      <c r="A55" s="25" t="s">
        <v>102</v>
      </c>
      <c r="B55" s="26" t="s">
        <v>103</v>
      </c>
      <c r="C55" s="27">
        <v>380509.1</v>
      </c>
      <c r="D55" s="27">
        <v>997015.82</v>
      </c>
      <c r="E55" s="27">
        <v>1463032.91</v>
      </c>
      <c r="F55" s="27">
        <v>0</v>
      </c>
      <c r="G55" s="27">
        <f t="shared" si="0"/>
        <v>466017.08999999997</v>
      </c>
      <c r="H55" s="166"/>
      <c r="I55" s="1"/>
      <c r="J55" s="1"/>
      <c r="K55" s="1"/>
      <c r="L55" s="1"/>
      <c r="M55" s="1"/>
      <c r="N55" s="1"/>
    </row>
    <row r="56" spans="1:14" ht="15.75" customHeight="1">
      <c r="A56" s="25" t="s">
        <v>104</v>
      </c>
      <c r="B56" s="26" t="s">
        <v>105</v>
      </c>
      <c r="C56" s="27">
        <v>41372.839999999997</v>
      </c>
      <c r="D56" s="27">
        <v>27548.58</v>
      </c>
      <c r="E56" s="27">
        <v>127394.74</v>
      </c>
      <c r="F56" s="27">
        <v>0</v>
      </c>
      <c r="G56" s="27">
        <f t="shared" si="0"/>
        <v>99846.16</v>
      </c>
      <c r="H56" s="166"/>
      <c r="I56" s="1"/>
      <c r="J56" s="1"/>
      <c r="K56" s="1"/>
      <c r="L56" s="1"/>
      <c r="M56" s="1"/>
      <c r="N56" s="1"/>
    </row>
    <row r="57" spans="1:14" ht="15.75" customHeight="1">
      <c r="A57" s="25" t="s">
        <v>106</v>
      </c>
      <c r="B57" s="26" t="s">
        <v>107</v>
      </c>
      <c r="C57" s="27">
        <v>0</v>
      </c>
      <c r="D57" s="27">
        <v>0</v>
      </c>
      <c r="E57" s="27">
        <v>0</v>
      </c>
      <c r="F57" s="27">
        <v>0</v>
      </c>
      <c r="G57" s="27">
        <f t="shared" si="0"/>
        <v>0</v>
      </c>
      <c r="H57" s="166"/>
      <c r="I57" s="1"/>
      <c r="J57" s="1"/>
      <c r="K57" s="1"/>
      <c r="L57" s="1"/>
      <c r="M57" s="1"/>
      <c r="N57" s="1"/>
    </row>
    <row r="58" spans="1:14" ht="15.75" customHeight="1">
      <c r="A58" s="25" t="s">
        <v>108</v>
      </c>
      <c r="B58" s="26" t="s">
        <v>109</v>
      </c>
      <c r="C58" s="27">
        <v>179586.47</v>
      </c>
      <c r="D58" s="27">
        <v>108005.66</v>
      </c>
      <c r="E58" s="27">
        <v>103748.7</v>
      </c>
      <c r="F58" s="27">
        <v>0</v>
      </c>
      <c r="G58" s="27">
        <f t="shared" si="0"/>
        <v>-4256.9600000000064</v>
      </c>
      <c r="H58" s="166"/>
      <c r="I58" s="1"/>
      <c r="J58" s="1"/>
      <c r="K58" s="1"/>
      <c r="L58" s="1"/>
      <c r="M58" s="1"/>
      <c r="N58" s="1"/>
    </row>
    <row r="59" spans="1:14" ht="15.75" customHeight="1">
      <c r="A59" s="9" t="s">
        <v>110</v>
      </c>
      <c r="B59" s="10" t="s">
        <v>111</v>
      </c>
      <c r="C59" s="12">
        <v>163113693.00999999</v>
      </c>
      <c r="D59" s="12">
        <v>146756846.88</v>
      </c>
      <c r="E59" s="12">
        <v>161020297.56999999</v>
      </c>
      <c r="F59" s="12">
        <v>1461276.25</v>
      </c>
      <c r="G59" s="12">
        <f t="shared" si="0"/>
        <v>14263450.689999998</v>
      </c>
      <c r="H59" s="149">
        <f t="shared" ref="H59" si="19">+H60+H101+H107+H108</f>
        <v>0</v>
      </c>
      <c r="I59" s="1"/>
      <c r="J59" s="1"/>
      <c r="K59" s="1"/>
      <c r="L59" s="1"/>
      <c r="M59" s="1"/>
      <c r="N59" s="1"/>
    </row>
    <row r="60" spans="1:14" ht="15.75" customHeight="1">
      <c r="A60" s="13" t="s">
        <v>112</v>
      </c>
      <c r="B60" s="14" t="s">
        <v>113</v>
      </c>
      <c r="C60" s="15">
        <v>60581137.109999999</v>
      </c>
      <c r="D60" s="15">
        <v>59520727.719999999</v>
      </c>
      <c r="E60" s="15">
        <v>60507546.560000002</v>
      </c>
      <c r="F60" s="15">
        <v>548088</v>
      </c>
      <c r="G60" s="15">
        <f t="shared" si="0"/>
        <v>986818.84000000358</v>
      </c>
      <c r="H60" s="156">
        <f t="shared" ref="H60" si="20">+H61+H79+H80</f>
        <v>0</v>
      </c>
      <c r="I60" s="1"/>
      <c r="J60" s="1"/>
      <c r="K60" s="1"/>
      <c r="L60" s="1"/>
      <c r="M60" s="1"/>
      <c r="N60" s="1"/>
    </row>
    <row r="61" spans="1:14" ht="15.75" customHeight="1">
      <c r="A61" s="13" t="s">
        <v>114</v>
      </c>
      <c r="B61" s="14" t="s">
        <v>115</v>
      </c>
      <c r="C61" s="15">
        <v>48247835.270000003</v>
      </c>
      <c r="D61" s="15">
        <v>48792746.509999998</v>
      </c>
      <c r="E61" s="15">
        <v>50341129.630000003</v>
      </c>
      <c r="F61" s="15">
        <v>363344</v>
      </c>
      <c r="G61" s="15">
        <f t="shared" si="0"/>
        <v>1548383.1200000048</v>
      </c>
      <c r="H61" s="156">
        <f t="shared" ref="H61" si="21">+SUM(H62:H76)</f>
        <v>0</v>
      </c>
      <c r="I61" s="1"/>
      <c r="J61" s="1"/>
      <c r="K61" s="1"/>
      <c r="L61" s="1"/>
      <c r="M61" s="1"/>
      <c r="N61" s="1"/>
    </row>
    <row r="62" spans="1:14" ht="15.75" customHeight="1">
      <c r="A62" s="22" t="s">
        <v>116</v>
      </c>
      <c r="B62" s="23" t="s">
        <v>117</v>
      </c>
      <c r="C62" s="24">
        <v>30161320</v>
      </c>
      <c r="D62" s="24">
        <v>31459871</v>
      </c>
      <c r="E62" s="24">
        <v>32524918</v>
      </c>
      <c r="F62" s="24">
        <v>363344</v>
      </c>
      <c r="G62" s="24">
        <f t="shared" si="0"/>
        <v>1065047</v>
      </c>
      <c r="H62" s="163"/>
      <c r="I62" s="1"/>
      <c r="J62" s="1"/>
      <c r="K62" s="1"/>
      <c r="L62" s="1"/>
      <c r="M62" s="1"/>
      <c r="N62" s="1"/>
    </row>
    <row r="63" spans="1:14" ht="15.75" customHeight="1">
      <c r="A63" s="22" t="s">
        <v>118</v>
      </c>
      <c r="B63" s="23" t="s">
        <v>119</v>
      </c>
      <c r="C63" s="24">
        <v>7196130</v>
      </c>
      <c r="D63" s="24">
        <v>7205825</v>
      </c>
      <c r="E63" s="24">
        <v>8215311</v>
      </c>
      <c r="F63" s="24">
        <v>0</v>
      </c>
      <c r="G63" s="24">
        <f t="shared" si="0"/>
        <v>1009486</v>
      </c>
      <c r="H63" s="163"/>
      <c r="I63" s="1"/>
      <c r="J63" s="1"/>
      <c r="K63" s="1"/>
      <c r="L63" s="1"/>
      <c r="M63" s="1"/>
      <c r="N63" s="1"/>
    </row>
    <row r="64" spans="1:14" ht="15.75" customHeight="1">
      <c r="A64" s="22" t="s">
        <v>120</v>
      </c>
      <c r="B64" s="23" t="s">
        <v>121</v>
      </c>
      <c r="C64" s="24">
        <v>539482</v>
      </c>
      <c r="D64" s="24">
        <v>415663</v>
      </c>
      <c r="E64" s="24">
        <v>644168</v>
      </c>
      <c r="F64" s="24">
        <v>0</v>
      </c>
      <c r="G64" s="24">
        <f t="shared" si="0"/>
        <v>228505</v>
      </c>
      <c r="H64" s="163"/>
      <c r="I64" s="1"/>
      <c r="J64" s="1"/>
      <c r="K64" s="1"/>
      <c r="L64" s="1"/>
      <c r="M64" s="1"/>
      <c r="N64" s="1"/>
    </row>
    <row r="65" spans="1:14" ht="15.75" customHeight="1">
      <c r="A65" s="22" t="s">
        <v>122</v>
      </c>
      <c r="B65" s="23" t="s">
        <v>123</v>
      </c>
      <c r="C65" s="24">
        <v>0</v>
      </c>
      <c r="D65" s="24">
        <v>0</v>
      </c>
      <c r="E65" s="24">
        <v>0</v>
      </c>
      <c r="F65" s="24">
        <v>0</v>
      </c>
      <c r="G65" s="24">
        <f t="shared" si="0"/>
        <v>0</v>
      </c>
      <c r="H65" s="163"/>
      <c r="I65" s="1"/>
      <c r="J65" s="1"/>
      <c r="K65" s="1"/>
      <c r="L65" s="1"/>
      <c r="M65" s="1"/>
      <c r="N65" s="1"/>
    </row>
    <row r="66" spans="1:14" ht="15.75" customHeight="1">
      <c r="A66" s="22" t="s">
        <v>124</v>
      </c>
      <c r="B66" s="23" t="s">
        <v>125</v>
      </c>
      <c r="C66" s="24">
        <v>3255503</v>
      </c>
      <c r="D66" s="24">
        <v>3744063</v>
      </c>
      <c r="E66" s="24">
        <v>4478983</v>
      </c>
      <c r="F66" s="24">
        <v>0</v>
      </c>
      <c r="G66" s="24">
        <f t="shared" si="0"/>
        <v>734920</v>
      </c>
      <c r="H66" s="163"/>
      <c r="I66" s="1"/>
      <c r="J66" s="1"/>
      <c r="K66" s="1"/>
      <c r="L66" s="1"/>
      <c r="M66" s="1"/>
      <c r="N66" s="1"/>
    </row>
    <row r="67" spans="1:14" ht="15.75" customHeight="1">
      <c r="A67" s="22" t="s">
        <v>126</v>
      </c>
      <c r="B67" s="23" t="s">
        <v>127</v>
      </c>
      <c r="C67" s="24">
        <v>115637</v>
      </c>
      <c r="D67" s="24">
        <v>116901</v>
      </c>
      <c r="E67" s="24">
        <v>119599</v>
      </c>
      <c r="F67" s="24">
        <v>0</v>
      </c>
      <c r="G67" s="24">
        <f t="shared" si="0"/>
        <v>2698</v>
      </c>
      <c r="H67" s="163"/>
      <c r="I67" s="1"/>
      <c r="J67" s="1"/>
      <c r="K67" s="1"/>
      <c r="L67" s="1"/>
      <c r="M67" s="1"/>
      <c r="N67" s="1"/>
    </row>
    <row r="68" spans="1:14" ht="15.75" customHeight="1">
      <c r="A68" s="22" t="s">
        <v>128</v>
      </c>
      <c r="B68" s="23" t="s">
        <v>129</v>
      </c>
      <c r="C68" s="24">
        <v>387693</v>
      </c>
      <c r="D68" s="24">
        <v>412635</v>
      </c>
      <c r="E68" s="24">
        <v>443899</v>
      </c>
      <c r="F68" s="24">
        <v>0</v>
      </c>
      <c r="G68" s="24">
        <f t="shared" si="0"/>
        <v>31264</v>
      </c>
      <c r="H68" s="163"/>
      <c r="I68" s="1"/>
      <c r="J68" s="1"/>
      <c r="K68" s="1"/>
      <c r="L68" s="1"/>
      <c r="M68" s="1"/>
      <c r="N68" s="1"/>
    </row>
    <row r="69" spans="1:14" ht="15.75" customHeight="1">
      <c r="A69" s="22" t="s">
        <v>130</v>
      </c>
      <c r="B69" s="23" t="s">
        <v>131</v>
      </c>
      <c r="C69" s="24">
        <v>1131</v>
      </c>
      <c r="D69" s="24">
        <v>0</v>
      </c>
      <c r="E69" s="24">
        <v>251</v>
      </c>
      <c r="F69" s="24">
        <v>0</v>
      </c>
      <c r="G69" s="24">
        <f t="shared" si="0"/>
        <v>251</v>
      </c>
      <c r="H69" s="163"/>
      <c r="I69" s="1"/>
      <c r="J69" s="1"/>
      <c r="K69" s="1"/>
      <c r="L69" s="1"/>
      <c r="M69" s="1"/>
      <c r="N69" s="1"/>
    </row>
    <row r="70" spans="1:14" ht="15.75" customHeight="1">
      <c r="A70" s="22" t="s">
        <v>132</v>
      </c>
      <c r="B70" s="23" t="s">
        <v>133</v>
      </c>
      <c r="C70" s="24">
        <v>134982</v>
      </c>
      <c r="D70" s="24">
        <v>61141</v>
      </c>
      <c r="E70" s="24">
        <v>54388</v>
      </c>
      <c r="F70" s="24">
        <v>0</v>
      </c>
      <c r="G70" s="24">
        <f t="shared" si="0"/>
        <v>-6753</v>
      </c>
      <c r="H70" s="163"/>
      <c r="I70" s="1"/>
      <c r="J70" s="1"/>
      <c r="K70" s="1"/>
      <c r="L70" s="1"/>
      <c r="M70" s="1"/>
      <c r="N70" s="1"/>
    </row>
    <row r="71" spans="1:14" ht="15.75" customHeight="1">
      <c r="A71" s="34" t="s">
        <v>134</v>
      </c>
      <c r="B71" s="35" t="s">
        <v>135</v>
      </c>
      <c r="C71" s="36">
        <v>23482.58</v>
      </c>
      <c r="D71" s="36">
        <v>88375.84</v>
      </c>
      <c r="E71" s="36">
        <v>175123.63</v>
      </c>
      <c r="F71" s="36">
        <v>0</v>
      </c>
      <c r="G71" s="36">
        <f t="shared" si="0"/>
        <v>86747.790000000008</v>
      </c>
      <c r="H71" s="163"/>
      <c r="I71" s="1"/>
      <c r="J71" s="1"/>
      <c r="K71" s="1"/>
      <c r="L71" s="1"/>
      <c r="M71" s="1"/>
      <c r="N71" s="1"/>
    </row>
    <row r="72" spans="1:14" ht="15.75" customHeight="1">
      <c r="A72" s="34" t="s">
        <v>136</v>
      </c>
      <c r="B72" s="35" t="s">
        <v>137</v>
      </c>
      <c r="C72" s="36">
        <v>0</v>
      </c>
      <c r="D72" s="36">
        <v>0</v>
      </c>
      <c r="E72" s="36">
        <v>0</v>
      </c>
      <c r="F72" s="36">
        <v>0</v>
      </c>
      <c r="G72" s="36">
        <f t="shared" si="0"/>
        <v>0</v>
      </c>
      <c r="H72" s="163"/>
      <c r="I72" s="1"/>
      <c r="J72" s="1"/>
      <c r="K72" s="1"/>
      <c r="L72" s="1"/>
      <c r="M72" s="1"/>
      <c r="N72" s="1"/>
    </row>
    <row r="73" spans="1:14" ht="15.75" customHeight="1">
      <c r="A73" s="22" t="s">
        <v>138</v>
      </c>
      <c r="B73" s="23" t="s">
        <v>139</v>
      </c>
      <c r="C73" s="24">
        <v>189896</v>
      </c>
      <c r="D73" s="24">
        <v>127173</v>
      </c>
      <c r="E73" s="24">
        <v>222596</v>
      </c>
      <c r="F73" s="24">
        <v>0</v>
      </c>
      <c r="G73" s="24">
        <f t="shared" si="0"/>
        <v>95423</v>
      </c>
      <c r="H73" s="163"/>
      <c r="I73" s="1"/>
      <c r="J73" s="1"/>
      <c r="K73" s="1"/>
      <c r="L73" s="1"/>
      <c r="M73" s="1"/>
      <c r="N73" s="1"/>
    </row>
    <row r="74" spans="1:14" ht="15.75" customHeight="1">
      <c r="A74" s="34" t="s">
        <v>140</v>
      </c>
      <c r="B74" s="35" t="s">
        <v>141</v>
      </c>
      <c r="C74" s="36">
        <v>0</v>
      </c>
      <c r="D74" s="36">
        <v>0</v>
      </c>
      <c r="E74" s="36">
        <v>0</v>
      </c>
      <c r="F74" s="36">
        <v>0</v>
      </c>
      <c r="G74" s="36">
        <f t="shared" si="0"/>
        <v>0</v>
      </c>
      <c r="H74" s="163"/>
      <c r="I74" s="1"/>
      <c r="J74" s="1"/>
      <c r="K74" s="1"/>
      <c r="L74" s="1"/>
      <c r="M74" s="1"/>
      <c r="N74" s="1"/>
    </row>
    <row r="75" spans="1:14" ht="15.75" customHeight="1">
      <c r="A75" s="34" t="s">
        <v>142</v>
      </c>
      <c r="B75" s="35" t="s">
        <v>143</v>
      </c>
      <c r="C75" s="36">
        <v>0</v>
      </c>
      <c r="D75" s="36">
        <v>0</v>
      </c>
      <c r="E75" s="36">
        <v>0</v>
      </c>
      <c r="F75" s="36">
        <v>0</v>
      </c>
      <c r="G75" s="36">
        <f t="shared" si="0"/>
        <v>0</v>
      </c>
      <c r="H75" s="163"/>
      <c r="I75" s="1"/>
      <c r="J75" s="1"/>
      <c r="K75" s="1"/>
      <c r="L75" s="1"/>
      <c r="M75" s="1"/>
      <c r="N75" s="1"/>
    </row>
    <row r="76" spans="1:14" ht="15.75" customHeight="1">
      <c r="A76" s="19" t="s">
        <v>144</v>
      </c>
      <c r="B76" s="20" t="s">
        <v>145</v>
      </c>
      <c r="C76" s="21">
        <v>6242578.6900000004</v>
      </c>
      <c r="D76" s="21">
        <v>5161098.67</v>
      </c>
      <c r="E76" s="21">
        <v>3461893</v>
      </c>
      <c r="F76" s="21">
        <v>0</v>
      </c>
      <c r="G76" s="21">
        <f t="shared" si="0"/>
        <v>-1699205.67</v>
      </c>
      <c r="H76" s="149">
        <f t="shared" ref="H76" si="22">+H77+H78</f>
        <v>0</v>
      </c>
      <c r="I76" s="1"/>
      <c r="J76" s="1"/>
      <c r="K76" s="1"/>
      <c r="L76" s="1"/>
      <c r="M76" s="1"/>
      <c r="N76" s="1"/>
    </row>
    <row r="77" spans="1:14" ht="15.75" customHeight="1">
      <c r="A77" s="37" t="s">
        <v>146</v>
      </c>
      <c r="B77" s="38" t="s">
        <v>147</v>
      </c>
      <c r="C77" s="39">
        <v>0</v>
      </c>
      <c r="D77" s="39">
        <v>728</v>
      </c>
      <c r="E77" s="39">
        <v>1050</v>
      </c>
      <c r="F77" s="39">
        <v>0</v>
      </c>
      <c r="G77" s="39">
        <f t="shared" si="0"/>
        <v>322</v>
      </c>
      <c r="H77" s="163"/>
      <c r="I77" s="1"/>
      <c r="J77" s="1"/>
      <c r="K77" s="1"/>
      <c r="L77" s="1"/>
      <c r="M77" s="1"/>
      <c r="N77" s="1"/>
    </row>
    <row r="78" spans="1:14" ht="15.75" customHeight="1">
      <c r="A78" s="34" t="s">
        <v>148</v>
      </c>
      <c r="B78" s="35" t="s">
        <v>149</v>
      </c>
      <c r="C78" s="36">
        <v>6242578.6900000004</v>
      </c>
      <c r="D78" s="36">
        <v>5160370.67</v>
      </c>
      <c r="E78" s="36">
        <v>3460843</v>
      </c>
      <c r="F78" s="36">
        <v>0</v>
      </c>
      <c r="G78" s="36">
        <f t="shared" si="0"/>
        <v>-1699527.67</v>
      </c>
      <c r="H78" s="163"/>
      <c r="I78" s="1"/>
      <c r="J78" s="1"/>
      <c r="K78" s="1"/>
      <c r="L78" s="1"/>
      <c r="M78" s="1"/>
      <c r="N78" s="1"/>
    </row>
    <row r="79" spans="1:14" ht="15.75" customHeight="1">
      <c r="A79" s="28" t="s">
        <v>150</v>
      </c>
      <c r="B79" s="29" t="s">
        <v>151</v>
      </c>
      <c r="C79" s="30">
        <v>182606.18</v>
      </c>
      <c r="D79" s="30">
        <v>27878.17</v>
      </c>
      <c r="E79" s="30">
        <v>158641.69</v>
      </c>
      <c r="F79" s="30">
        <v>0</v>
      </c>
      <c r="G79" s="30">
        <f t="shared" si="0"/>
        <v>130763.52</v>
      </c>
      <c r="H79" s="156"/>
      <c r="I79" s="1"/>
      <c r="J79" s="1"/>
      <c r="K79" s="1"/>
      <c r="L79" s="1"/>
      <c r="M79" s="1"/>
      <c r="N79" s="1"/>
    </row>
    <row r="80" spans="1:14" ht="15.75" customHeight="1">
      <c r="A80" s="13" t="s">
        <v>152</v>
      </c>
      <c r="B80" s="14" t="s">
        <v>153</v>
      </c>
      <c r="C80" s="15">
        <v>12150695.66</v>
      </c>
      <c r="D80" s="15">
        <v>10700103.039999999</v>
      </c>
      <c r="E80" s="15">
        <v>10007775.24</v>
      </c>
      <c r="F80" s="15">
        <v>184744</v>
      </c>
      <c r="G80" s="15">
        <f t="shared" si="0"/>
        <v>-692327.79999999888</v>
      </c>
      <c r="H80" s="156">
        <f t="shared" ref="H80" si="23">SUM(H81:H95,H98,H99,H100)</f>
        <v>0</v>
      </c>
      <c r="I80" s="1"/>
      <c r="J80" s="1"/>
      <c r="K80" s="1"/>
      <c r="L80" s="1"/>
      <c r="M80" s="1"/>
      <c r="N80" s="1"/>
    </row>
    <row r="81" spans="1:14" ht="15.75" customHeight="1">
      <c r="A81" s="22" t="s">
        <v>154</v>
      </c>
      <c r="B81" s="23" t="s">
        <v>155</v>
      </c>
      <c r="C81" s="24">
        <v>5105087</v>
      </c>
      <c r="D81" s="24">
        <v>2790113</v>
      </c>
      <c r="E81" s="24">
        <v>3083317</v>
      </c>
      <c r="F81" s="24">
        <v>184744</v>
      </c>
      <c r="G81" s="24">
        <f t="shared" si="0"/>
        <v>293204</v>
      </c>
      <c r="H81" s="163"/>
      <c r="I81" s="1"/>
      <c r="J81" s="1"/>
      <c r="K81" s="1"/>
      <c r="L81" s="1"/>
      <c r="M81" s="1"/>
      <c r="N81" s="1"/>
    </row>
    <row r="82" spans="1:14" ht="15.75" customHeight="1">
      <c r="A82" s="22" t="s">
        <v>156</v>
      </c>
      <c r="B82" s="23" t="s">
        <v>157</v>
      </c>
      <c r="C82" s="24">
        <v>894621</v>
      </c>
      <c r="D82" s="24">
        <v>694630</v>
      </c>
      <c r="E82" s="24">
        <v>986913</v>
      </c>
      <c r="F82" s="24">
        <v>0</v>
      </c>
      <c r="G82" s="24">
        <f t="shared" si="0"/>
        <v>292283</v>
      </c>
      <c r="H82" s="163"/>
      <c r="I82" s="1"/>
      <c r="J82" s="1"/>
      <c r="K82" s="1"/>
      <c r="L82" s="1"/>
      <c r="M82" s="1"/>
      <c r="N82" s="1"/>
    </row>
    <row r="83" spans="1:14" ht="15.75" customHeight="1">
      <c r="A83" s="22" t="s">
        <v>158</v>
      </c>
      <c r="B83" s="23" t="s">
        <v>159</v>
      </c>
      <c r="C83" s="24">
        <v>459939</v>
      </c>
      <c r="D83" s="24">
        <v>265040</v>
      </c>
      <c r="E83" s="24">
        <v>371168</v>
      </c>
      <c r="F83" s="24">
        <v>0</v>
      </c>
      <c r="G83" s="24">
        <f t="shared" si="0"/>
        <v>106128</v>
      </c>
      <c r="H83" s="163"/>
      <c r="I83" s="1"/>
      <c r="J83" s="1"/>
      <c r="K83" s="1"/>
      <c r="L83" s="1"/>
      <c r="M83" s="1"/>
      <c r="N83" s="1"/>
    </row>
    <row r="84" spans="1:14" ht="15.75" customHeight="1">
      <c r="A84" s="22" t="s">
        <v>160</v>
      </c>
      <c r="B84" s="23" t="s">
        <v>161</v>
      </c>
      <c r="C84" s="24">
        <v>0</v>
      </c>
      <c r="D84" s="24">
        <v>0</v>
      </c>
      <c r="E84" s="24">
        <v>0</v>
      </c>
      <c r="F84" s="24">
        <v>0</v>
      </c>
      <c r="G84" s="24">
        <f t="shared" si="0"/>
        <v>0</v>
      </c>
      <c r="H84" s="163"/>
      <c r="I84" s="1"/>
      <c r="J84" s="1"/>
      <c r="K84" s="1"/>
      <c r="L84" s="1"/>
      <c r="M84" s="1"/>
      <c r="N84" s="1"/>
    </row>
    <row r="85" spans="1:14" ht="15.75" customHeight="1">
      <c r="A85" s="22" t="s">
        <v>162</v>
      </c>
      <c r="B85" s="23" t="s">
        <v>163</v>
      </c>
      <c r="C85" s="24">
        <v>751769</v>
      </c>
      <c r="D85" s="24">
        <v>1870701</v>
      </c>
      <c r="E85" s="24">
        <v>1047235</v>
      </c>
      <c r="F85" s="24">
        <v>0</v>
      </c>
      <c r="G85" s="24">
        <f t="shared" si="0"/>
        <v>-823466</v>
      </c>
      <c r="H85" s="163"/>
      <c r="I85" s="1"/>
      <c r="J85" s="1"/>
      <c r="K85" s="1"/>
      <c r="L85" s="1"/>
      <c r="M85" s="1"/>
      <c r="N85" s="1"/>
    </row>
    <row r="86" spans="1:14" ht="15.75" customHeight="1">
      <c r="A86" s="22" t="s">
        <v>164</v>
      </c>
      <c r="B86" s="23" t="s">
        <v>165</v>
      </c>
      <c r="C86" s="24">
        <v>515339</v>
      </c>
      <c r="D86" s="24">
        <v>510906</v>
      </c>
      <c r="E86" s="24">
        <v>558945</v>
      </c>
      <c r="F86" s="24">
        <v>0</v>
      </c>
      <c r="G86" s="24">
        <f t="shared" si="0"/>
        <v>48039</v>
      </c>
      <c r="H86" s="163"/>
      <c r="I86" s="1"/>
      <c r="J86" s="1"/>
      <c r="K86" s="1"/>
      <c r="L86" s="1"/>
      <c r="M86" s="1"/>
      <c r="N86" s="1"/>
    </row>
    <row r="87" spans="1:14" ht="15.75" customHeight="1">
      <c r="A87" s="22" t="s">
        <v>166</v>
      </c>
      <c r="B87" s="23" t="s">
        <v>167</v>
      </c>
      <c r="C87" s="24">
        <v>1152224</v>
      </c>
      <c r="D87" s="24">
        <v>930592</v>
      </c>
      <c r="E87" s="24">
        <v>849700</v>
      </c>
      <c r="F87" s="24">
        <v>0</v>
      </c>
      <c r="G87" s="24">
        <f t="shared" si="0"/>
        <v>-80892</v>
      </c>
      <c r="H87" s="163"/>
      <c r="I87" s="1"/>
      <c r="J87" s="1"/>
      <c r="K87" s="1"/>
      <c r="L87" s="1"/>
      <c r="M87" s="1"/>
      <c r="N87" s="1"/>
    </row>
    <row r="88" spans="1:14" ht="15.75" customHeight="1">
      <c r="A88" s="22" t="s">
        <v>168</v>
      </c>
      <c r="B88" s="23" t="s">
        <v>169</v>
      </c>
      <c r="C88" s="24">
        <v>0</v>
      </c>
      <c r="D88" s="24">
        <v>0</v>
      </c>
      <c r="E88" s="24">
        <v>0</v>
      </c>
      <c r="F88" s="24">
        <v>0</v>
      </c>
      <c r="G88" s="24">
        <f t="shared" si="0"/>
        <v>0</v>
      </c>
      <c r="H88" s="163"/>
      <c r="I88" s="1"/>
      <c r="J88" s="1"/>
      <c r="K88" s="1"/>
      <c r="L88" s="1"/>
      <c r="M88" s="1"/>
      <c r="N88" s="1"/>
    </row>
    <row r="89" spans="1:14" ht="15.75" customHeight="1">
      <c r="A89" s="22" t="s">
        <v>170</v>
      </c>
      <c r="B89" s="23" t="s">
        <v>171</v>
      </c>
      <c r="C89" s="24">
        <v>383823</v>
      </c>
      <c r="D89" s="24">
        <v>125693</v>
      </c>
      <c r="E89" s="24">
        <v>153841</v>
      </c>
      <c r="F89" s="24">
        <v>0</v>
      </c>
      <c r="G89" s="24">
        <f t="shared" si="0"/>
        <v>28148</v>
      </c>
      <c r="H89" s="163"/>
      <c r="I89" s="1"/>
      <c r="J89" s="1"/>
      <c r="K89" s="1"/>
      <c r="L89" s="1"/>
      <c r="M89" s="1"/>
      <c r="N89" s="1"/>
    </row>
    <row r="90" spans="1:14" ht="15.75" customHeight="1">
      <c r="A90" s="22" t="s">
        <v>172</v>
      </c>
      <c r="B90" s="23" t="s">
        <v>173</v>
      </c>
      <c r="C90" s="24">
        <v>0</v>
      </c>
      <c r="D90" s="24">
        <v>426.4</v>
      </c>
      <c r="E90" s="24">
        <v>0</v>
      </c>
      <c r="F90" s="24">
        <v>0</v>
      </c>
      <c r="G90" s="24">
        <f t="shared" si="0"/>
        <v>-426.4</v>
      </c>
      <c r="H90" s="163"/>
      <c r="I90" s="1"/>
      <c r="J90" s="1"/>
      <c r="K90" s="1"/>
      <c r="L90" s="1"/>
      <c r="M90" s="1"/>
      <c r="N90" s="1"/>
    </row>
    <row r="91" spans="1:14" ht="15.75" customHeight="1">
      <c r="A91" s="22" t="s">
        <v>174</v>
      </c>
      <c r="B91" s="23" t="s">
        <v>175</v>
      </c>
      <c r="C91" s="24">
        <v>0</v>
      </c>
      <c r="D91" s="24">
        <v>0</v>
      </c>
      <c r="E91" s="24">
        <v>0</v>
      </c>
      <c r="F91" s="24">
        <v>0</v>
      </c>
      <c r="G91" s="24">
        <f t="shared" si="0"/>
        <v>0</v>
      </c>
      <c r="H91" s="163"/>
      <c r="I91" s="1"/>
      <c r="J91" s="1"/>
      <c r="K91" s="1"/>
      <c r="L91" s="1"/>
      <c r="M91" s="1"/>
      <c r="N91" s="1"/>
    </row>
    <row r="92" spans="1:14" ht="15.75" customHeight="1">
      <c r="A92" s="22" t="s">
        <v>176</v>
      </c>
      <c r="B92" s="23" t="s">
        <v>177</v>
      </c>
      <c r="C92" s="24">
        <v>0</v>
      </c>
      <c r="D92" s="24">
        <v>0</v>
      </c>
      <c r="E92" s="24">
        <v>0</v>
      </c>
      <c r="F92" s="24">
        <v>0</v>
      </c>
      <c r="G92" s="24">
        <f t="shared" si="0"/>
        <v>0</v>
      </c>
      <c r="H92" s="163"/>
      <c r="I92" s="1"/>
      <c r="J92" s="1"/>
      <c r="K92" s="1"/>
      <c r="L92" s="1"/>
      <c r="M92" s="1"/>
      <c r="N92" s="1"/>
    </row>
    <row r="93" spans="1:14" ht="15.75" customHeight="1">
      <c r="A93" s="22" t="s">
        <v>178</v>
      </c>
      <c r="B93" s="23" t="s">
        <v>179</v>
      </c>
      <c r="C93" s="24">
        <v>0</v>
      </c>
      <c r="D93" s="24">
        <v>0</v>
      </c>
      <c r="E93" s="24">
        <v>0</v>
      </c>
      <c r="F93" s="24">
        <v>0</v>
      </c>
      <c r="G93" s="24">
        <f t="shared" si="0"/>
        <v>0</v>
      </c>
      <c r="H93" s="163"/>
      <c r="I93" s="1"/>
      <c r="J93" s="1"/>
      <c r="K93" s="1"/>
      <c r="L93" s="1"/>
      <c r="M93" s="1"/>
      <c r="N93" s="1"/>
    </row>
    <row r="94" spans="1:14" ht="15.75" customHeight="1">
      <c r="A94" s="22" t="s">
        <v>180</v>
      </c>
      <c r="B94" s="23" t="s">
        <v>181</v>
      </c>
      <c r="C94" s="24">
        <v>0</v>
      </c>
      <c r="D94" s="24">
        <v>0</v>
      </c>
      <c r="E94" s="24">
        <v>0</v>
      </c>
      <c r="F94" s="24">
        <v>0</v>
      </c>
      <c r="G94" s="24">
        <f t="shared" si="0"/>
        <v>0</v>
      </c>
      <c r="H94" s="163"/>
      <c r="I94" s="1"/>
      <c r="J94" s="1"/>
      <c r="K94" s="1"/>
      <c r="L94" s="1"/>
      <c r="M94" s="1"/>
      <c r="N94" s="1"/>
    </row>
    <row r="95" spans="1:14" ht="15.75" customHeight="1">
      <c r="A95" s="19" t="s">
        <v>182</v>
      </c>
      <c r="B95" s="20" t="s">
        <v>183</v>
      </c>
      <c r="C95" s="21">
        <v>6362.66</v>
      </c>
      <c r="D95" s="21">
        <v>10231.64</v>
      </c>
      <c r="E95" s="21">
        <v>1591.24</v>
      </c>
      <c r="F95" s="21">
        <v>0</v>
      </c>
      <c r="G95" s="21">
        <f t="shared" si="0"/>
        <v>-8640.4</v>
      </c>
      <c r="H95" s="149">
        <f t="shared" ref="H95" si="24">+H96+H97</f>
        <v>0</v>
      </c>
      <c r="I95" s="1"/>
      <c r="J95" s="1"/>
      <c r="K95" s="1"/>
      <c r="L95" s="1"/>
      <c r="M95" s="1"/>
      <c r="N95" s="1"/>
    </row>
    <row r="96" spans="1:14" ht="15.75" customHeight="1">
      <c r="A96" s="25" t="s">
        <v>184</v>
      </c>
      <c r="B96" s="26" t="s">
        <v>185</v>
      </c>
      <c r="C96" s="27">
        <v>0</v>
      </c>
      <c r="D96" s="27">
        <v>0</v>
      </c>
      <c r="E96" s="27">
        <v>0</v>
      </c>
      <c r="F96" s="27">
        <v>0</v>
      </c>
      <c r="G96" s="27">
        <f t="shared" si="0"/>
        <v>0</v>
      </c>
      <c r="H96" s="166"/>
      <c r="I96" s="1"/>
      <c r="J96" s="1"/>
      <c r="K96" s="1"/>
      <c r="L96" s="1"/>
      <c r="M96" s="1"/>
      <c r="N96" s="1"/>
    </row>
    <row r="97" spans="1:14" ht="15.75" customHeight="1">
      <c r="A97" s="25" t="s">
        <v>186</v>
      </c>
      <c r="B97" s="26" t="s">
        <v>187</v>
      </c>
      <c r="C97" s="27">
        <v>6362.66</v>
      </c>
      <c r="D97" s="27">
        <v>10231.64</v>
      </c>
      <c r="E97" s="27">
        <v>1591.24</v>
      </c>
      <c r="F97" s="27">
        <v>0</v>
      </c>
      <c r="G97" s="27">
        <f t="shared" si="0"/>
        <v>-8640.4</v>
      </c>
      <c r="H97" s="166"/>
      <c r="I97" s="1"/>
      <c r="J97" s="1"/>
      <c r="K97" s="1"/>
      <c r="L97" s="1"/>
      <c r="M97" s="1"/>
      <c r="N97" s="1"/>
    </row>
    <row r="98" spans="1:14" ht="15.75" customHeight="1">
      <c r="A98" s="22" t="s">
        <v>188</v>
      </c>
      <c r="B98" s="23" t="s">
        <v>189</v>
      </c>
      <c r="C98" s="24">
        <v>2881531</v>
      </c>
      <c r="D98" s="24">
        <v>3501770</v>
      </c>
      <c r="E98" s="24">
        <v>2955065</v>
      </c>
      <c r="F98" s="24">
        <v>0</v>
      </c>
      <c r="G98" s="24">
        <f t="shared" si="0"/>
        <v>-546705</v>
      </c>
      <c r="H98" s="163"/>
      <c r="I98" s="1"/>
      <c r="J98" s="1"/>
      <c r="K98" s="1"/>
      <c r="L98" s="1"/>
      <c r="M98" s="1"/>
      <c r="N98" s="1"/>
    </row>
    <row r="99" spans="1:14" ht="15.75" customHeight="1">
      <c r="A99" s="22" t="s">
        <v>190</v>
      </c>
      <c r="B99" s="23" t="s">
        <v>191</v>
      </c>
      <c r="C99" s="24">
        <v>0</v>
      </c>
      <c r="D99" s="24">
        <v>0</v>
      </c>
      <c r="E99" s="24">
        <v>0</v>
      </c>
      <c r="F99" s="24">
        <v>0</v>
      </c>
      <c r="G99" s="24">
        <f t="shared" si="0"/>
        <v>0</v>
      </c>
      <c r="H99" s="163"/>
      <c r="I99" s="1"/>
      <c r="J99" s="1"/>
      <c r="K99" s="1"/>
      <c r="L99" s="1"/>
      <c r="M99" s="1"/>
      <c r="N99" s="1"/>
    </row>
    <row r="100" spans="1:14" ht="15.75" customHeight="1">
      <c r="A100" s="22" t="s">
        <v>192</v>
      </c>
      <c r="B100" s="23" t="s">
        <v>193</v>
      </c>
      <c r="C100" s="24">
        <v>0</v>
      </c>
      <c r="D100" s="24">
        <v>0</v>
      </c>
      <c r="E100" s="24">
        <v>0</v>
      </c>
      <c r="F100" s="24">
        <v>0</v>
      </c>
      <c r="G100" s="24">
        <f t="shared" si="0"/>
        <v>0</v>
      </c>
      <c r="H100" s="163"/>
      <c r="I100" s="1"/>
      <c r="J100" s="1"/>
      <c r="K100" s="1"/>
      <c r="L100" s="1"/>
      <c r="M100" s="1"/>
      <c r="N100" s="1"/>
    </row>
    <row r="101" spans="1:14" ht="15.75" customHeight="1">
      <c r="A101" s="13" t="s">
        <v>194</v>
      </c>
      <c r="B101" s="14" t="s">
        <v>195</v>
      </c>
      <c r="C101" s="15">
        <v>89940526</v>
      </c>
      <c r="D101" s="15">
        <v>77637956</v>
      </c>
      <c r="E101" s="15">
        <v>88885229</v>
      </c>
      <c r="F101" s="15">
        <v>259215</v>
      </c>
      <c r="G101" s="15">
        <f t="shared" si="0"/>
        <v>11247273</v>
      </c>
      <c r="H101" s="156">
        <f t="shared" ref="H101" si="25">+H102+H103+H104+H106+H105</f>
        <v>0</v>
      </c>
      <c r="I101" s="1"/>
      <c r="J101" s="1"/>
      <c r="K101" s="1"/>
      <c r="L101" s="1"/>
      <c r="M101" s="1"/>
      <c r="N101" s="1"/>
    </row>
    <row r="102" spans="1:14" ht="15.75" customHeight="1">
      <c r="A102" s="22" t="s">
        <v>196</v>
      </c>
      <c r="B102" s="23" t="s">
        <v>197</v>
      </c>
      <c r="C102" s="24">
        <v>72323791</v>
      </c>
      <c r="D102" s="24">
        <v>60130134</v>
      </c>
      <c r="E102" s="24">
        <v>68321521</v>
      </c>
      <c r="F102" s="24">
        <v>259215</v>
      </c>
      <c r="G102" s="24">
        <f t="shared" si="0"/>
        <v>8191387</v>
      </c>
      <c r="H102" s="163"/>
      <c r="I102" s="1"/>
      <c r="J102" s="1"/>
      <c r="K102" s="1"/>
      <c r="L102" s="1"/>
      <c r="M102" s="1"/>
      <c r="N102" s="1"/>
    </row>
    <row r="103" spans="1:14" ht="15.75" customHeight="1">
      <c r="A103" s="49" t="s">
        <v>198</v>
      </c>
      <c r="B103" s="50" t="s">
        <v>199</v>
      </c>
      <c r="C103" s="51">
        <v>14397895</v>
      </c>
      <c r="D103" s="51">
        <v>13977868</v>
      </c>
      <c r="E103" s="51">
        <v>15959057</v>
      </c>
      <c r="F103" s="51">
        <v>0</v>
      </c>
      <c r="G103" s="51">
        <f t="shared" si="0"/>
        <v>1981189</v>
      </c>
      <c r="H103" s="166"/>
      <c r="I103" s="1"/>
      <c r="J103" s="1"/>
      <c r="K103" s="1"/>
      <c r="L103" s="1"/>
      <c r="M103" s="1"/>
      <c r="N103" s="1"/>
    </row>
    <row r="104" spans="1:14" ht="15.75" customHeight="1">
      <c r="A104" s="49" t="s">
        <v>200</v>
      </c>
      <c r="B104" s="50" t="s">
        <v>201</v>
      </c>
      <c r="C104" s="51">
        <v>734033</v>
      </c>
      <c r="D104" s="51">
        <v>476732</v>
      </c>
      <c r="E104" s="51">
        <v>734099</v>
      </c>
      <c r="F104" s="51">
        <v>0</v>
      </c>
      <c r="G104" s="51">
        <f t="shared" si="0"/>
        <v>257367</v>
      </c>
      <c r="H104" s="166"/>
      <c r="I104" s="1"/>
      <c r="J104" s="1"/>
      <c r="K104" s="1"/>
      <c r="L104" s="1"/>
      <c r="M104" s="1"/>
      <c r="N104" s="1"/>
    </row>
    <row r="105" spans="1:14" ht="15.75" customHeight="1">
      <c r="A105" s="49" t="s">
        <v>202</v>
      </c>
      <c r="B105" s="50" t="s">
        <v>203</v>
      </c>
      <c r="C105" s="51">
        <v>2480122</v>
      </c>
      <c r="D105" s="51">
        <v>3053074</v>
      </c>
      <c r="E105" s="51">
        <v>3868773</v>
      </c>
      <c r="F105" s="51">
        <v>0</v>
      </c>
      <c r="G105" s="51">
        <f t="shared" si="0"/>
        <v>815699</v>
      </c>
      <c r="H105" s="166"/>
      <c r="I105" s="1"/>
      <c r="J105" s="1"/>
      <c r="K105" s="1"/>
      <c r="L105" s="1"/>
      <c r="M105" s="1"/>
      <c r="N105" s="1"/>
    </row>
    <row r="106" spans="1:14" ht="15.75" customHeight="1">
      <c r="A106" s="49" t="s">
        <v>204</v>
      </c>
      <c r="B106" s="50" t="s">
        <v>205</v>
      </c>
      <c r="C106" s="51">
        <v>4685</v>
      </c>
      <c r="D106" s="51">
        <v>148</v>
      </c>
      <c r="E106" s="51">
        <v>1779</v>
      </c>
      <c r="F106" s="51">
        <v>0</v>
      </c>
      <c r="G106" s="51">
        <f t="shared" si="0"/>
        <v>1631</v>
      </c>
      <c r="H106" s="166"/>
      <c r="I106" s="1"/>
      <c r="J106" s="1"/>
      <c r="K106" s="1"/>
      <c r="L106" s="1"/>
      <c r="M106" s="1"/>
      <c r="N106" s="1"/>
    </row>
    <row r="107" spans="1:14" ht="15.75" customHeight="1">
      <c r="A107" s="13" t="s">
        <v>206</v>
      </c>
      <c r="B107" s="14" t="s">
        <v>207</v>
      </c>
      <c r="C107" s="15">
        <v>6018328.2300000004</v>
      </c>
      <c r="D107" s="15">
        <v>5229967.01</v>
      </c>
      <c r="E107" s="15">
        <v>6209952.96</v>
      </c>
      <c r="F107" s="15">
        <v>653973.25</v>
      </c>
      <c r="G107" s="15">
        <f t="shared" si="0"/>
        <v>979985.95000000019</v>
      </c>
      <c r="H107" s="156"/>
      <c r="I107" s="1"/>
      <c r="J107" s="1"/>
      <c r="K107" s="1"/>
      <c r="L107" s="1"/>
      <c r="M107" s="1"/>
      <c r="N107" s="1"/>
    </row>
    <row r="108" spans="1:14" ht="15.75" customHeight="1">
      <c r="A108" s="13" t="s">
        <v>208</v>
      </c>
      <c r="B108" s="14" t="s">
        <v>209</v>
      </c>
      <c r="C108" s="15">
        <v>6573701.6699999999</v>
      </c>
      <c r="D108" s="15">
        <v>4368196.1500000004</v>
      </c>
      <c r="E108" s="15">
        <v>5417569.0499999998</v>
      </c>
      <c r="F108" s="15">
        <v>0</v>
      </c>
      <c r="G108" s="15">
        <f t="shared" si="0"/>
        <v>1049372.8999999994</v>
      </c>
      <c r="H108" s="156">
        <f t="shared" ref="H108" si="26">+H109+H110+H111+H112+H113+H114+H115</f>
        <v>0</v>
      </c>
      <c r="I108" s="1"/>
      <c r="J108" s="1"/>
      <c r="K108" s="1"/>
      <c r="L108" s="1"/>
      <c r="M108" s="1"/>
      <c r="N108" s="1"/>
    </row>
    <row r="109" spans="1:14" ht="15.75" customHeight="1">
      <c r="A109" s="25" t="s">
        <v>210</v>
      </c>
      <c r="B109" s="26" t="s">
        <v>211</v>
      </c>
      <c r="C109" s="27">
        <v>161764.34</v>
      </c>
      <c r="D109" s="27">
        <v>75612</v>
      </c>
      <c r="E109" s="27">
        <v>106924.34</v>
      </c>
      <c r="F109" s="27">
        <v>0</v>
      </c>
      <c r="G109" s="27">
        <f t="shared" si="0"/>
        <v>31312.339999999997</v>
      </c>
      <c r="H109" s="166"/>
      <c r="I109" s="1"/>
      <c r="J109" s="1"/>
      <c r="K109" s="1"/>
      <c r="L109" s="1"/>
      <c r="M109" s="1"/>
      <c r="N109" s="1"/>
    </row>
    <row r="110" spans="1:14" ht="15.75" customHeight="1">
      <c r="A110" s="25" t="s">
        <v>212</v>
      </c>
      <c r="B110" s="26" t="s">
        <v>213</v>
      </c>
      <c r="C110" s="27">
        <v>6176710.6799999997</v>
      </c>
      <c r="D110" s="27">
        <v>4144745.53</v>
      </c>
      <c r="E110" s="27">
        <v>5197934.63</v>
      </c>
      <c r="F110" s="27">
        <v>0</v>
      </c>
      <c r="G110" s="27">
        <f t="shared" si="0"/>
        <v>1053189.1000000001</v>
      </c>
      <c r="H110" s="166"/>
      <c r="I110" s="1"/>
      <c r="J110" s="1"/>
      <c r="K110" s="1"/>
      <c r="L110" s="1"/>
      <c r="M110" s="1"/>
      <c r="N110" s="1"/>
    </row>
    <row r="111" spans="1:14" ht="15.75" customHeight="1">
      <c r="A111" s="25" t="s">
        <v>214</v>
      </c>
      <c r="B111" s="26" t="s">
        <v>215</v>
      </c>
      <c r="C111" s="27">
        <v>182803.23</v>
      </c>
      <c r="D111" s="27">
        <v>123902.39999999999</v>
      </c>
      <c r="E111" s="27">
        <v>30190.44</v>
      </c>
      <c r="F111" s="27">
        <v>0</v>
      </c>
      <c r="G111" s="27">
        <f t="shared" si="0"/>
        <v>-93711.959999999992</v>
      </c>
      <c r="H111" s="166"/>
      <c r="I111" s="1"/>
      <c r="J111" s="1"/>
      <c r="K111" s="1"/>
      <c r="L111" s="1"/>
      <c r="M111" s="1"/>
      <c r="N111" s="1"/>
    </row>
    <row r="112" spans="1:14" ht="15.75" customHeight="1">
      <c r="A112" s="25" t="s">
        <v>216</v>
      </c>
      <c r="B112" s="26" t="s">
        <v>217</v>
      </c>
      <c r="C112" s="27">
        <v>44923.42</v>
      </c>
      <c r="D112" s="27">
        <v>15874</v>
      </c>
      <c r="E112" s="27">
        <v>75499.839999999997</v>
      </c>
      <c r="F112" s="27">
        <v>0</v>
      </c>
      <c r="G112" s="27">
        <f t="shared" si="0"/>
        <v>59625.84</v>
      </c>
      <c r="H112" s="166"/>
      <c r="I112" s="1"/>
      <c r="J112" s="1"/>
      <c r="K112" s="1"/>
      <c r="L112" s="1"/>
      <c r="M112" s="1"/>
      <c r="N112" s="1"/>
    </row>
    <row r="113" spans="1:14" ht="15.75" customHeight="1">
      <c r="A113" s="52" t="s">
        <v>218</v>
      </c>
      <c r="B113" s="53" t="s">
        <v>219</v>
      </c>
      <c r="C113" s="36">
        <v>7500</v>
      </c>
      <c r="D113" s="36">
        <v>8062.22</v>
      </c>
      <c r="E113" s="36">
        <v>7019.8</v>
      </c>
      <c r="F113" s="36">
        <v>0</v>
      </c>
      <c r="G113" s="36">
        <f t="shared" si="0"/>
        <v>-1042.42</v>
      </c>
      <c r="H113" s="163"/>
      <c r="I113" s="1"/>
      <c r="J113" s="1"/>
      <c r="K113" s="1"/>
      <c r="L113" s="1"/>
      <c r="M113" s="1"/>
      <c r="N113" s="1"/>
    </row>
    <row r="114" spans="1:14" ht="15.75" customHeight="1">
      <c r="A114" s="25" t="s">
        <v>220</v>
      </c>
      <c r="B114" s="26" t="s">
        <v>221</v>
      </c>
      <c r="C114" s="27">
        <v>0</v>
      </c>
      <c r="D114" s="27">
        <v>0</v>
      </c>
      <c r="E114" s="27">
        <v>0</v>
      </c>
      <c r="F114" s="27">
        <v>0</v>
      </c>
      <c r="G114" s="27">
        <f t="shared" si="0"/>
        <v>0</v>
      </c>
      <c r="H114" s="166"/>
      <c r="I114" s="1"/>
      <c r="J114" s="1"/>
      <c r="K114" s="1"/>
      <c r="L114" s="1"/>
      <c r="M114" s="1"/>
      <c r="N114" s="1"/>
    </row>
    <row r="115" spans="1:14" ht="15.75" customHeight="1">
      <c r="A115" s="52" t="s">
        <v>222</v>
      </c>
      <c r="B115" s="53" t="s">
        <v>223</v>
      </c>
      <c r="C115" s="36">
        <v>0</v>
      </c>
      <c r="D115" s="36">
        <v>0</v>
      </c>
      <c r="E115" s="36">
        <v>0</v>
      </c>
      <c r="F115" s="36">
        <v>0</v>
      </c>
      <c r="G115" s="36">
        <f t="shared" si="0"/>
        <v>0</v>
      </c>
      <c r="H115" s="163"/>
      <c r="I115" s="1"/>
      <c r="J115" s="1"/>
      <c r="K115" s="1"/>
      <c r="L115" s="1"/>
      <c r="M115" s="1"/>
      <c r="N115" s="1"/>
    </row>
    <row r="116" spans="1:14" ht="15.75" customHeight="1">
      <c r="A116" s="9" t="s">
        <v>224</v>
      </c>
      <c r="B116" s="10" t="s">
        <v>225</v>
      </c>
      <c r="C116" s="12">
        <v>5542173.2000000002</v>
      </c>
      <c r="D116" s="12">
        <v>5535524.29</v>
      </c>
      <c r="E116" s="12">
        <v>6134674.8300000001</v>
      </c>
      <c r="F116" s="12">
        <v>0</v>
      </c>
      <c r="G116" s="12">
        <f t="shared" si="0"/>
        <v>599150.54</v>
      </c>
      <c r="H116" s="149">
        <f t="shared" ref="H116" si="27">+H117+H118+H121+H126+H132</f>
        <v>0</v>
      </c>
      <c r="I116" s="1"/>
      <c r="J116" s="1"/>
      <c r="K116" s="1"/>
      <c r="L116" s="1"/>
      <c r="M116" s="1"/>
      <c r="N116" s="1"/>
    </row>
    <row r="117" spans="1:14" ht="15.75" customHeight="1">
      <c r="A117" s="28" t="s">
        <v>226</v>
      </c>
      <c r="B117" s="29" t="s">
        <v>227</v>
      </c>
      <c r="C117" s="30">
        <v>46827</v>
      </c>
      <c r="D117" s="30">
        <v>28133.75</v>
      </c>
      <c r="E117" s="30">
        <v>135059.32</v>
      </c>
      <c r="F117" s="30">
        <v>0</v>
      </c>
      <c r="G117" s="30">
        <f t="shared" si="0"/>
        <v>106925.57</v>
      </c>
      <c r="H117" s="156"/>
      <c r="I117" s="1"/>
      <c r="J117" s="1"/>
      <c r="K117" s="1"/>
      <c r="L117" s="1"/>
      <c r="M117" s="1"/>
      <c r="N117" s="1"/>
    </row>
    <row r="118" spans="1:14" ht="15.75" customHeight="1">
      <c r="A118" s="13" t="s">
        <v>228</v>
      </c>
      <c r="B118" s="14" t="s">
        <v>229</v>
      </c>
      <c r="C118" s="15">
        <v>212831.06</v>
      </c>
      <c r="D118" s="15">
        <v>27628.62</v>
      </c>
      <c r="E118" s="15">
        <v>1381.44</v>
      </c>
      <c r="F118" s="15">
        <v>0</v>
      </c>
      <c r="G118" s="15">
        <f t="shared" si="0"/>
        <v>-26247.18</v>
      </c>
      <c r="H118" s="156">
        <f t="shared" ref="H118" si="28">+H119+H120</f>
        <v>0</v>
      </c>
      <c r="I118" s="1"/>
      <c r="J118" s="1"/>
      <c r="K118" s="1"/>
      <c r="L118" s="1"/>
      <c r="M118" s="1"/>
      <c r="N118" s="1"/>
    </row>
    <row r="119" spans="1:14" ht="15.75" customHeight="1">
      <c r="A119" s="25" t="s">
        <v>230</v>
      </c>
      <c r="B119" s="26" t="s">
        <v>231</v>
      </c>
      <c r="C119" s="27">
        <v>212831.06</v>
      </c>
      <c r="D119" s="27">
        <v>27628.62</v>
      </c>
      <c r="E119" s="27">
        <v>0</v>
      </c>
      <c r="F119" s="27">
        <v>0</v>
      </c>
      <c r="G119" s="27">
        <f t="shared" si="0"/>
        <v>-27628.62</v>
      </c>
      <c r="H119" s="166"/>
      <c r="I119" s="1"/>
      <c r="J119" s="1"/>
      <c r="K119" s="1"/>
      <c r="L119" s="1"/>
      <c r="M119" s="1"/>
      <c r="N119" s="1"/>
    </row>
    <row r="120" spans="1:14" ht="15.75" customHeight="1">
      <c r="A120" s="25" t="s">
        <v>232</v>
      </c>
      <c r="B120" s="26" t="s">
        <v>233</v>
      </c>
      <c r="C120" s="27">
        <v>0</v>
      </c>
      <c r="D120" s="27">
        <v>0</v>
      </c>
      <c r="E120" s="27">
        <v>1381.44</v>
      </c>
      <c r="F120" s="27">
        <v>0</v>
      </c>
      <c r="G120" s="27">
        <f t="shared" si="0"/>
        <v>1381.44</v>
      </c>
      <c r="H120" s="166"/>
      <c r="I120" s="1"/>
      <c r="J120" s="1"/>
      <c r="K120" s="1"/>
      <c r="L120" s="1"/>
      <c r="M120" s="1"/>
      <c r="N120" s="1"/>
    </row>
    <row r="121" spans="1:14" ht="15.75" customHeight="1">
      <c r="A121" s="13" t="s">
        <v>234</v>
      </c>
      <c r="B121" s="14" t="s">
        <v>235</v>
      </c>
      <c r="C121" s="15">
        <v>120953.02</v>
      </c>
      <c r="D121" s="15">
        <v>70731.009999999995</v>
      </c>
      <c r="E121" s="15">
        <v>62713.46</v>
      </c>
      <c r="F121" s="15">
        <v>0</v>
      </c>
      <c r="G121" s="15">
        <f t="shared" si="0"/>
        <v>-8017.5499999999956</v>
      </c>
      <c r="H121" s="156">
        <f t="shared" ref="H121" si="29">+H122+H123+H124+H125</f>
        <v>0</v>
      </c>
      <c r="I121" s="1"/>
      <c r="J121" s="1"/>
      <c r="K121" s="1"/>
      <c r="L121" s="1"/>
      <c r="M121" s="1"/>
      <c r="N121" s="1"/>
    </row>
    <row r="122" spans="1:14" ht="15.75" customHeight="1">
      <c r="A122" s="52" t="s">
        <v>236</v>
      </c>
      <c r="B122" s="53" t="s">
        <v>237</v>
      </c>
      <c r="C122" s="36">
        <v>2497.17</v>
      </c>
      <c r="D122" s="36">
        <v>20653.38</v>
      </c>
      <c r="E122" s="36">
        <v>4057.21</v>
      </c>
      <c r="F122" s="36">
        <v>0</v>
      </c>
      <c r="G122" s="36">
        <f t="shared" si="0"/>
        <v>-16596.170000000002</v>
      </c>
      <c r="H122" s="163"/>
      <c r="I122" s="1"/>
      <c r="J122" s="1"/>
      <c r="K122" s="1"/>
      <c r="L122" s="1"/>
      <c r="M122" s="1"/>
      <c r="N122" s="1"/>
    </row>
    <row r="123" spans="1:14" ht="15.75" customHeight="1">
      <c r="A123" s="52" t="s">
        <v>238</v>
      </c>
      <c r="B123" s="53" t="s">
        <v>239</v>
      </c>
      <c r="C123" s="36">
        <v>17361.48</v>
      </c>
      <c r="D123" s="36">
        <v>10800.98</v>
      </c>
      <c r="E123" s="36">
        <v>58158.75</v>
      </c>
      <c r="F123" s="36">
        <v>0</v>
      </c>
      <c r="G123" s="36">
        <f t="shared" si="0"/>
        <v>47357.770000000004</v>
      </c>
      <c r="H123" s="163"/>
      <c r="I123" s="1"/>
      <c r="J123" s="1"/>
      <c r="K123" s="1"/>
      <c r="L123" s="1"/>
      <c r="M123" s="1"/>
      <c r="N123" s="1"/>
    </row>
    <row r="124" spans="1:14" ht="15.75" customHeight="1">
      <c r="A124" s="52" t="s">
        <v>240</v>
      </c>
      <c r="B124" s="53" t="s">
        <v>241</v>
      </c>
      <c r="C124" s="36">
        <v>44892.35</v>
      </c>
      <c r="D124" s="36">
        <v>39276.65</v>
      </c>
      <c r="E124" s="36">
        <v>497.5</v>
      </c>
      <c r="F124" s="36">
        <v>0</v>
      </c>
      <c r="G124" s="36">
        <f t="shared" si="0"/>
        <v>-38779.15</v>
      </c>
      <c r="H124" s="163"/>
      <c r="I124" s="1"/>
      <c r="J124" s="1"/>
      <c r="K124" s="1"/>
      <c r="L124" s="1"/>
      <c r="M124" s="1"/>
      <c r="N124" s="1"/>
    </row>
    <row r="125" spans="1:14" ht="15.75" customHeight="1">
      <c r="A125" s="52" t="s">
        <v>242</v>
      </c>
      <c r="B125" s="53" t="s">
        <v>243</v>
      </c>
      <c r="C125" s="36">
        <v>56202.02</v>
      </c>
      <c r="D125" s="36">
        <v>0</v>
      </c>
      <c r="E125" s="36">
        <v>0</v>
      </c>
      <c r="F125" s="36">
        <v>0</v>
      </c>
      <c r="G125" s="36">
        <f t="shared" si="0"/>
        <v>0</v>
      </c>
      <c r="H125" s="163"/>
      <c r="I125" s="1"/>
      <c r="J125" s="1"/>
      <c r="K125" s="1"/>
      <c r="L125" s="1"/>
      <c r="M125" s="1"/>
      <c r="N125" s="1"/>
    </row>
    <row r="126" spans="1:14" ht="15.75" customHeight="1">
      <c r="A126" s="13" t="s">
        <v>244</v>
      </c>
      <c r="B126" s="14" t="s">
        <v>245</v>
      </c>
      <c r="C126" s="15">
        <v>3755600.72</v>
      </c>
      <c r="D126" s="15">
        <v>4261176.38</v>
      </c>
      <c r="E126" s="15">
        <v>4339962.74</v>
      </c>
      <c r="F126" s="15">
        <v>0</v>
      </c>
      <c r="G126" s="15">
        <f t="shared" si="0"/>
        <v>78786.360000000335</v>
      </c>
      <c r="H126" s="156">
        <f t="shared" ref="H126" si="30">+H127+H128+H131</f>
        <v>0</v>
      </c>
      <c r="I126" s="1"/>
      <c r="J126" s="1"/>
      <c r="K126" s="1"/>
      <c r="L126" s="1"/>
      <c r="M126" s="1"/>
      <c r="N126" s="1"/>
    </row>
    <row r="127" spans="1:14" ht="15.75" customHeight="1">
      <c r="A127" s="25" t="s">
        <v>246</v>
      </c>
      <c r="B127" s="26" t="s">
        <v>247</v>
      </c>
      <c r="C127" s="27">
        <v>216222.61</v>
      </c>
      <c r="D127" s="27">
        <v>415302.27</v>
      </c>
      <c r="E127" s="27">
        <v>769570.99</v>
      </c>
      <c r="F127" s="27">
        <v>0</v>
      </c>
      <c r="G127" s="27">
        <f t="shared" si="0"/>
        <v>354268.72</v>
      </c>
      <c r="H127" s="166"/>
      <c r="I127" s="1"/>
      <c r="J127" s="1"/>
      <c r="K127" s="1"/>
      <c r="L127" s="1"/>
      <c r="M127" s="1"/>
      <c r="N127" s="1"/>
    </row>
    <row r="128" spans="1:14" ht="15.75" customHeight="1">
      <c r="A128" s="28" t="s">
        <v>248</v>
      </c>
      <c r="B128" s="29" t="s">
        <v>249</v>
      </c>
      <c r="C128" s="30">
        <v>2586497</v>
      </c>
      <c r="D128" s="30">
        <v>2395105</v>
      </c>
      <c r="E128" s="30">
        <v>2071068</v>
      </c>
      <c r="F128" s="30">
        <v>0</v>
      </c>
      <c r="G128" s="30">
        <f t="shared" si="0"/>
        <v>-324037</v>
      </c>
      <c r="H128" s="156">
        <f t="shared" ref="H128" si="31">H129+H130</f>
        <v>0</v>
      </c>
      <c r="I128" s="1"/>
      <c r="J128" s="1"/>
      <c r="K128" s="1"/>
      <c r="L128" s="1"/>
      <c r="M128" s="1"/>
      <c r="N128" s="1"/>
    </row>
    <row r="129" spans="1:14" ht="15.75" customHeight="1">
      <c r="A129" s="25" t="s">
        <v>250</v>
      </c>
      <c r="B129" s="26" t="s">
        <v>251</v>
      </c>
      <c r="C129" s="27">
        <v>2586497</v>
      </c>
      <c r="D129" s="27">
        <v>2395105</v>
      </c>
      <c r="E129" s="27">
        <v>2071068</v>
      </c>
      <c r="F129" s="27">
        <v>0</v>
      </c>
      <c r="G129" s="27">
        <f t="shared" si="0"/>
        <v>-324037</v>
      </c>
      <c r="H129" s="166"/>
      <c r="I129" s="1"/>
      <c r="J129" s="1"/>
      <c r="K129" s="1"/>
      <c r="L129" s="1"/>
      <c r="M129" s="1"/>
      <c r="N129" s="1"/>
    </row>
    <row r="130" spans="1:14" ht="15.75" customHeight="1">
      <c r="A130" s="25" t="s">
        <v>252</v>
      </c>
      <c r="B130" s="26" t="s">
        <v>253</v>
      </c>
      <c r="C130" s="27">
        <v>0</v>
      </c>
      <c r="D130" s="27">
        <v>0</v>
      </c>
      <c r="E130" s="27">
        <v>0</v>
      </c>
      <c r="F130" s="27">
        <v>0</v>
      </c>
      <c r="G130" s="27">
        <f t="shared" si="0"/>
        <v>0</v>
      </c>
      <c r="H130" s="166"/>
      <c r="I130" s="1"/>
      <c r="J130" s="1"/>
      <c r="K130" s="1"/>
      <c r="L130" s="1"/>
      <c r="M130" s="1"/>
      <c r="N130" s="1"/>
    </row>
    <row r="131" spans="1:14" ht="15.75" customHeight="1">
      <c r="A131" s="25" t="s">
        <v>254</v>
      </c>
      <c r="B131" s="26" t="s">
        <v>255</v>
      </c>
      <c r="C131" s="27">
        <v>952881.11</v>
      </c>
      <c r="D131" s="27">
        <v>1450769.11</v>
      </c>
      <c r="E131" s="27">
        <v>1499323.75</v>
      </c>
      <c r="F131" s="27">
        <v>0</v>
      </c>
      <c r="G131" s="27">
        <f t="shared" si="0"/>
        <v>48554.639999999898</v>
      </c>
      <c r="H131" s="166"/>
      <c r="I131" s="1"/>
      <c r="J131" s="1"/>
      <c r="K131" s="1"/>
      <c r="L131" s="1"/>
      <c r="M131" s="1"/>
      <c r="N131" s="1"/>
    </row>
    <row r="132" spans="1:14" ht="15.75" customHeight="1">
      <c r="A132" s="13" t="s">
        <v>256</v>
      </c>
      <c r="B132" s="14" t="s">
        <v>257</v>
      </c>
      <c r="C132" s="15">
        <v>1405961.4</v>
      </c>
      <c r="D132" s="15">
        <v>1147854.53</v>
      </c>
      <c r="E132" s="15">
        <v>1595557.87</v>
      </c>
      <c r="F132" s="15">
        <v>0</v>
      </c>
      <c r="G132" s="15">
        <f t="shared" si="0"/>
        <v>447703.34000000008</v>
      </c>
      <c r="H132" s="156">
        <f t="shared" ref="H132" si="32">+H133+H137+H138</f>
        <v>0</v>
      </c>
      <c r="I132" s="1"/>
      <c r="J132" s="1"/>
      <c r="K132" s="1"/>
      <c r="L132" s="1"/>
      <c r="M132" s="1"/>
      <c r="N132" s="1"/>
    </row>
    <row r="133" spans="1:14" ht="15.75" customHeight="1">
      <c r="A133" s="28" t="s">
        <v>258</v>
      </c>
      <c r="B133" s="29" t="s">
        <v>259</v>
      </c>
      <c r="C133" s="30">
        <v>0</v>
      </c>
      <c r="D133" s="30">
        <v>0</v>
      </c>
      <c r="E133" s="30">
        <v>0</v>
      </c>
      <c r="F133" s="30">
        <v>0</v>
      </c>
      <c r="G133" s="30">
        <f t="shared" si="0"/>
        <v>0</v>
      </c>
      <c r="H133" s="156">
        <f t="shared" ref="H133" si="33">H134+H135+H136</f>
        <v>0</v>
      </c>
      <c r="I133" s="1"/>
      <c r="J133" s="1"/>
      <c r="K133" s="1"/>
      <c r="L133" s="1"/>
      <c r="M133" s="1"/>
      <c r="N133" s="1"/>
    </row>
    <row r="134" spans="1:14" ht="15.75" customHeight="1">
      <c r="A134" s="37" t="s">
        <v>260</v>
      </c>
      <c r="B134" s="38" t="s">
        <v>261</v>
      </c>
      <c r="C134" s="39">
        <v>0</v>
      </c>
      <c r="D134" s="39">
        <v>0</v>
      </c>
      <c r="E134" s="39">
        <v>0</v>
      </c>
      <c r="F134" s="39">
        <v>0</v>
      </c>
      <c r="G134" s="39">
        <f t="shared" si="0"/>
        <v>0</v>
      </c>
      <c r="H134" s="163"/>
      <c r="I134" s="1"/>
      <c r="J134" s="1"/>
      <c r="K134" s="1"/>
      <c r="L134" s="1"/>
      <c r="M134" s="1"/>
      <c r="N134" s="1"/>
    </row>
    <row r="135" spans="1:14" ht="15.75" customHeight="1">
      <c r="A135" s="37" t="s">
        <v>262</v>
      </c>
      <c r="B135" s="38" t="s">
        <v>263</v>
      </c>
      <c r="C135" s="39">
        <v>0</v>
      </c>
      <c r="D135" s="39">
        <v>0</v>
      </c>
      <c r="E135" s="39">
        <v>0</v>
      </c>
      <c r="F135" s="39">
        <v>0</v>
      </c>
      <c r="G135" s="39">
        <f t="shared" si="0"/>
        <v>0</v>
      </c>
      <c r="H135" s="163"/>
      <c r="I135" s="1"/>
      <c r="J135" s="1"/>
      <c r="K135" s="1"/>
      <c r="L135" s="1"/>
      <c r="M135" s="1"/>
      <c r="N135" s="1"/>
    </row>
    <row r="136" spans="1:14" ht="15.75" customHeight="1">
      <c r="A136" s="37" t="s">
        <v>264</v>
      </c>
      <c r="B136" s="38" t="s">
        <v>265</v>
      </c>
      <c r="C136" s="39">
        <v>0</v>
      </c>
      <c r="D136" s="39">
        <v>0</v>
      </c>
      <c r="E136" s="39">
        <v>0</v>
      </c>
      <c r="F136" s="39">
        <v>0</v>
      </c>
      <c r="G136" s="39">
        <f t="shared" si="0"/>
        <v>0</v>
      </c>
      <c r="H136" s="163"/>
      <c r="I136" s="1"/>
      <c r="J136" s="1"/>
      <c r="K136" s="1"/>
      <c r="L136" s="1"/>
      <c r="M136" s="1"/>
      <c r="N136" s="1"/>
    </row>
    <row r="137" spans="1:14" ht="15.75" customHeight="1">
      <c r="A137" s="25" t="s">
        <v>266</v>
      </c>
      <c r="B137" s="26" t="s">
        <v>267</v>
      </c>
      <c r="C137" s="27">
        <v>0</v>
      </c>
      <c r="D137" s="27">
        <v>0</v>
      </c>
      <c r="E137" s="27">
        <v>0</v>
      </c>
      <c r="F137" s="27">
        <v>0</v>
      </c>
      <c r="G137" s="27">
        <f t="shared" si="0"/>
        <v>0</v>
      </c>
      <c r="H137" s="166"/>
      <c r="I137" s="1"/>
      <c r="J137" s="1"/>
      <c r="K137" s="1"/>
      <c r="L137" s="1"/>
      <c r="M137" s="1"/>
      <c r="N137" s="1"/>
    </row>
    <row r="138" spans="1:14" ht="15.75" customHeight="1">
      <c r="A138" s="25" t="s">
        <v>268</v>
      </c>
      <c r="B138" s="26" t="s">
        <v>269</v>
      </c>
      <c r="C138" s="27">
        <v>1405961.4</v>
      </c>
      <c r="D138" s="27">
        <v>1147854.53</v>
      </c>
      <c r="E138" s="27">
        <v>1595557.87</v>
      </c>
      <c r="F138" s="27">
        <v>0</v>
      </c>
      <c r="G138" s="27">
        <f t="shared" si="0"/>
        <v>447703.34000000008</v>
      </c>
      <c r="H138" s="166"/>
      <c r="I138" s="1"/>
      <c r="J138" s="1"/>
      <c r="K138" s="1"/>
      <c r="L138" s="1"/>
      <c r="M138" s="1"/>
      <c r="N138" s="1"/>
    </row>
    <row r="139" spans="1:14" ht="15.75" customHeight="1">
      <c r="A139" s="9" t="s">
        <v>270</v>
      </c>
      <c r="B139" s="10" t="s">
        <v>271</v>
      </c>
      <c r="C139" s="12">
        <v>17667129.210000001</v>
      </c>
      <c r="D139" s="12">
        <v>10578930.66</v>
      </c>
      <c r="E139" s="12">
        <v>12299364.98</v>
      </c>
      <c r="F139" s="12">
        <v>0</v>
      </c>
      <c r="G139" s="12">
        <f t="shared" si="0"/>
        <v>1720434.3200000003</v>
      </c>
      <c r="H139" s="149">
        <f t="shared" ref="H139" si="34">+H140+H141+H142</f>
        <v>0</v>
      </c>
      <c r="I139" s="1"/>
      <c r="J139" s="1"/>
      <c r="K139" s="1"/>
      <c r="L139" s="1"/>
      <c r="M139" s="1"/>
      <c r="N139" s="1"/>
    </row>
    <row r="140" spans="1:14" ht="15.75" customHeight="1">
      <c r="A140" s="37" t="s">
        <v>272</v>
      </c>
      <c r="B140" s="38" t="s">
        <v>273</v>
      </c>
      <c r="C140" s="39">
        <v>16831089.809999999</v>
      </c>
      <c r="D140" s="39">
        <v>9967557.7799999993</v>
      </c>
      <c r="E140" s="39">
        <v>11421774.1</v>
      </c>
      <c r="F140" s="39">
        <v>0</v>
      </c>
      <c r="G140" s="39">
        <f t="shared" si="0"/>
        <v>1454216.3200000003</v>
      </c>
      <c r="H140" s="163"/>
      <c r="I140" s="1"/>
      <c r="J140" s="1"/>
      <c r="K140" s="1"/>
      <c r="L140" s="1"/>
      <c r="M140" s="1"/>
      <c r="N140" s="1"/>
    </row>
    <row r="141" spans="1:14" ht="15.75" customHeight="1">
      <c r="A141" s="37" t="s">
        <v>274</v>
      </c>
      <c r="B141" s="38" t="s">
        <v>275</v>
      </c>
      <c r="C141" s="39">
        <v>737113.17</v>
      </c>
      <c r="D141" s="39">
        <v>566792.16</v>
      </c>
      <c r="E141" s="39">
        <v>645184.18000000005</v>
      </c>
      <c r="F141" s="39">
        <v>0</v>
      </c>
      <c r="G141" s="39">
        <f t="shared" si="0"/>
        <v>78392.020000000019</v>
      </c>
      <c r="H141" s="163"/>
      <c r="I141" s="1"/>
      <c r="J141" s="1"/>
      <c r="K141" s="1"/>
      <c r="L141" s="1"/>
      <c r="M141" s="1"/>
      <c r="N141" s="1"/>
    </row>
    <row r="142" spans="1:14" ht="15.75" customHeight="1">
      <c r="A142" s="37" t="s">
        <v>276</v>
      </c>
      <c r="B142" s="38" t="s">
        <v>277</v>
      </c>
      <c r="C142" s="39">
        <v>98926.23</v>
      </c>
      <c r="D142" s="39">
        <v>44580.72</v>
      </c>
      <c r="E142" s="39">
        <v>232406.7</v>
      </c>
      <c r="F142" s="39">
        <v>0</v>
      </c>
      <c r="G142" s="39">
        <f t="shared" si="0"/>
        <v>187825.98</v>
      </c>
      <c r="H142" s="163"/>
      <c r="I142" s="1"/>
      <c r="J142" s="1"/>
      <c r="K142" s="1"/>
      <c r="L142" s="1"/>
      <c r="M142" s="1"/>
      <c r="N142" s="1"/>
    </row>
    <row r="143" spans="1:14" ht="15.75" customHeight="1">
      <c r="A143" s="9" t="s">
        <v>278</v>
      </c>
      <c r="B143" s="10" t="s">
        <v>279</v>
      </c>
      <c r="C143" s="12">
        <v>14985069.550000001</v>
      </c>
      <c r="D143" s="12">
        <v>15773536.83</v>
      </c>
      <c r="E143" s="12">
        <v>17323617.039999999</v>
      </c>
      <c r="F143" s="12">
        <v>1845390.32</v>
      </c>
      <c r="G143" s="12">
        <f t="shared" si="0"/>
        <v>1550080.209999999</v>
      </c>
      <c r="H143" s="149">
        <f t="shared" ref="H143" si="35">+H144+H145+H146+H147+H148+H149</f>
        <v>0</v>
      </c>
      <c r="I143" s="1"/>
      <c r="J143" s="1"/>
      <c r="K143" s="1"/>
      <c r="L143" s="1"/>
      <c r="M143" s="1"/>
      <c r="N143" s="1"/>
    </row>
    <row r="144" spans="1:14" ht="15.75" customHeight="1">
      <c r="A144" s="37" t="s">
        <v>280</v>
      </c>
      <c r="B144" s="38" t="s">
        <v>281</v>
      </c>
      <c r="C144" s="39">
        <v>4304916.4400000004</v>
      </c>
      <c r="D144" s="39">
        <v>3865890.81</v>
      </c>
      <c r="E144" s="39">
        <v>4233307.1100000003</v>
      </c>
      <c r="F144" s="39">
        <v>279485.96999999997</v>
      </c>
      <c r="G144" s="39">
        <f t="shared" si="0"/>
        <v>367416.30000000028</v>
      </c>
      <c r="H144" s="163"/>
      <c r="I144" s="1"/>
      <c r="J144" s="1"/>
      <c r="K144" s="1"/>
      <c r="L144" s="1"/>
      <c r="M144" s="1"/>
      <c r="N144" s="1"/>
    </row>
    <row r="145" spans="1:14" ht="15.75" customHeight="1">
      <c r="A145" s="37" t="s">
        <v>282</v>
      </c>
      <c r="B145" s="38" t="s">
        <v>283</v>
      </c>
      <c r="C145" s="39">
        <v>742829.51</v>
      </c>
      <c r="D145" s="39">
        <v>2037379.33</v>
      </c>
      <c r="E145" s="39">
        <v>2661347.7599999998</v>
      </c>
      <c r="F145" s="39">
        <v>617298.17000000004</v>
      </c>
      <c r="G145" s="39">
        <f t="shared" si="0"/>
        <v>623968.4299999997</v>
      </c>
      <c r="H145" s="163"/>
      <c r="I145" s="1"/>
      <c r="J145" s="1"/>
      <c r="K145" s="1"/>
      <c r="L145" s="1"/>
      <c r="M145" s="1"/>
      <c r="N145" s="1"/>
    </row>
    <row r="146" spans="1:14" ht="15.75" customHeight="1">
      <c r="A146" s="37" t="s">
        <v>284</v>
      </c>
      <c r="B146" s="38" t="s">
        <v>285</v>
      </c>
      <c r="C146" s="39">
        <v>1085725.83</v>
      </c>
      <c r="D146" s="39">
        <v>1006554.72</v>
      </c>
      <c r="E146" s="39">
        <v>992843.56</v>
      </c>
      <c r="F146" s="39">
        <v>0</v>
      </c>
      <c r="G146" s="39">
        <f t="shared" si="0"/>
        <v>-13711.159999999916</v>
      </c>
      <c r="H146" s="163"/>
      <c r="I146" s="1"/>
      <c r="J146" s="1"/>
      <c r="K146" s="1"/>
      <c r="L146" s="1"/>
      <c r="M146" s="1"/>
      <c r="N146" s="1"/>
    </row>
    <row r="147" spans="1:14" ht="15.75" customHeight="1">
      <c r="A147" s="37" t="s">
        <v>286</v>
      </c>
      <c r="B147" s="38" t="s">
        <v>287</v>
      </c>
      <c r="C147" s="39">
        <v>7658574.5300000003</v>
      </c>
      <c r="D147" s="39">
        <v>7760475.9000000004</v>
      </c>
      <c r="E147" s="39">
        <v>8100739.8600000003</v>
      </c>
      <c r="F147" s="39">
        <v>492810.35</v>
      </c>
      <c r="G147" s="39">
        <f t="shared" si="0"/>
        <v>340263.95999999996</v>
      </c>
      <c r="H147" s="163"/>
      <c r="I147" s="1"/>
      <c r="J147" s="1"/>
      <c r="K147" s="1"/>
      <c r="L147" s="1"/>
      <c r="M147" s="1"/>
      <c r="N147" s="1"/>
    </row>
    <row r="148" spans="1:14" ht="15.75" customHeight="1">
      <c r="A148" s="37" t="s">
        <v>288</v>
      </c>
      <c r="B148" s="38" t="s">
        <v>289</v>
      </c>
      <c r="C148" s="39">
        <v>90084.83</v>
      </c>
      <c r="D148" s="39">
        <v>157665.59</v>
      </c>
      <c r="E148" s="39">
        <v>196922.34</v>
      </c>
      <c r="F148" s="39">
        <v>20375.54</v>
      </c>
      <c r="G148" s="39">
        <f t="shared" si="0"/>
        <v>39256.75</v>
      </c>
      <c r="H148" s="163"/>
      <c r="I148" s="1"/>
      <c r="J148" s="1"/>
      <c r="K148" s="1"/>
      <c r="L148" s="1"/>
      <c r="M148" s="1"/>
      <c r="N148" s="1"/>
    </row>
    <row r="149" spans="1:14" ht="15.75" customHeight="1">
      <c r="A149" s="37" t="s">
        <v>290</v>
      </c>
      <c r="B149" s="38" t="s">
        <v>291</v>
      </c>
      <c r="C149" s="39">
        <v>1102938.4099999999</v>
      </c>
      <c r="D149" s="39">
        <v>945570.48</v>
      </c>
      <c r="E149" s="39">
        <v>1138456.4099999999</v>
      </c>
      <c r="F149" s="39">
        <v>435420.29</v>
      </c>
      <c r="G149" s="39">
        <f t="shared" si="0"/>
        <v>192885.92999999993</v>
      </c>
      <c r="H149" s="163"/>
      <c r="I149" s="1"/>
      <c r="J149" s="1"/>
      <c r="K149" s="1"/>
      <c r="L149" s="1"/>
      <c r="M149" s="1"/>
      <c r="N149" s="1"/>
    </row>
    <row r="150" spans="1:14" ht="15.75" customHeight="1">
      <c r="A150" s="9" t="s">
        <v>292</v>
      </c>
      <c r="B150" s="10" t="s">
        <v>293</v>
      </c>
      <c r="C150" s="12">
        <v>0</v>
      </c>
      <c r="D150" s="12">
        <v>0</v>
      </c>
      <c r="E150" s="12">
        <v>0</v>
      </c>
      <c r="F150" s="12">
        <v>0</v>
      </c>
      <c r="G150" s="12">
        <f t="shared" si="0"/>
        <v>0</v>
      </c>
      <c r="H150" s="149"/>
      <c r="I150" s="1"/>
      <c r="J150" s="1"/>
      <c r="K150" s="1"/>
      <c r="L150" s="1"/>
      <c r="M150" s="1"/>
      <c r="N150" s="1"/>
    </row>
    <row r="151" spans="1:14" ht="15.75" customHeight="1">
      <c r="A151" s="9" t="s">
        <v>294</v>
      </c>
      <c r="B151" s="10" t="s">
        <v>295</v>
      </c>
      <c r="C151" s="12">
        <v>6797963.04</v>
      </c>
      <c r="D151" s="12">
        <v>6932599.3099999996</v>
      </c>
      <c r="E151" s="12">
        <v>6213737.1699999999</v>
      </c>
      <c r="F151" s="12">
        <v>0</v>
      </c>
      <c r="G151" s="12">
        <f t="shared" si="0"/>
        <v>-718862.13999999966</v>
      </c>
      <c r="H151" s="149">
        <f t="shared" ref="H151" si="36">+H152+H153+H154</f>
        <v>0</v>
      </c>
      <c r="I151" s="1"/>
      <c r="J151" s="1"/>
      <c r="K151" s="1"/>
      <c r="L151" s="1"/>
      <c r="M151" s="1"/>
      <c r="N151" s="1"/>
    </row>
    <row r="152" spans="1:14" ht="15.75" customHeight="1">
      <c r="A152" s="37" t="s">
        <v>296</v>
      </c>
      <c r="B152" s="38" t="s">
        <v>297</v>
      </c>
      <c r="C152" s="39">
        <v>75193.73</v>
      </c>
      <c r="D152" s="39">
        <v>67574.259999999995</v>
      </c>
      <c r="E152" s="39">
        <v>47168.07</v>
      </c>
      <c r="F152" s="39">
        <v>0</v>
      </c>
      <c r="G152" s="39">
        <f t="shared" si="0"/>
        <v>-20406.189999999995</v>
      </c>
      <c r="H152" s="163"/>
      <c r="I152" s="1"/>
      <c r="J152" s="1"/>
      <c r="K152" s="1"/>
      <c r="L152" s="1"/>
      <c r="M152" s="1"/>
      <c r="N152" s="1"/>
    </row>
    <row r="153" spans="1:14" ht="15.75" customHeight="1">
      <c r="A153" s="37" t="s">
        <v>298</v>
      </c>
      <c r="B153" s="38" t="s">
        <v>299</v>
      </c>
      <c r="C153" s="39">
        <v>2201475.14</v>
      </c>
      <c r="D153" s="39">
        <v>1275157.8999999999</v>
      </c>
      <c r="E153" s="39">
        <v>934333.78</v>
      </c>
      <c r="F153" s="39">
        <v>0</v>
      </c>
      <c r="G153" s="39">
        <f t="shared" si="0"/>
        <v>-340824.11999999988</v>
      </c>
      <c r="H153" s="163"/>
      <c r="I153" s="1"/>
      <c r="J153" s="1"/>
      <c r="K153" s="1"/>
      <c r="L153" s="1"/>
      <c r="M153" s="1"/>
      <c r="N153" s="1"/>
    </row>
    <row r="154" spans="1:14" ht="15.75" customHeight="1">
      <c r="A154" s="37" t="s">
        <v>300</v>
      </c>
      <c r="B154" s="38" t="s">
        <v>301</v>
      </c>
      <c r="C154" s="39">
        <v>4521294.17</v>
      </c>
      <c r="D154" s="39">
        <v>5589867.1500000004</v>
      </c>
      <c r="E154" s="39">
        <v>5232235.32</v>
      </c>
      <c r="F154" s="39">
        <v>0</v>
      </c>
      <c r="G154" s="39">
        <f t="shared" si="0"/>
        <v>-357631.83000000007</v>
      </c>
      <c r="H154" s="163"/>
      <c r="I154" s="1"/>
      <c r="J154" s="1"/>
      <c r="K154" s="1"/>
      <c r="L154" s="1"/>
      <c r="M154" s="1"/>
      <c r="N154" s="1"/>
    </row>
    <row r="155" spans="1:14" ht="15.75" customHeight="1">
      <c r="A155" s="9" t="s">
        <v>302</v>
      </c>
      <c r="B155" s="54" t="s">
        <v>303</v>
      </c>
      <c r="C155" s="55">
        <v>1742821457.1600001</v>
      </c>
      <c r="D155" s="55">
        <v>1765867586.3399999</v>
      </c>
      <c r="E155" s="55">
        <v>1872391076.48</v>
      </c>
      <c r="F155" s="55">
        <v>103067743.98</v>
      </c>
      <c r="G155" s="55">
        <f t="shared" si="0"/>
        <v>106523490.1400001</v>
      </c>
      <c r="H155" s="149">
        <f t="shared" ref="H155" si="37">+H156+H197+H384+H392+H402+H444+H452+H478+H483+H500</f>
        <v>0</v>
      </c>
      <c r="I155" s="1"/>
      <c r="J155" s="1"/>
      <c r="K155" s="1"/>
      <c r="L155" s="1"/>
      <c r="M155" s="1"/>
      <c r="N155" s="1"/>
    </row>
    <row r="156" spans="1:14" ht="15.75" customHeight="1">
      <c r="A156" s="9" t="s">
        <v>304</v>
      </c>
      <c r="B156" s="10" t="s">
        <v>305</v>
      </c>
      <c r="C156" s="12">
        <v>120592290.61</v>
      </c>
      <c r="D156" s="12">
        <v>132062695.56</v>
      </c>
      <c r="E156" s="12">
        <v>137487233.66</v>
      </c>
      <c r="F156" s="12">
        <v>2721700.92</v>
      </c>
      <c r="G156" s="12">
        <f t="shared" si="0"/>
        <v>5424538.099999994</v>
      </c>
      <c r="H156" s="149">
        <f t="shared" ref="H156" si="38">+H157+H189</f>
        <v>0</v>
      </c>
      <c r="I156" s="1"/>
      <c r="J156" s="1"/>
      <c r="K156" s="1"/>
      <c r="L156" s="1"/>
      <c r="M156" s="1"/>
      <c r="N156" s="1"/>
    </row>
    <row r="157" spans="1:14" ht="15.75" customHeight="1">
      <c r="A157" s="13" t="s">
        <v>306</v>
      </c>
      <c r="B157" s="14" t="s">
        <v>307</v>
      </c>
      <c r="C157" s="15">
        <v>118251932.73999999</v>
      </c>
      <c r="D157" s="15">
        <v>129968124.72</v>
      </c>
      <c r="E157" s="15">
        <v>135283853.34</v>
      </c>
      <c r="F157" s="15">
        <v>2648834.66</v>
      </c>
      <c r="G157" s="15">
        <f t="shared" si="0"/>
        <v>5315728.6200000048</v>
      </c>
      <c r="H157" s="156">
        <f t="shared" ref="H157" si="39">+H158+H166+H170+H176+H177+H178+H179+H180+H181</f>
        <v>0</v>
      </c>
      <c r="I157" s="1"/>
      <c r="J157" s="1"/>
      <c r="K157" s="1"/>
      <c r="L157" s="1"/>
      <c r="M157" s="1"/>
      <c r="N157" s="1"/>
    </row>
    <row r="158" spans="1:14" ht="15.75" customHeight="1">
      <c r="A158" s="13" t="s">
        <v>308</v>
      </c>
      <c r="B158" s="14" t="s">
        <v>309</v>
      </c>
      <c r="C158" s="15">
        <v>47386284.25</v>
      </c>
      <c r="D158" s="15">
        <v>54709923.789999999</v>
      </c>
      <c r="E158" s="15">
        <v>54952742.75</v>
      </c>
      <c r="F158" s="15">
        <v>775531.01</v>
      </c>
      <c r="G158" s="15">
        <f t="shared" si="0"/>
        <v>242818.96000000089</v>
      </c>
      <c r="H158" s="156">
        <f t="shared" ref="H158" si="40">+H159+H160+H161+H162</f>
        <v>0</v>
      </c>
      <c r="I158" s="1"/>
      <c r="J158" s="1"/>
      <c r="K158" s="1"/>
      <c r="L158" s="1"/>
      <c r="M158" s="1"/>
      <c r="N158" s="1"/>
    </row>
    <row r="159" spans="1:14" ht="15.75" customHeight="1">
      <c r="A159" s="37" t="s">
        <v>310</v>
      </c>
      <c r="B159" s="38" t="s">
        <v>311</v>
      </c>
      <c r="C159" s="39">
        <v>43919811.759999998</v>
      </c>
      <c r="D159" s="39">
        <v>50891128.859999999</v>
      </c>
      <c r="E159" s="39">
        <v>51321933.380000003</v>
      </c>
      <c r="F159" s="39">
        <v>706611.12</v>
      </c>
      <c r="G159" s="39">
        <f t="shared" si="0"/>
        <v>430804.52000000328</v>
      </c>
      <c r="H159" s="163"/>
      <c r="I159" s="1"/>
      <c r="J159" s="1"/>
      <c r="K159" s="1"/>
      <c r="L159" s="1"/>
      <c r="M159" s="1"/>
      <c r="N159" s="1"/>
    </row>
    <row r="160" spans="1:14" ht="15.75" customHeight="1">
      <c r="A160" s="37" t="s">
        <v>312</v>
      </c>
      <c r="B160" s="38" t="s">
        <v>313</v>
      </c>
      <c r="C160" s="39">
        <v>307498.28999999998</v>
      </c>
      <c r="D160" s="39">
        <v>441104.79</v>
      </c>
      <c r="E160" s="39">
        <v>415204.39</v>
      </c>
      <c r="F160" s="39">
        <v>3458.7</v>
      </c>
      <c r="G160" s="39">
        <f t="shared" si="0"/>
        <v>-25900.399999999965</v>
      </c>
      <c r="H160" s="163"/>
      <c r="I160" s="1"/>
      <c r="J160" s="1"/>
      <c r="K160" s="1"/>
      <c r="L160" s="1"/>
      <c r="M160" s="1"/>
      <c r="N160" s="1"/>
    </row>
    <row r="161" spans="1:14" ht="15.75" customHeight="1">
      <c r="A161" s="37" t="s">
        <v>314</v>
      </c>
      <c r="B161" s="38" t="s">
        <v>315</v>
      </c>
      <c r="C161" s="39">
        <v>2650500.2000000002</v>
      </c>
      <c r="D161" s="39">
        <v>2880909.14</v>
      </c>
      <c r="E161" s="39">
        <v>2708948.98</v>
      </c>
      <c r="F161" s="39">
        <v>65461.189999999995</v>
      </c>
      <c r="G161" s="39">
        <f t="shared" si="0"/>
        <v>-171960.16000000015</v>
      </c>
      <c r="H161" s="163"/>
      <c r="I161" s="1"/>
      <c r="J161" s="1"/>
      <c r="K161" s="1"/>
      <c r="L161" s="1"/>
      <c r="M161" s="1"/>
      <c r="N161" s="1"/>
    </row>
    <row r="162" spans="1:14" ht="15.75" customHeight="1">
      <c r="A162" s="40" t="s">
        <v>316</v>
      </c>
      <c r="B162" s="29" t="s">
        <v>317</v>
      </c>
      <c r="C162" s="41">
        <v>508474</v>
      </c>
      <c r="D162" s="41">
        <v>496781</v>
      </c>
      <c r="E162" s="41">
        <v>506656</v>
      </c>
      <c r="F162" s="41">
        <v>0</v>
      </c>
      <c r="G162" s="41">
        <f t="shared" si="0"/>
        <v>9875</v>
      </c>
      <c r="H162" s="149">
        <f t="shared" ref="H162" si="41">+H163+H164+H165</f>
        <v>0</v>
      </c>
      <c r="I162" s="1"/>
      <c r="J162" s="1"/>
      <c r="K162" s="1"/>
      <c r="L162" s="1"/>
      <c r="M162" s="1"/>
      <c r="N162" s="1"/>
    </row>
    <row r="163" spans="1:14" ht="15.75" customHeight="1">
      <c r="A163" s="22" t="s">
        <v>318</v>
      </c>
      <c r="B163" s="23" t="s">
        <v>319</v>
      </c>
      <c r="C163" s="24">
        <v>0</v>
      </c>
      <c r="D163" s="24">
        <v>0</v>
      </c>
      <c r="E163" s="24">
        <v>0</v>
      </c>
      <c r="F163" s="24">
        <v>0</v>
      </c>
      <c r="G163" s="24">
        <f t="shared" si="0"/>
        <v>0</v>
      </c>
      <c r="H163" s="163"/>
      <c r="I163" s="1"/>
      <c r="J163" s="1"/>
      <c r="K163" s="1"/>
      <c r="L163" s="1"/>
      <c r="M163" s="1"/>
      <c r="N163" s="1"/>
    </row>
    <row r="164" spans="1:14" ht="15.75" customHeight="1">
      <c r="A164" s="22" t="s">
        <v>320</v>
      </c>
      <c r="B164" s="23" t="s">
        <v>321</v>
      </c>
      <c r="C164" s="24">
        <v>0</v>
      </c>
      <c r="D164" s="24">
        <v>0</v>
      </c>
      <c r="E164" s="24">
        <v>0</v>
      </c>
      <c r="F164" s="24">
        <v>0</v>
      </c>
      <c r="G164" s="24">
        <f t="shared" si="0"/>
        <v>0</v>
      </c>
      <c r="H164" s="163"/>
      <c r="I164" s="1"/>
      <c r="J164" s="1"/>
      <c r="K164" s="1"/>
      <c r="L164" s="1"/>
      <c r="M164" s="1"/>
      <c r="N164" s="1"/>
    </row>
    <row r="165" spans="1:14" ht="15.75" customHeight="1">
      <c r="A165" s="22" t="s">
        <v>322</v>
      </c>
      <c r="B165" s="23" t="s">
        <v>323</v>
      </c>
      <c r="C165" s="24">
        <v>508474</v>
      </c>
      <c r="D165" s="24">
        <v>496781</v>
      </c>
      <c r="E165" s="24">
        <v>506656</v>
      </c>
      <c r="F165" s="24">
        <v>0</v>
      </c>
      <c r="G165" s="24">
        <f t="shared" si="0"/>
        <v>9875</v>
      </c>
      <c r="H165" s="163"/>
      <c r="I165" s="1"/>
      <c r="J165" s="1"/>
      <c r="K165" s="1"/>
      <c r="L165" s="1"/>
      <c r="M165" s="1"/>
      <c r="N165" s="1"/>
    </row>
    <row r="166" spans="1:14" ht="15.75" customHeight="1">
      <c r="A166" s="13" t="s">
        <v>324</v>
      </c>
      <c r="B166" s="14" t="s">
        <v>325</v>
      </c>
      <c r="C166" s="15">
        <v>0</v>
      </c>
      <c r="D166" s="15">
        <v>0</v>
      </c>
      <c r="E166" s="15">
        <v>0</v>
      </c>
      <c r="F166" s="15">
        <v>0</v>
      </c>
      <c r="G166" s="15">
        <f t="shared" si="0"/>
        <v>0</v>
      </c>
      <c r="H166" s="156">
        <f t="shared" ref="H166" si="42">+H167+H168+H169</f>
        <v>0</v>
      </c>
      <c r="I166" s="1"/>
      <c r="J166" s="1"/>
      <c r="K166" s="1"/>
      <c r="L166" s="1"/>
      <c r="M166" s="1"/>
      <c r="N166" s="1"/>
    </row>
    <row r="167" spans="1:14" ht="15.75" customHeight="1">
      <c r="A167" s="56" t="s">
        <v>326</v>
      </c>
      <c r="B167" s="57" t="s">
        <v>327</v>
      </c>
      <c r="C167" s="58">
        <v>0</v>
      </c>
      <c r="D167" s="58">
        <v>0</v>
      </c>
      <c r="E167" s="58">
        <v>0</v>
      </c>
      <c r="F167" s="58">
        <v>0</v>
      </c>
      <c r="G167" s="58">
        <f t="shared" si="0"/>
        <v>0</v>
      </c>
      <c r="H167" s="163"/>
      <c r="I167" s="1"/>
      <c r="J167" s="1"/>
      <c r="K167" s="1"/>
      <c r="L167" s="1"/>
      <c r="M167" s="1"/>
      <c r="N167" s="1"/>
    </row>
    <row r="168" spans="1:14" ht="15.75" customHeight="1">
      <c r="A168" s="37" t="s">
        <v>328</v>
      </c>
      <c r="B168" s="38" t="s">
        <v>329</v>
      </c>
      <c r="C168" s="39">
        <v>0</v>
      </c>
      <c r="D168" s="39">
        <v>0</v>
      </c>
      <c r="E168" s="39">
        <v>0</v>
      </c>
      <c r="F168" s="39">
        <v>0</v>
      </c>
      <c r="G168" s="39">
        <f t="shared" si="0"/>
        <v>0</v>
      </c>
      <c r="H168" s="163"/>
      <c r="I168" s="1"/>
      <c r="J168" s="1"/>
      <c r="K168" s="1"/>
      <c r="L168" s="1"/>
      <c r="M168" s="1"/>
      <c r="N168" s="1"/>
    </row>
    <row r="169" spans="1:14" ht="15.75" customHeight="1">
      <c r="A169" s="37" t="s">
        <v>330</v>
      </c>
      <c r="B169" s="38" t="s">
        <v>331</v>
      </c>
      <c r="C169" s="39">
        <v>0</v>
      </c>
      <c r="D169" s="39">
        <v>0</v>
      </c>
      <c r="E169" s="39">
        <v>0</v>
      </c>
      <c r="F169" s="39">
        <v>0</v>
      </c>
      <c r="G169" s="39">
        <f t="shared" si="0"/>
        <v>0</v>
      </c>
      <c r="H169" s="163"/>
      <c r="I169" s="1"/>
      <c r="J169" s="1"/>
      <c r="K169" s="1"/>
      <c r="L169" s="1"/>
      <c r="M169" s="1"/>
      <c r="N169" s="1"/>
    </row>
    <row r="170" spans="1:14" ht="15.75" customHeight="1">
      <c r="A170" s="13" t="s">
        <v>332</v>
      </c>
      <c r="B170" s="14" t="s">
        <v>333</v>
      </c>
      <c r="C170" s="15">
        <v>35088684.32</v>
      </c>
      <c r="D170" s="15">
        <v>34270534.689999998</v>
      </c>
      <c r="E170" s="15">
        <v>35557935.969999999</v>
      </c>
      <c r="F170" s="15">
        <v>1792038.66</v>
      </c>
      <c r="G170" s="15">
        <f t="shared" si="0"/>
        <v>1287401.2800000012</v>
      </c>
      <c r="H170" s="156">
        <f t="shared" ref="H170" si="43">+H171+H174+H175</f>
        <v>0</v>
      </c>
      <c r="I170" s="1"/>
      <c r="J170" s="1"/>
      <c r="K170" s="1"/>
      <c r="L170" s="1"/>
      <c r="M170" s="1"/>
      <c r="N170" s="1"/>
    </row>
    <row r="171" spans="1:14" ht="15.75" customHeight="1">
      <c r="A171" s="40" t="s">
        <v>334</v>
      </c>
      <c r="B171" s="29" t="s">
        <v>335</v>
      </c>
      <c r="C171" s="41">
        <v>24249143.199999999</v>
      </c>
      <c r="D171" s="41">
        <v>23969218.140000001</v>
      </c>
      <c r="E171" s="41">
        <v>24463621.02</v>
      </c>
      <c r="F171" s="41">
        <v>1195869.77</v>
      </c>
      <c r="G171" s="41">
        <f t="shared" si="0"/>
        <v>494402.87999999896</v>
      </c>
      <c r="H171" s="149">
        <f t="shared" ref="H171" si="44">+H172+H173</f>
        <v>0</v>
      </c>
      <c r="I171" s="1"/>
      <c r="J171" s="1"/>
      <c r="K171" s="1"/>
      <c r="L171" s="1"/>
      <c r="M171" s="1"/>
      <c r="N171" s="1"/>
    </row>
    <row r="172" spans="1:14" ht="15.75" customHeight="1">
      <c r="A172" s="37" t="s">
        <v>336</v>
      </c>
      <c r="B172" s="38" t="s">
        <v>337</v>
      </c>
      <c r="C172" s="39">
        <v>4290918.0599999996</v>
      </c>
      <c r="D172" s="39">
        <v>3198563.6</v>
      </c>
      <c r="E172" s="39">
        <v>3262183.07</v>
      </c>
      <c r="F172" s="39">
        <v>0</v>
      </c>
      <c r="G172" s="39">
        <f t="shared" si="0"/>
        <v>63619.469999999739</v>
      </c>
      <c r="H172" s="163"/>
      <c r="I172" s="1"/>
      <c r="J172" s="1"/>
      <c r="K172" s="1"/>
      <c r="L172" s="1"/>
      <c r="M172" s="1"/>
      <c r="N172" s="1"/>
    </row>
    <row r="173" spans="1:14" ht="15.75" customHeight="1">
      <c r="A173" s="37" t="s">
        <v>338</v>
      </c>
      <c r="B173" s="38" t="s">
        <v>339</v>
      </c>
      <c r="C173" s="39">
        <v>19958225.140000001</v>
      </c>
      <c r="D173" s="39">
        <v>20770654.539999999</v>
      </c>
      <c r="E173" s="39">
        <v>21201437.949999999</v>
      </c>
      <c r="F173" s="39">
        <v>1195869.77</v>
      </c>
      <c r="G173" s="39">
        <f t="shared" si="0"/>
        <v>430783.41000000015</v>
      </c>
      <c r="H173" s="163"/>
      <c r="I173" s="1"/>
      <c r="J173" s="1"/>
      <c r="K173" s="1"/>
      <c r="L173" s="1"/>
      <c r="M173" s="1"/>
      <c r="N173" s="1"/>
    </row>
    <row r="174" spans="1:14" ht="15.75" customHeight="1">
      <c r="A174" s="37" t="s">
        <v>340</v>
      </c>
      <c r="B174" s="38" t="s">
        <v>341</v>
      </c>
      <c r="C174" s="39">
        <v>2957194.21</v>
      </c>
      <c r="D174" s="39">
        <v>2469480.0099999998</v>
      </c>
      <c r="E174" s="39">
        <v>2755930.05</v>
      </c>
      <c r="F174" s="39">
        <v>0</v>
      </c>
      <c r="G174" s="39">
        <f t="shared" si="0"/>
        <v>286450.04000000004</v>
      </c>
      <c r="H174" s="163"/>
      <c r="I174" s="1"/>
      <c r="J174" s="1"/>
      <c r="K174" s="1"/>
      <c r="L174" s="1"/>
      <c r="M174" s="1"/>
      <c r="N174" s="1"/>
    </row>
    <row r="175" spans="1:14" ht="15.75" customHeight="1">
      <c r="A175" s="37" t="s">
        <v>342</v>
      </c>
      <c r="B175" s="38" t="s">
        <v>343</v>
      </c>
      <c r="C175" s="39">
        <v>7882346.9100000001</v>
      </c>
      <c r="D175" s="39">
        <v>7831836.54</v>
      </c>
      <c r="E175" s="39">
        <v>8338384.9000000004</v>
      </c>
      <c r="F175" s="39">
        <v>596168.89</v>
      </c>
      <c r="G175" s="39">
        <f t="shared" si="0"/>
        <v>506548.36000000034</v>
      </c>
      <c r="H175" s="163"/>
      <c r="I175" s="1"/>
      <c r="J175" s="1"/>
      <c r="K175" s="1"/>
      <c r="L175" s="1"/>
      <c r="M175" s="1"/>
      <c r="N175" s="1"/>
    </row>
    <row r="176" spans="1:14" ht="15.75" customHeight="1">
      <c r="A176" s="25" t="s">
        <v>344</v>
      </c>
      <c r="B176" s="26" t="s">
        <v>345</v>
      </c>
      <c r="C176" s="27">
        <v>1158563.42</v>
      </c>
      <c r="D176" s="27">
        <v>1327663.27</v>
      </c>
      <c r="E176" s="27">
        <v>1197906.52</v>
      </c>
      <c r="F176" s="27">
        <v>36174.57</v>
      </c>
      <c r="G176" s="27">
        <f t="shared" si="0"/>
        <v>-129756.75</v>
      </c>
      <c r="H176" s="166"/>
      <c r="I176" s="1"/>
      <c r="J176" s="1"/>
      <c r="K176" s="1"/>
      <c r="L176" s="1"/>
      <c r="M176" s="1"/>
      <c r="N176" s="1"/>
    </row>
    <row r="177" spans="1:14" ht="15.75" customHeight="1">
      <c r="A177" s="25" t="s">
        <v>346</v>
      </c>
      <c r="B177" s="26" t="s">
        <v>347</v>
      </c>
      <c r="C177" s="27">
        <v>9852463.8200000003</v>
      </c>
      <c r="D177" s="27">
        <v>10538639.800000001</v>
      </c>
      <c r="E177" s="27">
        <v>11617639.51</v>
      </c>
      <c r="F177" s="27">
        <v>0</v>
      </c>
      <c r="G177" s="27">
        <f t="shared" si="0"/>
        <v>1078999.709999999</v>
      </c>
      <c r="H177" s="166"/>
      <c r="I177" s="1"/>
      <c r="J177" s="1"/>
      <c r="K177" s="1"/>
      <c r="L177" s="1"/>
      <c r="M177" s="1"/>
      <c r="N177" s="1"/>
    </row>
    <row r="178" spans="1:14" ht="15.75" customHeight="1">
      <c r="A178" s="25" t="s">
        <v>348</v>
      </c>
      <c r="B178" s="26" t="s">
        <v>349</v>
      </c>
      <c r="C178" s="27">
        <v>49216.05</v>
      </c>
      <c r="D178" s="27">
        <v>32230.79</v>
      </c>
      <c r="E178" s="27">
        <v>35714.57</v>
      </c>
      <c r="F178" s="27">
        <v>0</v>
      </c>
      <c r="G178" s="27">
        <f t="shared" si="0"/>
        <v>3483.7799999999988</v>
      </c>
      <c r="H178" s="166"/>
      <c r="I178" s="1"/>
      <c r="J178" s="1"/>
      <c r="K178" s="1"/>
      <c r="L178" s="1"/>
      <c r="M178" s="1"/>
      <c r="N178" s="1"/>
    </row>
    <row r="179" spans="1:14" ht="15.75" customHeight="1">
      <c r="A179" s="25" t="s">
        <v>350</v>
      </c>
      <c r="B179" s="26" t="s">
        <v>351</v>
      </c>
      <c r="C179" s="27">
        <v>53745.94</v>
      </c>
      <c r="D179" s="27">
        <v>57777.89</v>
      </c>
      <c r="E179" s="27">
        <v>64653.17</v>
      </c>
      <c r="F179" s="27">
        <v>0</v>
      </c>
      <c r="G179" s="27">
        <f t="shared" si="0"/>
        <v>6875.2799999999988</v>
      </c>
      <c r="H179" s="166"/>
      <c r="I179" s="1"/>
      <c r="J179" s="1"/>
      <c r="K179" s="1"/>
      <c r="L179" s="1"/>
      <c r="M179" s="1"/>
      <c r="N179" s="1"/>
    </row>
    <row r="180" spans="1:14" ht="15.75" customHeight="1">
      <c r="A180" s="25" t="s">
        <v>352</v>
      </c>
      <c r="B180" s="26" t="s">
        <v>353</v>
      </c>
      <c r="C180" s="27">
        <v>383241.85</v>
      </c>
      <c r="D180" s="27">
        <v>470083.45</v>
      </c>
      <c r="E180" s="27">
        <v>477036.28</v>
      </c>
      <c r="F180" s="27">
        <v>45090.42</v>
      </c>
      <c r="G180" s="27">
        <f t="shared" si="0"/>
        <v>6952.8300000000163</v>
      </c>
      <c r="H180" s="166"/>
      <c r="I180" s="1"/>
      <c r="J180" s="1"/>
      <c r="K180" s="1"/>
      <c r="L180" s="1"/>
      <c r="M180" s="1"/>
      <c r="N180" s="1"/>
    </row>
    <row r="181" spans="1:14" ht="15.75" customHeight="1">
      <c r="A181" s="13" t="s">
        <v>354</v>
      </c>
      <c r="B181" s="14" t="s">
        <v>355</v>
      </c>
      <c r="C181" s="15">
        <v>24279733.09</v>
      </c>
      <c r="D181" s="15">
        <v>28561271.039999999</v>
      </c>
      <c r="E181" s="15">
        <v>31380224.57</v>
      </c>
      <c r="F181" s="15">
        <v>0</v>
      </c>
      <c r="G181" s="15">
        <f t="shared" si="0"/>
        <v>2818953.5300000012</v>
      </c>
      <c r="H181" s="156">
        <f t="shared" ref="H181" si="45">+H182+H183+H185+H184+H186+H187+H188</f>
        <v>0</v>
      </c>
      <c r="I181" s="1"/>
      <c r="J181" s="1"/>
      <c r="K181" s="1"/>
      <c r="L181" s="1"/>
      <c r="M181" s="1"/>
      <c r="N181" s="1"/>
    </row>
    <row r="182" spans="1:14" ht="15.75" customHeight="1">
      <c r="A182" s="59" t="s">
        <v>356</v>
      </c>
      <c r="B182" s="60" t="s">
        <v>357</v>
      </c>
      <c r="C182" s="58">
        <v>22762165.030000001</v>
      </c>
      <c r="D182" s="58">
        <v>26500499.440000001</v>
      </c>
      <c r="E182" s="58">
        <v>29137829.620000001</v>
      </c>
      <c r="F182" s="58">
        <v>0</v>
      </c>
      <c r="G182" s="58">
        <f t="shared" si="0"/>
        <v>2637330.1799999997</v>
      </c>
      <c r="H182" s="163"/>
      <c r="I182" s="1"/>
      <c r="J182" s="1"/>
      <c r="K182" s="1"/>
      <c r="L182" s="1"/>
      <c r="M182" s="1"/>
      <c r="N182" s="1"/>
    </row>
    <row r="183" spans="1:14" ht="15.75" customHeight="1">
      <c r="A183" s="59" t="s">
        <v>358</v>
      </c>
      <c r="B183" s="60" t="s">
        <v>359</v>
      </c>
      <c r="C183" s="58">
        <v>1429785.5</v>
      </c>
      <c r="D183" s="58">
        <v>1706192.13</v>
      </c>
      <c r="E183" s="58">
        <v>1952581.58</v>
      </c>
      <c r="F183" s="58">
        <v>0</v>
      </c>
      <c r="G183" s="58">
        <f t="shared" si="0"/>
        <v>246389.45000000019</v>
      </c>
      <c r="H183" s="163"/>
      <c r="I183" s="1"/>
      <c r="J183" s="1"/>
      <c r="K183" s="1"/>
      <c r="L183" s="1"/>
      <c r="M183" s="1"/>
      <c r="N183" s="1"/>
    </row>
    <row r="184" spans="1:14" ht="15.75" customHeight="1">
      <c r="A184" s="59" t="s">
        <v>360</v>
      </c>
      <c r="B184" s="60" t="s">
        <v>361</v>
      </c>
      <c r="C184" s="58">
        <v>0</v>
      </c>
      <c r="D184" s="58">
        <v>0</v>
      </c>
      <c r="E184" s="58">
        <v>0</v>
      </c>
      <c r="F184" s="58">
        <v>0</v>
      </c>
      <c r="G184" s="58">
        <f t="shared" si="0"/>
        <v>0</v>
      </c>
      <c r="H184" s="163"/>
      <c r="I184" s="1"/>
      <c r="J184" s="1"/>
      <c r="K184" s="1"/>
      <c r="L184" s="1"/>
      <c r="M184" s="1"/>
      <c r="N184" s="1"/>
    </row>
    <row r="185" spans="1:14" ht="15.75" customHeight="1">
      <c r="A185" s="59" t="s">
        <v>362</v>
      </c>
      <c r="B185" s="60" t="s">
        <v>363</v>
      </c>
      <c r="C185" s="58">
        <v>32.56</v>
      </c>
      <c r="D185" s="58">
        <v>31863.55</v>
      </c>
      <c r="E185" s="58">
        <v>0</v>
      </c>
      <c r="F185" s="58">
        <v>0</v>
      </c>
      <c r="G185" s="58">
        <f t="shared" si="0"/>
        <v>-31863.55</v>
      </c>
      <c r="H185" s="163"/>
      <c r="I185" s="1"/>
      <c r="J185" s="1"/>
      <c r="K185" s="1"/>
      <c r="L185" s="1"/>
      <c r="M185" s="1"/>
      <c r="N185" s="1"/>
    </row>
    <row r="186" spans="1:14" ht="15.75" customHeight="1">
      <c r="A186" s="59" t="s">
        <v>364</v>
      </c>
      <c r="B186" s="60" t="s">
        <v>365</v>
      </c>
      <c r="C186" s="58">
        <v>0</v>
      </c>
      <c r="D186" s="58">
        <v>0</v>
      </c>
      <c r="E186" s="58">
        <v>0</v>
      </c>
      <c r="F186" s="58">
        <v>0</v>
      </c>
      <c r="G186" s="58">
        <f t="shared" si="0"/>
        <v>0</v>
      </c>
      <c r="H186" s="163"/>
      <c r="I186" s="1"/>
      <c r="J186" s="1"/>
      <c r="K186" s="1"/>
      <c r="L186" s="1"/>
      <c r="M186" s="1"/>
      <c r="N186" s="1"/>
    </row>
    <row r="187" spans="1:14" ht="15.75" customHeight="1">
      <c r="A187" s="59" t="s">
        <v>366</v>
      </c>
      <c r="B187" s="60" t="s">
        <v>367</v>
      </c>
      <c r="C187" s="58">
        <v>0</v>
      </c>
      <c r="D187" s="58">
        <v>0</v>
      </c>
      <c r="E187" s="58">
        <v>0</v>
      </c>
      <c r="F187" s="58">
        <v>0</v>
      </c>
      <c r="G187" s="58">
        <f t="shared" si="0"/>
        <v>0</v>
      </c>
      <c r="H187" s="163"/>
      <c r="I187" s="1"/>
      <c r="J187" s="1"/>
      <c r="K187" s="1"/>
      <c r="L187" s="1"/>
      <c r="M187" s="1"/>
      <c r="N187" s="1"/>
    </row>
    <row r="188" spans="1:14" ht="15.75" customHeight="1">
      <c r="A188" s="59" t="s">
        <v>368</v>
      </c>
      <c r="B188" s="60" t="s">
        <v>369</v>
      </c>
      <c r="C188" s="58">
        <v>87750</v>
      </c>
      <c r="D188" s="58">
        <v>322715.92</v>
      </c>
      <c r="E188" s="58">
        <v>289813.37</v>
      </c>
      <c r="F188" s="58">
        <v>0</v>
      </c>
      <c r="G188" s="58">
        <f t="shared" si="0"/>
        <v>-32902.549999999988</v>
      </c>
      <c r="H188" s="163"/>
      <c r="I188" s="1"/>
      <c r="J188" s="1"/>
      <c r="K188" s="1"/>
      <c r="L188" s="1"/>
      <c r="M188" s="1"/>
      <c r="N188" s="1"/>
    </row>
    <row r="189" spans="1:14" ht="15.75" customHeight="1">
      <c r="A189" s="13" t="s">
        <v>370</v>
      </c>
      <c r="B189" s="14" t="s">
        <v>371</v>
      </c>
      <c r="C189" s="15">
        <v>2340357.87</v>
      </c>
      <c r="D189" s="15">
        <v>2094570.84</v>
      </c>
      <c r="E189" s="15">
        <v>2203380.3199999998</v>
      </c>
      <c r="F189" s="15">
        <v>72866.259999999995</v>
      </c>
      <c r="G189" s="15">
        <f t="shared" si="0"/>
        <v>108809.47999999975</v>
      </c>
      <c r="H189" s="156">
        <f t="shared" ref="H189" si="46">+H190+H191+H192+H193+H194+H195+H196</f>
        <v>0</v>
      </c>
      <c r="I189" s="1"/>
      <c r="J189" s="1"/>
      <c r="K189" s="1"/>
      <c r="L189" s="1"/>
      <c r="M189" s="1"/>
      <c r="N189" s="1"/>
    </row>
    <row r="190" spans="1:14" ht="15.75" customHeight="1">
      <c r="A190" s="25" t="s">
        <v>372</v>
      </c>
      <c r="B190" s="26" t="s">
        <v>373</v>
      </c>
      <c r="C190" s="27">
        <v>197201.12</v>
      </c>
      <c r="D190" s="27">
        <v>271534.67</v>
      </c>
      <c r="E190" s="27">
        <v>356185.28</v>
      </c>
      <c r="F190" s="27">
        <v>71463.259999999995</v>
      </c>
      <c r="G190" s="27">
        <f t="shared" si="0"/>
        <v>84650.610000000044</v>
      </c>
      <c r="H190" s="166"/>
      <c r="I190" s="1"/>
      <c r="J190" s="1"/>
      <c r="K190" s="1"/>
      <c r="L190" s="1"/>
      <c r="M190" s="1"/>
      <c r="N190" s="1"/>
    </row>
    <row r="191" spans="1:14" ht="15.75" customHeight="1">
      <c r="A191" s="25" t="s">
        <v>374</v>
      </c>
      <c r="B191" s="26" t="s">
        <v>375</v>
      </c>
      <c r="C191" s="27">
        <v>702388.12</v>
      </c>
      <c r="D191" s="27">
        <v>525225.54</v>
      </c>
      <c r="E191" s="27">
        <v>391310.4</v>
      </c>
      <c r="F191" s="27">
        <v>0</v>
      </c>
      <c r="G191" s="27">
        <f t="shared" si="0"/>
        <v>-133915.14000000001</v>
      </c>
      <c r="H191" s="166"/>
      <c r="I191" s="1"/>
      <c r="J191" s="1"/>
      <c r="K191" s="1"/>
      <c r="L191" s="1"/>
      <c r="M191" s="1"/>
      <c r="N191" s="1"/>
    </row>
    <row r="192" spans="1:14" ht="15.75" customHeight="1">
      <c r="A192" s="25" t="s">
        <v>376</v>
      </c>
      <c r="B192" s="26" t="s">
        <v>377</v>
      </c>
      <c r="C192" s="27">
        <v>275235.02</v>
      </c>
      <c r="D192" s="27">
        <v>266455.45</v>
      </c>
      <c r="E192" s="27">
        <v>331311.65000000002</v>
      </c>
      <c r="F192" s="27">
        <v>0</v>
      </c>
      <c r="G192" s="27">
        <f t="shared" si="0"/>
        <v>64856.200000000012</v>
      </c>
      <c r="H192" s="166"/>
      <c r="I192" s="1"/>
      <c r="J192" s="1"/>
      <c r="K192" s="1"/>
      <c r="L192" s="1"/>
      <c r="M192" s="1"/>
      <c r="N192" s="1"/>
    </row>
    <row r="193" spans="1:14" ht="15.75" customHeight="1">
      <c r="A193" s="25" t="s">
        <v>378</v>
      </c>
      <c r="B193" s="26" t="s">
        <v>379</v>
      </c>
      <c r="C193" s="27">
        <v>928642.55</v>
      </c>
      <c r="D193" s="27">
        <v>832313.34</v>
      </c>
      <c r="E193" s="27">
        <v>805309.02</v>
      </c>
      <c r="F193" s="27">
        <v>0</v>
      </c>
      <c r="G193" s="27">
        <f t="shared" si="0"/>
        <v>-27004.319999999949</v>
      </c>
      <c r="H193" s="166"/>
      <c r="I193" s="1"/>
      <c r="J193" s="1"/>
      <c r="K193" s="1"/>
      <c r="L193" s="1"/>
      <c r="M193" s="1"/>
      <c r="N193" s="1"/>
    </row>
    <row r="194" spans="1:14" ht="15.75" customHeight="1">
      <c r="A194" s="25" t="s">
        <v>380</v>
      </c>
      <c r="B194" s="26" t="s">
        <v>381</v>
      </c>
      <c r="C194" s="27">
        <v>41337.46</v>
      </c>
      <c r="D194" s="27">
        <v>48830.45</v>
      </c>
      <c r="E194" s="27">
        <v>53759.88</v>
      </c>
      <c r="F194" s="27">
        <v>0</v>
      </c>
      <c r="G194" s="27">
        <f t="shared" si="0"/>
        <v>4929.43</v>
      </c>
      <c r="H194" s="166"/>
      <c r="I194" s="1"/>
      <c r="J194" s="1"/>
      <c r="K194" s="1"/>
      <c r="L194" s="1"/>
      <c r="M194" s="1"/>
      <c r="N194" s="1"/>
    </row>
    <row r="195" spans="1:14" ht="15.75" customHeight="1">
      <c r="A195" s="25" t="s">
        <v>382</v>
      </c>
      <c r="B195" s="26" t="s">
        <v>383</v>
      </c>
      <c r="C195" s="27">
        <v>192065.6</v>
      </c>
      <c r="D195" s="27">
        <v>144594.39000000001</v>
      </c>
      <c r="E195" s="27">
        <v>260047.09</v>
      </c>
      <c r="F195" s="27">
        <v>1403</v>
      </c>
      <c r="G195" s="27">
        <f t="shared" si="0"/>
        <v>115452.69999999998</v>
      </c>
      <c r="H195" s="166"/>
      <c r="I195" s="1"/>
      <c r="J195" s="1"/>
      <c r="K195" s="1"/>
      <c r="L195" s="1"/>
      <c r="M195" s="1"/>
      <c r="N195" s="1"/>
    </row>
    <row r="196" spans="1:14" ht="15.75" customHeight="1">
      <c r="A196" s="59" t="s">
        <v>384</v>
      </c>
      <c r="B196" s="60" t="s">
        <v>385</v>
      </c>
      <c r="C196" s="58">
        <v>3488</v>
      </c>
      <c r="D196" s="58">
        <v>5617</v>
      </c>
      <c r="E196" s="58">
        <v>5457</v>
      </c>
      <c r="F196" s="58">
        <v>0</v>
      </c>
      <c r="G196" s="58">
        <f t="shared" si="0"/>
        <v>-160</v>
      </c>
      <c r="H196" s="163"/>
      <c r="I196" s="1"/>
      <c r="J196" s="1"/>
      <c r="K196" s="1"/>
      <c r="L196" s="1"/>
      <c r="M196" s="1"/>
      <c r="N196" s="1"/>
    </row>
    <row r="197" spans="1:14" ht="15.75" customHeight="1">
      <c r="A197" s="9" t="s">
        <v>386</v>
      </c>
      <c r="B197" s="10" t="s">
        <v>387</v>
      </c>
      <c r="C197" s="12">
        <v>1269865817.45</v>
      </c>
      <c r="D197" s="12">
        <v>1265602660.5599999</v>
      </c>
      <c r="E197" s="12">
        <v>1350449969.5899999</v>
      </c>
      <c r="F197" s="12">
        <v>84341158.659999996</v>
      </c>
      <c r="G197" s="12">
        <f t="shared" si="0"/>
        <v>84847309.029999971</v>
      </c>
      <c r="H197" s="149">
        <f t="shared" ref="H197" si="47">+H198+H344</f>
        <v>0</v>
      </c>
      <c r="I197" s="1"/>
      <c r="J197" s="1"/>
      <c r="K197" s="1"/>
      <c r="L197" s="1"/>
      <c r="M197" s="1"/>
      <c r="N197" s="1"/>
    </row>
    <row r="198" spans="1:14" ht="15.75" customHeight="1">
      <c r="A198" s="13" t="s">
        <v>388</v>
      </c>
      <c r="B198" s="14" t="s">
        <v>389</v>
      </c>
      <c r="C198" s="15">
        <v>1204283353.74</v>
      </c>
      <c r="D198" s="15">
        <v>1200217112.77</v>
      </c>
      <c r="E198" s="15">
        <v>1267993265.51</v>
      </c>
      <c r="F198" s="15">
        <v>74168761.819999993</v>
      </c>
      <c r="G198" s="15">
        <f t="shared" si="0"/>
        <v>67776152.74000001</v>
      </c>
      <c r="H198" s="156">
        <f t="shared" ref="H198" si="48">+H199+H207+H211+H230+H236+H241+H246+H256+H262+H269+H275+H280+H299+H307+H315+H329+H343</f>
        <v>0</v>
      </c>
      <c r="I198" s="1"/>
      <c r="J198" s="1"/>
      <c r="K198" s="1"/>
      <c r="L198" s="1"/>
      <c r="M198" s="1"/>
      <c r="N198" s="1"/>
    </row>
    <row r="199" spans="1:14" ht="15.75" customHeight="1">
      <c r="A199" s="13" t="s">
        <v>390</v>
      </c>
      <c r="B199" s="14" t="s">
        <v>391</v>
      </c>
      <c r="C199" s="15">
        <v>101045799.94</v>
      </c>
      <c r="D199" s="15">
        <v>106927920.37</v>
      </c>
      <c r="E199" s="15">
        <v>112311732.92</v>
      </c>
      <c r="F199" s="15">
        <v>7496284.2300000004</v>
      </c>
      <c r="G199" s="15">
        <f t="shared" si="0"/>
        <v>5383812.549999997</v>
      </c>
      <c r="H199" s="156">
        <f t="shared" ref="H199" si="49">+H200+H205+H206</f>
        <v>0</v>
      </c>
      <c r="I199" s="1"/>
      <c r="J199" s="1"/>
      <c r="K199" s="1"/>
      <c r="L199" s="1"/>
      <c r="M199" s="1"/>
      <c r="N199" s="1"/>
    </row>
    <row r="200" spans="1:14" ht="15.75" customHeight="1">
      <c r="A200" s="28" t="s">
        <v>392</v>
      </c>
      <c r="B200" s="29" t="s">
        <v>393</v>
      </c>
      <c r="C200" s="30">
        <v>100765012.94</v>
      </c>
      <c r="D200" s="30">
        <v>106632664.37</v>
      </c>
      <c r="E200" s="30">
        <v>112026366.92</v>
      </c>
      <c r="F200" s="30">
        <v>7496284.2300000004</v>
      </c>
      <c r="G200" s="30">
        <f t="shared" si="0"/>
        <v>5393702.549999997</v>
      </c>
      <c r="H200" s="156">
        <f t="shared" ref="H200" si="50">+H201+H202+H203+H204</f>
        <v>0</v>
      </c>
      <c r="I200" s="1"/>
      <c r="J200" s="1"/>
      <c r="K200" s="1"/>
      <c r="L200" s="1"/>
      <c r="M200" s="1"/>
      <c r="N200" s="1"/>
    </row>
    <row r="201" spans="1:14" ht="15.75" customHeight="1">
      <c r="A201" s="25" t="s">
        <v>394</v>
      </c>
      <c r="B201" s="26" t="s">
        <v>395</v>
      </c>
      <c r="C201" s="27">
        <v>74175924.079999998</v>
      </c>
      <c r="D201" s="27">
        <v>78297630.670000002</v>
      </c>
      <c r="E201" s="27">
        <v>82037095.150000006</v>
      </c>
      <c r="F201" s="27">
        <v>4431802</v>
      </c>
      <c r="G201" s="27">
        <f t="shared" si="0"/>
        <v>3739464.4800000042</v>
      </c>
      <c r="H201" s="166"/>
      <c r="I201" s="1"/>
      <c r="J201" s="1"/>
      <c r="K201" s="1"/>
      <c r="L201" s="1"/>
      <c r="M201" s="1"/>
      <c r="N201" s="1"/>
    </row>
    <row r="202" spans="1:14" ht="15.75" customHeight="1">
      <c r="A202" s="25" t="s">
        <v>396</v>
      </c>
      <c r="B202" s="26" t="s">
        <v>397</v>
      </c>
      <c r="C202" s="27">
        <v>18838842.25</v>
      </c>
      <c r="D202" s="27">
        <v>19091680.93</v>
      </c>
      <c r="E202" s="27">
        <v>19201371.66</v>
      </c>
      <c r="F202" s="27">
        <v>148885</v>
      </c>
      <c r="G202" s="27">
        <f t="shared" si="0"/>
        <v>109690.73000000045</v>
      </c>
      <c r="H202" s="166"/>
      <c r="I202" s="1"/>
      <c r="J202" s="1"/>
      <c r="K202" s="1"/>
      <c r="L202" s="1"/>
      <c r="M202" s="1"/>
      <c r="N202" s="1"/>
    </row>
    <row r="203" spans="1:14" ht="15.75" customHeight="1">
      <c r="A203" s="25" t="s">
        <v>398</v>
      </c>
      <c r="B203" s="26" t="s">
        <v>399</v>
      </c>
      <c r="C203" s="27">
        <v>7750246.6100000003</v>
      </c>
      <c r="D203" s="27">
        <v>9243352.7699999996</v>
      </c>
      <c r="E203" s="27">
        <v>10787900.109999999</v>
      </c>
      <c r="F203" s="27">
        <v>2915597.23</v>
      </c>
      <c r="G203" s="27">
        <f t="shared" si="0"/>
        <v>1544547.3399999999</v>
      </c>
      <c r="H203" s="166"/>
      <c r="I203" s="1"/>
      <c r="J203" s="1"/>
      <c r="K203" s="1"/>
      <c r="L203" s="1"/>
      <c r="M203" s="1"/>
      <c r="N203" s="1"/>
    </row>
    <row r="204" spans="1:14" ht="15.75" customHeight="1">
      <c r="A204" s="25" t="s">
        <v>400</v>
      </c>
      <c r="B204" s="26" t="s">
        <v>401</v>
      </c>
      <c r="C204" s="27">
        <v>0</v>
      </c>
      <c r="D204" s="27">
        <v>0</v>
      </c>
      <c r="E204" s="27">
        <v>0</v>
      </c>
      <c r="F204" s="27">
        <v>0</v>
      </c>
      <c r="G204" s="27">
        <f t="shared" si="0"/>
        <v>0</v>
      </c>
      <c r="H204" s="166"/>
      <c r="I204" s="1"/>
      <c r="J204" s="1"/>
      <c r="K204" s="1"/>
      <c r="L204" s="1"/>
      <c r="M204" s="1"/>
      <c r="N204" s="1"/>
    </row>
    <row r="205" spans="1:14" ht="15.75" customHeight="1">
      <c r="A205" s="49" t="s">
        <v>402</v>
      </c>
      <c r="B205" s="50" t="s">
        <v>403</v>
      </c>
      <c r="C205" s="51">
        <v>83544</v>
      </c>
      <c r="D205" s="51">
        <v>89184</v>
      </c>
      <c r="E205" s="51">
        <v>89576</v>
      </c>
      <c r="F205" s="51">
        <v>0</v>
      </c>
      <c r="G205" s="51">
        <f t="shared" si="0"/>
        <v>392</v>
      </c>
      <c r="H205" s="166"/>
      <c r="I205" s="1"/>
      <c r="J205" s="1"/>
      <c r="K205" s="1"/>
      <c r="L205" s="1"/>
      <c r="M205" s="1"/>
      <c r="N205" s="1"/>
    </row>
    <row r="206" spans="1:14" ht="15.75" customHeight="1">
      <c r="A206" s="49" t="s">
        <v>404</v>
      </c>
      <c r="B206" s="50" t="s">
        <v>405</v>
      </c>
      <c r="C206" s="51">
        <v>197243</v>
      </c>
      <c r="D206" s="51">
        <v>206072</v>
      </c>
      <c r="E206" s="51">
        <v>195790</v>
      </c>
      <c r="F206" s="51">
        <v>0</v>
      </c>
      <c r="G206" s="51">
        <f t="shared" si="0"/>
        <v>-10282</v>
      </c>
      <c r="H206" s="166"/>
      <c r="I206" s="1"/>
      <c r="J206" s="1"/>
      <c r="K206" s="1"/>
      <c r="L206" s="1"/>
      <c r="M206" s="1"/>
      <c r="N206" s="1"/>
    </row>
    <row r="207" spans="1:14" ht="15.75" customHeight="1">
      <c r="A207" s="13" t="s">
        <v>406</v>
      </c>
      <c r="B207" s="14" t="s">
        <v>407</v>
      </c>
      <c r="C207" s="15">
        <v>96181895.370000005</v>
      </c>
      <c r="D207" s="15">
        <v>93941361.480000004</v>
      </c>
      <c r="E207" s="15">
        <v>93402766.030000001</v>
      </c>
      <c r="F207" s="15">
        <v>0</v>
      </c>
      <c r="G207" s="15">
        <f t="shared" si="0"/>
        <v>-538595.45000000298</v>
      </c>
      <c r="H207" s="156">
        <f t="shared" ref="H207" si="51">+H208+H209+H210</f>
        <v>0</v>
      </c>
      <c r="I207" s="1"/>
      <c r="J207" s="1"/>
      <c r="K207" s="1"/>
      <c r="L207" s="1"/>
      <c r="M207" s="1"/>
      <c r="N207" s="1"/>
    </row>
    <row r="208" spans="1:14" ht="15.75" customHeight="1">
      <c r="A208" s="25" t="s">
        <v>408</v>
      </c>
      <c r="B208" s="26" t="s">
        <v>409</v>
      </c>
      <c r="C208" s="27">
        <v>95138501.370000005</v>
      </c>
      <c r="D208" s="27">
        <v>92897444.480000004</v>
      </c>
      <c r="E208" s="27">
        <v>92398995.030000001</v>
      </c>
      <c r="F208" s="27">
        <v>0</v>
      </c>
      <c r="G208" s="27">
        <f t="shared" si="0"/>
        <v>-498449.45000000298</v>
      </c>
      <c r="H208" s="166"/>
      <c r="I208" s="1"/>
      <c r="J208" s="1"/>
      <c r="K208" s="1"/>
      <c r="L208" s="1"/>
      <c r="M208" s="1"/>
      <c r="N208" s="1"/>
    </row>
    <row r="209" spans="1:14" ht="15.75" customHeight="1">
      <c r="A209" s="49" t="s">
        <v>410</v>
      </c>
      <c r="B209" s="50" t="s">
        <v>411</v>
      </c>
      <c r="C209" s="51">
        <v>585177</v>
      </c>
      <c r="D209" s="51">
        <v>603376</v>
      </c>
      <c r="E209" s="51">
        <v>633918</v>
      </c>
      <c r="F209" s="51">
        <v>0</v>
      </c>
      <c r="G209" s="51">
        <f t="shared" si="0"/>
        <v>30542</v>
      </c>
      <c r="H209" s="166"/>
      <c r="I209" s="1"/>
      <c r="J209" s="1"/>
      <c r="K209" s="1"/>
      <c r="L209" s="1"/>
      <c r="M209" s="1"/>
      <c r="N209" s="1"/>
    </row>
    <row r="210" spans="1:14" ht="15.75" customHeight="1">
      <c r="A210" s="49" t="s">
        <v>412</v>
      </c>
      <c r="B210" s="50" t="s">
        <v>413</v>
      </c>
      <c r="C210" s="51">
        <v>458217</v>
      </c>
      <c r="D210" s="51">
        <v>440541</v>
      </c>
      <c r="E210" s="51">
        <v>369853</v>
      </c>
      <c r="F210" s="51">
        <v>0</v>
      </c>
      <c r="G210" s="51">
        <f t="shared" si="0"/>
        <v>-70688</v>
      </c>
      <c r="H210" s="166"/>
      <c r="I210" s="1"/>
      <c r="J210" s="1"/>
      <c r="K210" s="1"/>
      <c r="L210" s="1"/>
      <c r="M210" s="1"/>
      <c r="N210" s="1"/>
    </row>
    <row r="211" spans="1:14" ht="15.75" customHeight="1">
      <c r="A211" s="13" t="s">
        <v>414</v>
      </c>
      <c r="B211" s="14" t="s">
        <v>415</v>
      </c>
      <c r="C211" s="15">
        <v>182846029.91</v>
      </c>
      <c r="D211" s="15">
        <v>173804300.00999999</v>
      </c>
      <c r="E211" s="15">
        <v>195517960.84</v>
      </c>
      <c r="F211" s="15">
        <v>8777348.8100000005</v>
      </c>
      <c r="G211" s="15">
        <f t="shared" si="0"/>
        <v>21713660.830000013</v>
      </c>
      <c r="H211" s="156">
        <f t="shared" ref="H211" si="52">+H212+H213+H214+H215+H216+H217+H218+H219+H228+H229</f>
        <v>0</v>
      </c>
      <c r="I211" s="1"/>
      <c r="J211" s="1"/>
      <c r="K211" s="1"/>
      <c r="L211" s="1"/>
      <c r="M211" s="1"/>
      <c r="N211" s="1"/>
    </row>
    <row r="212" spans="1:14" ht="15.75" customHeight="1">
      <c r="A212" s="49" t="s">
        <v>416</v>
      </c>
      <c r="B212" s="50" t="s">
        <v>417</v>
      </c>
      <c r="C212" s="51">
        <v>69960161</v>
      </c>
      <c r="D212" s="51">
        <v>64311979</v>
      </c>
      <c r="E212" s="51">
        <v>70471397</v>
      </c>
      <c r="F212" s="51">
        <v>0</v>
      </c>
      <c r="G212" s="51">
        <f t="shared" si="0"/>
        <v>6159418</v>
      </c>
      <c r="H212" s="166"/>
      <c r="I212" s="1"/>
      <c r="J212" s="1"/>
      <c r="K212" s="1"/>
      <c r="L212" s="1"/>
      <c r="M212" s="1"/>
      <c r="N212" s="1"/>
    </row>
    <row r="213" spans="1:14" ht="15.75" customHeight="1">
      <c r="A213" s="49" t="s">
        <v>418</v>
      </c>
      <c r="B213" s="50" t="s">
        <v>419</v>
      </c>
      <c r="C213" s="51">
        <v>6965227</v>
      </c>
      <c r="D213" s="51">
        <v>6175854</v>
      </c>
      <c r="E213" s="51">
        <v>7580705</v>
      </c>
      <c r="F213" s="51">
        <v>0</v>
      </c>
      <c r="G213" s="51">
        <f t="shared" si="0"/>
        <v>1404851</v>
      </c>
      <c r="H213" s="166"/>
      <c r="I213" s="1"/>
      <c r="J213" s="1"/>
      <c r="K213" s="1"/>
      <c r="L213" s="1"/>
      <c r="M213" s="1"/>
      <c r="N213" s="1"/>
    </row>
    <row r="214" spans="1:14" ht="15.75" customHeight="1">
      <c r="A214" s="61" t="s">
        <v>420</v>
      </c>
      <c r="B214" s="62" t="s">
        <v>421</v>
      </c>
      <c r="C214" s="63">
        <v>0</v>
      </c>
      <c r="D214" s="63">
        <v>0</v>
      </c>
      <c r="E214" s="63">
        <v>0</v>
      </c>
      <c r="F214" s="63">
        <v>0</v>
      </c>
      <c r="G214" s="63">
        <f t="shared" si="0"/>
        <v>0</v>
      </c>
      <c r="H214" s="166"/>
      <c r="I214" s="1"/>
      <c r="J214" s="1"/>
      <c r="K214" s="1"/>
      <c r="L214" s="1"/>
      <c r="M214" s="1"/>
      <c r="N214" s="1"/>
    </row>
    <row r="215" spans="1:14" ht="15.75" customHeight="1">
      <c r="A215" s="49" t="s">
        <v>422</v>
      </c>
      <c r="B215" s="50" t="s">
        <v>423</v>
      </c>
      <c r="C215" s="51">
        <v>0</v>
      </c>
      <c r="D215" s="51">
        <v>0</v>
      </c>
      <c r="E215" s="51">
        <v>0</v>
      </c>
      <c r="F215" s="51">
        <v>0</v>
      </c>
      <c r="G215" s="51">
        <f t="shared" si="0"/>
        <v>0</v>
      </c>
      <c r="H215" s="166"/>
      <c r="I215" s="1"/>
      <c r="J215" s="1"/>
      <c r="K215" s="1"/>
      <c r="L215" s="1"/>
      <c r="M215" s="1"/>
      <c r="N215" s="1"/>
    </row>
    <row r="216" spans="1:14" ht="15.75" customHeight="1">
      <c r="A216" s="49" t="s">
        <v>424</v>
      </c>
      <c r="B216" s="50" t="s">
        <v>425</v>
      </c>
      <c r="C216" s="51">
        <v>6125996</v>
      </c>
      <c r="D216" s="51">
        <v>6719690</v>
      </c>
      <c r="E216" s="51">
        <v>7117233</v>
      </c>
      <c r="F216" s="51">
        <v>0</v>
      </c>
      <c r="G216" s="51">
        <f t="shared" si="0"/>
        <v>397543</v>
      </c>
      <c r="H216" s="166"/>
      <c r="I216" s="1"/>
      <c r="J216" s="1"/>
      <c r="K216" s="1"/>
      <c r="L216" s="1"/>
      <c r="M216" s="1"/>
      <c r="N216" s="1"/>
    </row>
    <row r="217" spans="1:14" ht="15.75" customHeight="1">
      <c r="A217" s="49" t="s">
        <v>426</v>
      </c>
      <c r="B217" s="50" t="s">
        <v>427</v>
      </c>
      <c r="C217" s="51">
        <v>956539</v>
      </c>
      <c r="D217" s="51">
        <v>902995</v>
      </c>
      <c r="E217" s="51">
        <v>774632</v>
      </c>
      <c r="F217" s="51">
        <v>0</v>
      </c>
      <c r="G217" s="51">
        <f t="shared" si="0"/>
        <v>-128363</v>
      </c>
      <c r="H217" s="166"/>
      <c r="I217" s="1"/>
      <c r="J217" s="1"/>
      <c r="K217" s="1"/>
      <c r="L217" s="1"/>
      <c r="M217" s="1"/>
      <c r="N217" s="1"/>
    </row>
    <row r="218" spans="1:14" ht="15.75" customHeight="1">
      <c r="A218" s="25" t="s">
        <v>428</v>
      </c>
      <c r="B218" s="26" t="s">
        <v>429</v>
      </c>
      <c r="C218" s="27">
        <v>10456798.199999999</v>
      </c>
      <c r="D218" s="27">
        <v>10295719.08</v>
      </c>
      <c r="E218" s="27">
        <v>9875255.7100000009</v>
      </c>
      <c r="F218" s="27">
        <v>39376.800000000003</v>
      </c>
      <c r="G218" s="27">
        <f t="shared" si="0"/>
        <v>-420463.36999999918</v>
      </c>
      <c r="H218" s="166"/>
      <c r="I218" s="1"/>
      <c r="J218" s="1"/>
      <c r="K218" s="1"/>
      <c r="L218" s="1"/>
      <c r="M218" s="1"/>
      <c r="N218" s="1"/>
    </row>
    <row r="219" spans="1:14" ht="15.75" customHeight="1">
      <c r="A219" s="28" t="s">
        <v>430</v>
      </c>
      <c r="B219" s="29" t="s">
        <v>431</v>
      </c>
      <c r="C219" s="30">
        <v>72186519.760000005</v>
      </c>
      <c r="D219" s="30">
        <v>69882252.760000005</v>
      </c>
      <c r="E219" s="30">
        <v>81729484.180000007</v>
      </c>
      <c r="F219" s="30">
        <v>8671443.0099999998</v>
      </c>
      <c r="G219" s="30">
        <f t="shared" si="0"/>
        <v>11847231.420000002</v>
      </c>
      <c r="H219" s="156">
        <f t="shared" ref="H219" si="53">+H220+H221+H222+H223+H225+H226+H227+H224</f>
        <v>0</v>
      </c>
      <c r="I219" s="1"/>
      <c r="J219" s="1"/>
      <c r="K219" s="1"/>
      <c r="L219" s="1"/>
      <c r="M219" s="1"/>
      <c r="N219" s="1"/>
    </row>
    <row r="220" spans="1:14" ht="15.75" customHeight="1">
      <c r="A220" s="37" t="s">
        <v>432</v>
      </c>
      <c r="B220" s="38" t="s">
        <v>433</v>
      </c>
      <c r="C220" s="39">
        <v>0</v>
      </c>
      <c r="D220" s="39">
        <v>0</v>
      </c>
      <c r="E220" s="39">
        <v>0</v>
      </c>
      <c r="F220" s="39">
        <v>0</v>
      </c>
      <c r="G220" s="39">
        <f t="shared" si="0"/>
        <v>0</v>
      </c>
      <c r="H220" s="163"/>
      <c r="I220" s="1"/>
      <c r="J220" s="1"/>
      <c r="K220" s="1"/>
      <c r="L220" s="1"/>
      <c r="M220" s="1"/>
      <c r="N220" s="1"/>
    </row>
    <row r="221" spans="1:14" ht="15.75" customHeight="1">
      <c r="A221" s="37" t="s">
        <v>434</v>
      </c>
      <c r="B221" s="38" t="s">
        <v>435</v>
      </c>
      <c r="C221" s="39">
        <v>0</v>
      </c>
      <c r="D221" s="39">
        <v>0</v>
      </c>
      <c r="E221" s="39">
        <v>0</v>
      </c>
      <c r="F221" s="39">
        <v>0</v>
      </c>
      <c r="G221" s="39">
        <f t="shared" si="0"/>
        <v>0</v>
      </c>
      <c r="H221" s="163"/>
      <c r="I221" s="1"/>
      <c r="J221" s="1"/>
      <c r="K221" s="1"/>
      <c r="L221" s="1"/>
      <c r="M221" s="1"/>
      <c r="N221" s="1"/>
    </row>
    <row r="222" spans="1:14" ht="15.75" customHeight="1">
      <c r="A222" s="37" t="s">
        <v>436</v>
      </c>
      <c r="B222" s="38" t="s">
        <v>437</v>
      </c>
      <c r="C222" s="39">
        <v>35551124</v>
      </c>
      <c r="D222" s="39">
        <v>36055277.670000002</v>
      </c>
      <c r="E222" s="39">
        <v>41547748.630000003</v>
      </c>
      <c r="F222" s="39">
        <v>7529019.6498289872</v>
      </c>
      <c r="G222" s="39">
        <f t="shared" si="0"/>
        <v>5492470.9600000009</v>
      </c>
      <c r="H222" s="163"/>
      <c r="I222" s="1"/>
      <c r="J222" s="1"/>
      <c r="K222" s="1"/>
      <c r="L222" s="1"/>
      <c r="M222" s="1"/>
      <c r="N222" s="1"/>
    </row>
    <row r="223" spans="1:14" ht="15.75" customHeight="1">
      <c r="A223" s="37" t="s">
        <v>438</v>
      </c>
      <c r="B223" s="38" t="s">
        <v>439</v>
      </c>
      <c r="C223" s="39">
        <v>2131195.1</v>
      </c>
      <c r="D223" s="39">
        <v>2048291.6</v>
      </c>
      <c r="E223" s="39">
        <v>2623697.15</v>
      </c>
      <c r="F223" s="39">
        <v>0</v>
      </c>
      <c r="G223" s="39">
        <f t="shared" si="0"/>
        <v>575405.54999999981</v>
      </c>
      <c r="H223" s="163"/>
      <c r="I223" s="1"/>
      <c r="J223" s="1"/>
      <c r="K223" s="1"/>
      <c r="L223" s="1"/>
      <c r="M223" s="1"/>
      <c r="N223" s="1"/>
    </row>
    <row r="224" spans="1:14" ht="15.75" customHeight="1">
      <c r="A224" s="37" t="s">
        <v>440</v>
      </c>
      <c r="B224" s="38" t="s">
        <v>441</v>
      </c>
      <c r="C224" s="39">
        <v>24044028.050000001</v>
      </c>
      <c r="D224" s="39">
        <v>21856644.739999998</v>
      </c>
      <c r="E224" s="39">
        <v>26842997.780000001</v>
      </c>
      <c r="F224" s="39">
        <v>921648.06017101253</v>
      </c>
      <c r="G224" s="39">
        <f t="shared" si="0"/>
        <v>4986353.0400000028</v>
      </c>
      <c r="H224" s="163"/>
      <c r="I224" s="1"/>
      <c r="J224" s="1"/>
      <c r="K224" s="1"/>
      <c r="L224" s="1"/>
      <c r="M224" s="1"/>
      <c r="N224" s="1"/>
    </row>
    <row r="225" spans="1:14" ht="15.75" customHeight="1">
      <c r="A225" s="37" t="s">
        <v>442</v>
      </c>
      <c r="B225" s="38" t="s">
        <v>443</v>
      </c>
      <c r="C225" s="39">
        <v>1748318.25</v>
      </c>
      <c r="D225" s="39">
        <v>1725436</v>
      </c>
      <c r="E225" s="39">
        <v>2265830.75</v>
      </c>
      <c r="F225" s="39">
        <v>175702.45</v>
      </c>
      <c r="G225" s="39">
        <f t="shared" si="0"/>
        <v>540394.75</v>
      </c>
      <c r="H225" s="163"/>
      <c r="I225" s="1"/>
      <c r="J225" s="1"/>
      <c r="K225" s="1"/>
      <c r="L225" s="1"/>
      <c r="M225" s="1"/>
      <c r="N225" s="1"/>
    </row>
    <row r="226" spans="1:14" ht="15.75" customHeight="1">
      <c r="A226" s="37" t="s">
        <v>444</v>
      </c>
      <c r="B226" s="38" t="s">
        <v>445</v>
      </c>
      <c r="C226" s="39">
        <v>8711854.3599999994</v>
      </c>
      <c r="D226" s="39">
        <v>8196602.75</v>
      </c>
      <c r="E226" s="39">
        <v>8449209.8699999992</v>
      </c>
      <c r="F226" s="39">
        <v>45072.85</v>
      </c>
      <c r="G226" s="39">
        <f t="shared" si="0"/>
        <v>252607.11999999918</v>
      </c>
      <c r="H226" s="163"/>
      <c r="I226" s="1"/>
      <c r="J226" s="1"/>
      <c r="K226" s="1"/>
      <c r="L226" s="1"/>
      <c r="M226" s="1"/>
      <c r="N226" s="1"/>
    </row>
    <row r="227" spans="1:14" ht="15.75" customHeight="1">
      <c r="A227" s="37" t="s">
        <v>446</v>
      </c>
      <c r="B227" s="38" t="s">
        <v>447</v>
      </c>
      <c r="C227" s="39">
        <v>0</v>
      </c>
      <c r="D227" s="39">
        <v>0</v>
      </c>
      <c r="E227" s="39">
        <v>0</v>
      </c>
      <c r="F227" s="39">
        <v>0</v>
      </c>
      <c r="G227" s="39">
        <f t="shared" si="0"/>
        <v>0</v>
      </c>
      <c r="H227" s="163"/>
      <c r="I227" s="1"/>
      <c r="J227" s="1"/>
      <c r="K227" s="1"/>
      <c r="L227" s="1"/>
      <c r="M227" s="1"/>
      <c r="N227" s="1"/>
    </row>
    <row r="228" spans="1:14" ht="15.75" customHeight="1">
      <c r="A228" s="25" t="s">
        <v>448</v>
      </c>
      <c r="B228" s="26" t="s">
        <v>449</v>
      </c>
      <c r="C228" s="27">
        <v>15342102.199999999</v>
      </c>
      <c r="D228" s="27">
        <v>14890863.619999999</v>
      </c>
      <c r="E228" s="27">
        <v>17186025.800000001</v>
      </c>
      <c r="F228" s="27">
        <v>25379.4</v>
      </c>
      <c r="G228" s="27">
        <f t="shared" si="0"/>
        <v>2295162.1800000016</v>
      </c>
      <c r="H228" s="166"/>
      <c r="I228" s="1"/>
      <c r="J228" s="1"/>
      <c r="K228" s="1"/>
      <c r="L228" s="1"/>
      <c r="M228" s="1"/>
      <c r="N228" s="1"/>
    </row>
    <row r="229" spans="1:14" ht="15.75" customHeight="1">
      <c r="A229" s="37" t="s">
        <v>450</v>
      </c>
      <c r="B229" s="38" t="s">
        <v>451</v>
      </c>
      <c r="C229" s="39">
        <v>852686.75</v>
      </c>
      <c r="D229" s="39">
        <v>624946.55000000005</v>
      </c>
      <c r="E229" s="39">
        <v>783228.15</v>
      </c>
      <c r="F229" s="39">
        <v>41149.599999999999</v>
      </c>
      <c r="G229" s="39">
        <f t="shared" si="0"/>
        <v>158281.59999999998</v>
      </c>
      <c r="H229" s="163"/>
      <c r="I229" s="1"/>
      <c r="J229" s="1"/>
      <c r="K229" s="1"/>
      <c r="L229" s="1"/>
      <c r="M229" s="1"/>
      <c r="N229" s="1"/>
    </row>
    <row r="230" spans="1:14" ht="15.75" customHeight="1">
      <c r="A230" s="13" t="s">
        <v>452</v>
      </c>
      <c r="B230" s="14" t="s">
        <v>453</v>
      </c>
      <c r="C230" s="15">
        <v>7373536.7599999998</v>
      </c>
      <c r="D230" s="15">
        <v>5855813.4000000004</v>
      </c>
      <c r="E230" s="15">
        <v>7394806.5800000001</v>
      </c>
      <c r="F230" s="15">
        <v>0</v>
      </c>
      <c r="G230" s="15">
        <f t="shared" si="0"/>
        <v>1538993.1799999997</v>
      </c>
      <c r="H230" s="156">
        <f t="shared" ref="H230" si="54">+H231+H232+H233+H234+H235</f>
        <v>0</v>
      </c>
      <c r="I230" s="1"/>
      <c r="J230" s="1"/>
      <c r="K230" s="1"/>
      <c r="L230" s="1"/>
      <c r="M230" s="1"/>
      <c r="N230" s="1"/>
    </row>
    <row r="231" spans="1:14" ht="15.75" customHeight="1">
      <c r="A231" s="49" t="s">
        <v>454</v>
      </c>
      <c r="B231" s="50" t="s">
        <v>455</v>
      </c>
      <c r="C231" s="51">
        <v>129767</v>
      </c>
      <c r="D231" s="51">
        <v>223673</v>
      </c>
      <c r="E231" s="51">
        <v>278638</v>
      </c>
      <c r="F231" s="51">
        <v>0</v>
      </c>
      <c r="G231" s="51">
        <f t="shared" si="0"/>
        <v>54965</v>
      </c>
      <c r="H231" s="166"/>
      <c r="I231" s="1"/>
      <c r="J231" s="1"/>
      <c r="K231" s="1"/>
      <c r="L231" s="1"/>
      <c r="M231" s="1"/>
      <c r="N231" s="1"/>
    </row>
    <row r="232" spans="1:14" ht="15.75" customHeight="1">
      <c r="A232" s="25" t="s">
        <v>456</v>
      </c>
      <c r="B232" s="26" t="s">
        <v>457</v>
      </c>
      <c r="C232" s="27">
        <v>0</v>
      </c>
      <c r="D232" s="27">
        <v>0</v>
      </c>
      <c r="E232" s="27">
        <v>0</v>
      </c>
      <c r="F232" s="27">
        <v>0</v>
      </c>
      <c r="G232" s="27">
        <f t="shared" si="0"/>
        <v>0</v>
      </c>
      <c r="H232" s="166"/>
      <c r="I232" s="1"/>
      <c r="J232" s="1"/>
      <c r="K232" s="1"/>
      <c r="L232" s="1"/>
      <c r="M232" s="1"/>
      <c r="N232" s="1"/>
    </row>
    <row r="233" spans="1:14" ht="15.75" customHeight="1">
      <c r="A233" s="25" t="s">
        <v>458</v>
      </c>
      <c r="B233" s="26" t="s">
        <v>459</v>
      </c>
      <c r="C233" s="27">
        <v>0</v>
      </c>
      <c r="D233" s="27">
        <v>0</v>
      </c>
      <c r="E233" s="27">
        <v>0</v>
      </c>
      <c r="F233" s="27">
        <v>0</v>
      </c>
      <c r="G233" s="27">
        <f t="shared" si="0"/>
        <v>0</v>
      </c>
      <c r="H233" s="166"/>
      <c r="I233" s="1"/>
      <c r="J233" s="1"/>
      <c r="K233" s="1"/>
      <c r="L233" s="1"/>
      <c r="M233" s="1"/>
      <c r="N233" s="1"/>
    </row>
    <row r="234" spans="1:14" ht="15.75" customHeight="1">
      <c r="A234" s="25" t="s">
        <v>460</v>
      </c>
      <c r="B234" s="26" t="s">
        <v>461</v>
      </c>
      <c r="C234" s="27">
        <v>6825817</v>
      </c>
      <c r="D234" s="27">
        <v>5469270</v>
      </c>
      <c r="E234" s="27">
        <v>6885643.7999999998</v>
      </c>
      <c r="F234" s="27">
        <v>0</v>
      </c>
      <c r="G234" s="27">
        <f t="shared" si="0"/>
        <v>1416373.7999999998</v>
      </c>
      <c r="H234" s="166"/>
      <c r="I234" s="1"/>
      <c r="J234" s="1"/>
      <c r="K234" s="1"/>
      <c r="L234" s="1"/>
      <c r="M234" s="1"/>
      <c r="N234" s="1"/>
    </row>
    <row r="235" spans="1:14" ht="15.75" customHeight="1">
      <c r="A235" s="25" t="s">
        <v>462</v>
      </c>
      <c r="B235" s="26" t="s">
        <v>463</v>
      </c>
      <c r="C235" s="27">
        <v>417952.76</v>
      </c>
      <c r="D235" s="27">
        <v>162870.39999999999</v>
      </c>
      <c r="E235" s="27">
        <v>230524.78</v>
      </c>
      <c r="F235" s="27">
        <v>0</v>
      </c>
      <c r="G235" s="27">
        <f t="shared" si="0"/>
        <v>67654.38</v>
      </c>
      <c r="H235" s="166"/>
      <c r="I235" s="1"/>
      <c r="J235" s="1"/>
      <c r="K235" s="1"/>
      <c r="L235" s="1"/>
      <c r="M235" s="1"/>
      <c r="N235" s="1"/>
    </row>
    <row r="236" spans="1:14" ht="15.75" customHeight="1">
      <c r="A236" s="13" t="s">
        <v>464</v>
      </c>
      <c r="B236" s="14" t="s">
        <v>465</v>
      </c>
      <c r="C236" s="15">
        <v>15940129.560000001</v>
      </c>
      <c r="D236" s="15">
        <v>15763844.17</v>
      </c>
      <c r="E236" s="15">
        <v>16543026.449999999</v>
      </c>
      <c r="F236" s="15">
        <v>0</v>
      </c>
      <c r="G236" s="15">
        <f t="shared" si="0"/>
        <v>779182.27999999933</v>
      </c>
      <c r="H236" s="156">
        <f t="shared" ref="H236" si="55">+H237+H238+H239+H240</f>
        <v>0</v>
      </c>
      <c r="I236" s="1"/>
      <c r="J236" s="1"/>
      <c r="K236" s="1"/>
      <c r="L236" s="1"/>
      <c r="M236" s="1"/>
      <c r="N236" s="1"/>
    </row>
    <row r="237" spans="1:14" ht="15.75" customHeight="1">
      <c r="A237" s="59" t="s">
        <v>466</v>
      </c>
      <c r="B237" s="60" t="s">
        <v>467</v>
      </c>
      <c r="C237" s="58">
        <v>45396.4</v>
      </c>
      <c r="D237" s="58">
        <v>44450.04</v>
      </c>
      <c r="E237" s="58">
        <v>56365.17</v>
      </c>
      <c r="F237" s="58">
        <v>0</v>
      </c>
      <c r="G237" s="58">
        <f t="shared" si="0"/>
        <v>11915.129999999997</v>
      </c>
      <c r="H237" s="163"/>
      <c r="I237" s="1"/>
      <c r="J237" s="1"/>
      <c r="K237" s="1"/>
      <c r="L237" s="1"/>
      <c r="M237" s="1"/>
      <c r="N237" s="1"/>
    </row>
    <row r="238" spans="1:14" ht="15.75" customHeight="1">
      <c r="A238" s="25" t="s">
        <v>468</v>
      </c>
      <c r="B238" s="26" t="s">
        <v>469</v>
      </c>
      <c r="C238" s="27">
        <v>0</v>
      </c>
      <c r="D238" s="27">
        <v>0</v>
      </c>
      <c r="E238" s="27">
        <v>0</v>
      </c>
      <c r="F238" s="27">
        <v>0</v>
      </c>
      <c r="G238" s="27">
        <f t="shared" si="0"/>
        <v>0</v>
      </c>
      <c r="H238" s="166"/>
      <c r="I238" s="1"/>
      <c r="J238" s="1"/>
      <c r="K238" s="1"/>
      <c r="L238" s="1"/>
      <c r="M238" s="1"/>
      <c r="N238" s="1"/>
    </row>
    <row r="239" spans="1:14" ht="15.75" customHeight="1">
      <c r="A239" s="25" t="s">
        <v>470</v>
      </c>
      <c r="B239" s="26" t="s">
        <v>471</v>
      </c>
      <c r="C239" s="27">
        <v>0</v>
      </c>
      <c r="D239" s="27">
        <v>0</v>
      </c>
      <c r="E239" s="27">
        <v>0</v>
      </c>
      <c r="F239" s="27">
        <v>0</v>
      </c>
      <c r="G239" s="27">
        <f t="shared" si="0"/>
        <v>0</v>
      </c>
      <c r="H239" s="166"/>
      <c r="I239" s="1"/>
      <c r="J239" s="1"/>
      <c r="K239" s="1"/>
      <c r="L239" s="1"/>
      <c r="M239" s="1"/>
      <c r="N239" s="1"/>
    </row>
    <row r="240" spans="1:14" ht="15.75" customHeight="1">
      <c r="A240" s="25" t="s">
        <v>472</v>
      </c>
      <c r="B240" s="26" t="s">
        <v>473</v>
      </c>
      <c r="C240" s="27">
        <v>15894733.16</v>
      </c>
      <c r="D240" s="27">
        <v>15719394.130000001</v>
      </c>
      <c r="E240" s="27">
        <v>16486661.279999999</v>
      </c>
      <c r="F240" s="27">
        <v>0</v>
      </c>
      <c r="G240" s="27">
        <f t="shared" si="0"/>
        <v>767267.14999999851</v>
      </c>
      <c r="H240" s="166"/>
      <c r="I240" s="1"/>
      <c r="J240" s="1"/>
      <c r="K240" s="1"/>
      <c r="L240" s="1"/>
      <c r="M240" s="1"/>
      <c r="N240" s="1"/>
    </row>
    <row r="241" spans="1:14" ht="15.75" customHeight="1">
      <c r="A241" s="13" t="s">
        <v>474</v>
      </c>
      <c r="B241" s="14" t="s">
        <v>475</v>
      </c>
      <c r="C241" s="15">
        <v>4413587.72</v>
      </c>
      <c r="D241" s="15">
        <v>3488518.98</v>
      </c>
      <c r="E241" s="15">
        <v>4190200.34</v>
      </c>
      <c r="F241" s="15">
        <v>0</v>
      </c>
      <c r="G241" s="15">
        <f t="shared" si="0"/>
        <v>701681.35999999987</v>
      </c>
      <c r="H241" s="156">
        <f t="shared" ref="H241" si="56">+H242+H243+H244+H245</f>
        <v>0</v>
      </c>
      <c r="I241" s="1"/>
      <c r="J241" s="1"/>
      <c r="K241" s="1"/>
      <c r="L241" s="1"/>
      <c r="M241" s="1"/>
      <c r="N241" s="1"/>
    </row>
    <row r="242" spans="1:14" ht="15.75" customHeight="1">
      <c r="A242" s="59" t="s">
        <v>476</v>
      </c>
      <c r="B242" s="60" t="s">
        <v>477</v>
      </c>
      <c r="C242" s="58">
        <v>0</v>
      </c>
      <c r="D242" s="58">
        <v>0</v>
      </c>
      <c r="E242" s="58">
        <v>0</v>
      </c>
      <c r="F242" s="58">
        <v>0</v>
      </c>
      <c r="G242" s="58">
        <f t="shared" si="0"/>
        <v>0</v>
      </c>
      <c r="H242" s="163"/>
      <c r="I242" s="1"/>
      <c r="J242" s="1"/>
      <c r="K242" s="1"/>
      <c r="L242" s="1"/>
      <c r="M242" s="1"/>
      <c r="N242" s="1"/>
    </row>
    <row r="243" spans="1:14" ht="15.75" customHeight="1">
      <c r="A243" s="25" t="s">
        <v>478</v>
      </c>
      <c r="B243" s="26" t="s">
        <v>479</v>
      </c>
      <c r="C243" s="27">
        <v>19917.080000000002</v>
      </c>
      <c r="D243" s="27">
        <v>17450.169999999998</v>
      </c>
      <c r="E243" s="27">
        <v>18291.490000000002</v>
      </c>
      <c r="F243" s="27">
        <v>0</v>
      </c>
      <c r="G243" s="27">
        <f t="shared" si="0"/>
        <v>841.32000000000335</v>
      </c>
      <c r="H243" s="166"/>
      <c r="I243" s="1"/>
      <c r="J243" s="1"/>
      <c r="K243" s="1"/>
      <c r="L243" s="1"/>
      <c r="M243" s="1"/>
      <c r="N243" s="1"/>
    </row>
    <row r="244" spans="1:14" ht="15.75" customHeight="1">
      <c r="A244" s="61" t="s">
        <v>480</v>
      </c>
      <c r="B244" s="62" t="s">
        <v>481</v>
      </c>
      <c r="C244" s="63">
        <v>0</v>
      </c>
      <c r="D244" s="63">
        <v>0</v>
      </c>
      <c r="E244" s="63">
        <v>0</v>
      </c>
      <c r="F244" s="63">
        <v>0</v>
      </c>
      <c r="G244" s="63">
        <f t="shared" si="0"/>
        <v>0</v>
      </c>
      <c r="H244" s="166"/>
      <c r="I244" s="1"/>
      <c r="J244" s="1"/>
      <c r="K244" s="1"/>
      <c r="L244" s="1"/>
      <c r="M244" s="1"/>
      <c r="N244" s="1"/>
    </row>
    <row r="245" spans="1:14" ht="15.75" customHeight="1">
      <c r="A245" s="25" t="s">
        <v>482</v>
      </c>
      <c r="B245" s="26" t="s">
        <v>483</v>
      </c>
      <c r="C245" s="27">
        <v>4393670.6399999997</v>
      </c>
      <c r="D245" s="27">
        <v>3471068.81</v>
      </c>
      <c r="E245" s="27">
        <v>4171908.85</v>
      </c>
      <c r="F245" s="27">
        <v>0</v>
      </c>
      <c r="G245" s="27">
        <f t="shared" si="0"/>
        <v>700840.04</v>
      </c>
      <c r="H245" s="166"/>
      <c r="I245" s="1"/>
      <c r="J245" s="1"/>
      <c r="K245" s="1"/>
      <c r="L245" s="1"/>
      <c r="M245" s="1"/>
      <c r="N245" s="1"/>
    </row>
    <row r="246" spans="1:14" ht="15.75" customHeight="1">
      <c r="A246" s="13" t="s">
        <v>484</v>
      </c>
      <c r="B246" s="14" t="s">
        <v>485</v>
      </c>
      <c r="C246" s="15">
        <v>487141561.98000002</v>
      </c>
      <c r="D246" s="15">
        <v>458153276.70999998</v>
      </c>
      <c r="E246" s="15">
        <v>496258391.13</v>
      </c>
      <c r="F246" s="15">
        <v>34276367.759999998</v>
      </c>
      <c r="G246" s="15">
        <f t="shared" si="0"/>
        <v>38105114.420000017</v>
      </c>
      <c r="H246" s="156">
        <f t="shared" ref="H246" si="57">+H247+H248+H249+H250+H255</f>
        <v>0</v>
      </c>
      <c r="I246" s="1"/>
      <c r="J246" s="1"/>
      <c r="K246" s="1"/>
      <c r="L246" s="1"/>
      <c r="M246" s="1"/>
      <c r="N246" s="1"/>
    </row>
    <row r="247" spans="1:14" ht="15.75" customHeight="1">
      <c r="A247" s="49" t="s">
        <v>486</v>
      </c>
      <c r="B247" s="50" t="s">
        <v>487</v>
      </c>
      <c r="C247" s="51">
        <v>206412984</v>
      </c>
      <c r="D247" s="51">
        <v>186887044</v>
      </c>
      <c r="E247" s="51">
        <v>195860768</v>
      </c>
      <c r="F247" s="51">
        <v>10749549</v>
      </c>
      <c r="G247" s="51">
        <f t="shared" si="0"/>
        <v>8973724</v>
      </c>
      <c r="H247" s="166"/>
      <c r="I247" s="1"/>
      <c r="J247" s="1"/>
      <c r="K247" s="1"/>
      <c r="L247" s="1"/>
      <c r="M247" s="1"/>
      <c r="N247" s="1"/>
    </row>
    <row r="248" spans="1:14" ht="15.75" customHeight="1">
      <c r="A248" s="25" t="s">
        <v>488</v>
      </c>
      <c r="B248" s="26" t="s">
        <v>489</v>
      </c>
      <c r="C248" s="27">
        <v>0</v>
      </c>
      <c r="D248" s="27">
        <v>0</v>
      </c>
      <c r="E248" s="27">
        <v>0</v>
      </c>
      <c r="F248" s="27">
        <v>0</v>
      </c>
      <c r="G248" s="27">
        <f t="shared" si="0"/>
        <v>0</v>
      </c>
      <c r="H248" s="166"/>
      <c r="I248" s="1"/>
      <c r="J248" s="1"/>
      <c r="K248" s="1"/>
      <c r="L248" s="1"/>
      <c r="M248" s="1"/>
      <c r="N248" s="1"/>
    </row>
    <row r="249" spans="1:14" ht="15.75" customHeight="1">
      <c r="A249" s="49" t="s">
        <v>490</v>
      </c>
      <c r="B249" s="50" t="s">
        <v>491</v>
      </c>
      <c r="C249" s="51">
        <v>37986476</v>
      </c>
      <c r="D249" s="51">
        <v>30089034</v>
      </c>
      <c r="E249" s="51">
        <v>35924878</v>
      </c>
      <c r="F249" s="51">
        <v>771307</v>
      </c>
      <c r="G249" s="51">
        <f t="shared" si="0"/>
        <v>5835844</v>
      </c>
      <c r="H249" s="166"/>
      <c r="I249" s="1"/>
      <c r="J249" s="1"/>
      <c r="K249" s="1"/>
      <c r="L249" s="1"/>
      <c r="M249" s="1"/>
      <c r="N249" s="1"/>
    </row>
    <row r="250" spans="1:14" ht="15.75" customHeight="1">
      <c r="A250" s="28" t="s">
        <v>492</v>
      </c>
      <c r="B250" s="29" t="s">
        <v>493</v>
      </c>
      <c r="C250" s="30">
        <v>170818479.31999999</v>
      </c>
      <c r="D250" s="30">
        <v>181394336.99000001</v>
      </c>
      <c r="E250" s="30">
        <v>196432014.33000001</v>
      </c>
      <c r="F250" s="30">
        <v>22463923.600000001</v>
      </c>
      <c r="G250" s="30">
        <f t="shared" si="0"/>
        <v>15037677.340000004</v>
      </c>
      <c r="H250" s="156">
        <f t="shared" ref="H250" si="58">+H251+H252+H253+H254</f>
        <v>0</v>
      </c>
      <c r="I250" s="1"/>
      <c r="J250" s="1"/>
      <c r="K250" s="1"/>
      <c r="L250" s="1"/>
      <c r="M250" s="1"/>
      <c r="N250" s="1"/>
    </row>
    <row r="251" spans="1:14" ht="15.75" customHeight="1">
      <c r="A251" s="37" t="s">
        <v>494</v>
      </c>
      <c r="B251" s="38" t="s">
        <v>495</v>
      </c>
      <c r="C251" s="39">
        <v>0</v>
      </c>
      <c r="D251" s="39">
        <v>0</v>
      </c>
      <c r="E251" s="39">
        <v>0</v>
      </c>
      <c r="F251" s="39">
        <v>0</v>
      </c>
      <c r="G251" s="39">
        <f t="shared" si="0"/>
        <v>0</v>
      </c>
      <c r="H251" s="163"/>
      <c r="I251" s="1"/>
      <c r="J251" s="1"/>
      <c r="K251" s="1"/>
      <c r="L251" s="1"/>
      <c r="M251" s="1"/>
      <c r="N251" s="1"/>
    </row>
    <row r="252" spans="1:14" ht="15.75" customHeight="1">
      <c r="A252" s="37" t="s">
        <v>496</v>
      </c>
      <c r="B252" s="38" t="s">
        <v>497</v>
      </c>
      <c r="C252" s="39">
        <v>96921787.409999996</v>
      </c>
      <c r="D252" s="39">
        <v>105756098.56</v>
      </c>
      <c r="E252" s="39">
        <v>109755524.23999999</v>
      </c>
      <c r="F252" s="39">
        <v>11693513.120000001</v>
      </c>
      <c r="G252" s="39">
        <f t="shared" si="0"/>
        <v>3999425.6799999923</v>
      </c>
      <c r="H252" s="163"/>
      <c r="I252" s="1"/>
      <c r="J252" s="1"/>
      <c r="K252" s="1"/>
      <c r="L252" s="1"/>
      <c r="M252" s="1"/>
      <c r="N252" s="1"/>
    </row>
    <row r="253" spans="1:14" ht="15.75" customHeight="1">
      <c r="A253" s="37" t="s">
        <v>498</v>
      </c>
      <c r="B253" s="38" t="s">
        <v>499</v>
      </c>
      <c r="C253" s="39">
        <v>73896691.909999996</v>
      </c>
      <c r="D253" s="39">
        <v>75638238.430000007</v>
      </c>
      <c r="E253" s="39">
        <v>86676490.090000004</v>
      </c>
      <c r="F253" s="39">
        <v>10770410.480000002</v>
      </c>
      <c r="G253" s="39">
        <f t="shared" si="0"/>
        <v>11038251.659999996</v>
      </c>
      <c r="H253" s="163"/>
      <c r="I253" s="1"/>
      <c r="J253" s="1"/>
      <c r="K253" s="1"/>
      <c r="L253" s="1"/>
      <c r="M253" s="1"/>
      <c r="N253" s="1"/>
    </row>
    <row r="254" spans="1:14" ht="15.75" customHeight="1">
      <c r="A254" s="37" t="s">
        <v>500</v>
      </c>
      <c r="B254" s="38" t="s">
        <v>501</v>
      </c>
      <c r="C254" s="39">
        <v>0</v>
      </c>
      <c r="D254" s="39">
        <v>0</v>
      </c>
      <c r="E254" s="39">
        <v>0</v>
      </c>
      <c r="F254" s="39">
        <v>0</v>
      </c>
      <c r="G254" s="39">
        <f t="shared" si="0"/>
        <v>0</v>
      </c>
      <c r="H254" s="163"/>
      <c r="I254" s="1"/>
      <c r="J254" s="1"/>
      <c r="K254" s="1"/>
      <c r="L254" s="1"/>
      <c r="M254" s="1"/>
      <c r="N254" s="1"/>
    </row>
    <row r="255" spans="1:14" ht="15.75" customHeight="1">
      <c r="A255" s="25" t="s">
        <v>502</v>
      </c>
      <c r="B255" s="26" t="s">
        <v>503</v>
      </c>
      <c r="C255" s="27">
        <v>71923622.659999996</v>
      </c>
      <c r="D255" s="27">
        <v>59782861.719999999</v>
      </c>
      <c r="E255" s="27">
        <v>68040730.799999997</v>
      </c>
      <c r="F255" s="27">
        <v>291588.16000000003</v>
      </c>
      <c r="G255" s="27">
        <f t="shared" si="0"/>
        <v>8257869.0799999982</v>
      </c>
      <c r="H255" s="166"/>
      <c r="I255" s="1"/>
      <c r="J255" s="1"/>
      <c r="K255" s="1"/>
      <c r="L255" s="1"/>
      <c r="M255" s="1"/>
      <c r="N255" s="1"/>
    </row>
    <row r="256" spans="1:14" ht="15.75" customHeight="1">
      <c r="A256" s="13" t="s">
        <v>504</v>
      </c>
      <c r="B256" s="14" t="s">
        <v>505</v>
      </c>
      <c r="C256" s="15">
        <v>11538746.5</v>
      </c>
      <c r="D256" s="15">
        <v>11158265.529999999</v>
      </c>
      <c r="E256" s="15">
        <v>11977204.779999999</v>
      </c>
      <c r="F256" s="15">
        <v>0</v>
      </c>
      <c r="G256" s="15">
        <f t="shared" si="0"/>
        <v>818939.25</v>
      </c>
      <c r="H256" s="156">
        <f t="shared" ref="H256" si="59">SUM(H257:H261)</f>
        <v>0</v>
      </c>
      <c r="I256" s="1"/>
      <c r="J256" s="1"/>
      <c r="K256" s="1"/>
      <c r="L256" s="1"/>
      <c r="M256" s="1"/>
      <c r="N256" s="1"/>
    </row>
    <row r="257" spans="1:14" ht="15.75" customHeight="1">
      <c r="A257" s="49" t="s">
        <v>506</v>
      </c>
      <c r="B257" s="50" t="s">
        <v>507</v>
      </c>
      <c r="C257" s="51">
        <v>0</v>
      </c>
      <c r="D257" s="51">
        <v>0</v>
      </c>
      <c r="E257" s="51">
        <v>0</v>
      </c>
      <c r="F257" s="51">
        <v>0</v>
      </c>
      <c r="G257" s="51">
        <f t="shared" si="0"/>
        <v>0</v>
      </c>
      <c r="H257" s="166"/>
      <c r="I257" s="1"/>
      <c r="J257" s="1"/>
      <c r="K257" s="1"/>
      <c r="L257" s="1"/>
      <c r="M257" s="1"/>
      <c r="N257" s="1"/>
    </row>
    <row r="258" spans="1:14" ht="15.75" customHeight="1">
      <c r="A258" s="25" t="s">
        <v>508</v>
      </c>
      <c r="B258" s="26" t="s">
        <v>509</v>
      </c>
      <c r="C258" s="27">
        <v>0</v>
      </c>
      <c r="D258" s="27">
        <v>0</v>
      </c>
      <c r="E258" s="27">
        <v>0</v>
      </c>
      <c r="F258" s="27">
        <v>0</v>
      </c>
      <c r="G258" s="27">
        <f t="shared" si="0"/>
        <v>0</v>
      </c>
      <c r="H258" s="166"/>
      <c r="I258" s="1"/>
      <c r="J258" s="1"/>
      <c r="K258" s="1"/>
      <c r="L258" s="1"/>
      <c r="M258" s="1"/>
      <c r="N258" s="1"/>
    </row>
    <row r="259" spans="1:14" ht="15.75" customHeight="1">
      <c r="A259" s="25" t="s">
        <v>510</v>
      </c>
      <c r="B259" s="26" t="s">
        <v>511</v>
      </c>
      <c r="C259" s="27">
        <v>0</v>
      </c>
      <c r="D259" s="27">
        <v>0</v>
      </c>
      <c r="E259" s="27">
        <v>0</v>
      </c>
      <c r="F259" s="27">
        <v>0</v>
      </c>
      <c r="G259" s="27">
        <f t="shared" si="0"/>
        <v>0</v>
      </c>
      <c r="H259" s="166"/>
      <c r="I259" s="1"/>
      <c r="J259" s="1"/>
      <c r="K259" s="1"/>
      <c r="L259" s="1"/>
      <c r="M259" s="1"/>
      <c r="N259" s="1"/>
    </row>
    <row r="260" spans="1:14" ht="15.75" customHeight="1">
      <c r="A260" s="25" t="s">
        <v>512</v>
      </c>
      <c r="B260" s="26" t="s">
        <v>513</v>
      </c>
      <c r="C260" s="27">
        <v>11164221.779999999</v>
      </c>
      <c r="D260" s="27">
        <v>10613226.75</v>
      </c>
      <c r="E260" s="27">
        <v>11328891.42</v>
      </c>
      <c r="F260" s="27">
        <v>0</v>
      </c>
      <c r="G260" s="27">
        <f t="shared" si="0"/>
        <v>715664.66999999993</v>
      </c>
      <c r="H260" s="166"/>
      <c r="I260" s="1"/>
      <c r="J260" s="1"/>
      <c r="K260" s="1"/>
      <c r="L260" s="1"/>
      <c r="M260" s="1"/>
      <c r="N260" s="1"/>
    </row>
    <row r="261" spans="1:14" ht="15.75" customHeight="1">
      <c r="A261" s="25" t="s">
        <v>514</v>
      </c>
      <c r="B261" s="26" t="s">
        <v>515</v>
      </c>
      <c r="C261" s="27">
        <v>374524.72</v>
      </c>
      <c r="D261" s="27">
        <v>545038.78</v>
      </c>
      <c r="E261" s="27">
        <v>648313.36</v>
      </c>
      <c r="F261" s="27">
        <v>0</v>
      </c>
      <c r="G261" s="27">
        <f t="shared" si="0"/>
        <v>103274.57999999996</v>
      </c>
      <c r="H261" s="166"/>
      <c r="I261" s="1"/>
      <c r="J261" s="1"/>
      <c r="K261" s="1"/>
      <c r="L261" s="1"/>
      <c r="M261" s="1"/>
      <c r="N261" s="1"/>
    </row>
    <row r="262" spans="1:14" ht="15.75" customHeight="1">
      <c r="A262" s="13" t="s">
        <v>516</v>
      </c>
      <c r="B262" s="14" t="s">
        <v>517</v>
      </c>
      <c r="C262" s="15">
        <v>98254326.840000004</v>
      </c>
      <c r="D262" s="15">
        <v>102225826.97</v>
      </c>
      <c r="E262" s="15">
        <v>105162048.69</v>
      </c>
      <c r="F262" s="15">
        <v>0</v>
      </c>
      <c r="G262" s="15">
        <f t="shared" si="0"/>
        <v>2936221.7199999988</v>
      </c>
      <c r="H262" s="156">
        <f t="shared" ref="H262" si="60">SUM(H263:H268)</f>
        <v>0</v>
      </c>
      <c r="I262" s="1"/>
      <c r="J262" s="1"/>
      <c r="K262" s="1"/>
      <c r="L262" s="1"/>
      <c r="M262" s="1"/>
      <c r="N262" s="1"/>
    </row>
    <row r="263" spans="1:14" ht="15.75" customHeight="1">
      <c r="A263" s="49" t="s">
        <v>518</v>
      </c>
      <c r="B263" s="50" t="s">
        <v>519</v>
      </c>
      <c r="C263" s="51">
        <v>78472934</v>
      </c>
      <c r="D263" s="51">
        <v>79708841</v>
      </c>
      <c r="E263" s="51">
        <v>80466999</v>
      </c>
      <c r="F263" s="51">
        <v>0</v>
      </c>
      <c r="G263" s="51">
        <f t="shared" si="0"/>
        <v>758158</v>
      </c>
      <c r="H263" s="166"/>
      <c r="I263" s="1"/>
      <c r="J263" s="1"/>
      <c r="K263" s="1"/>
      <c r="L263" s="1"/>
      <c r="M263" s="1"/>
      <c r="N263" s="1"/>
    </row>
    <row r="264" spans="1:14" ht="15.75" customHeight="1">
      <c r="A264" s="61" t="s">
        <v>520</v>
      </c>
      <c r="B264" s="62" t="s">
        <v>521</v>
      </c>
      <c r="C264" s="63">
        <v>0</v>
      </c>
      <c r="D264" s="63">
        <v>0</v>
      </c>
      <c r="E264" s="63">
        <v>0</v>
      </c>
      <c r="F264" s="63">
        <v>0</v>
      </c>
      <c r="G264" s="63">
        <f t="shared" si="0"/>
        <v>0</v>
      </c>
      <c r="H264" s="166"/>
      <c r="I264" s="1"/>
      <c r="J264" s="1"/>
      <c r="K264" s="1"/>
      <c r="L264" s="1"/>
      <c r="M264" s="1"/>
      <c r="N264" s="1"/>
    </row>
    <row r="265" spans="1:14" ht="15.75" customHeight="1">
      <c r="A265" s="49" t="s">
        <v>522</v>
      </c>
      <c r="B265" s="50" t="s">
        <v>523</v>
      </c>
      <c r="C265" s="51">
        <v>2715867</v>
      </c>
      <c r="D265" s="51">
        <v>2882565</v>
      </c>
      <c r="E265" s="51">
        <v>2360428</v>
      </c>
      <c r="F265" s="51">
        <v>0</v>
      </c>
      <c r="G265" s="51">
        <f t="shared" si="0"/>
        <v>-522137</v>
      </c>
      <c r="H265" s="166"/>
      <c r="I265" s="1"/>
      <c r="J265" s="1"/>
      <c r="K265" s="1"/>
      <c r="L265" s="1"/>
      <c r="M265" s="1"/>
      <c r="N265" s="1"/>
    </row>
    <row r="266" spans="1:14" ht="15.75" customHeight="1">
      <c r="A266" s="25" t="s">
        <v>524</v>
      </c>
      <c r="B266" s="26" t="s">
        <v>525</v>
      </c>
      <c r="C266" s="27">
        <v>14522535.15</v>
      </c>
      <c r="D266" s="27">
        <v>16528532.07</v>
      </c>
      <c r="E266" s="27">
        <v>18433010.719999999</v>
      </c>
      <c r="F266" s="27">
        <v>0</v>
      </c>
      <c r="G266" s="27">
        <f t="shared" si="0"/>
        <v>1904478.6499999985</v>
      </c>
      <c r="H266" s="166"/>
      <c r="I266" s="1"/>
      <c r="J266" s="1"/>
      <c r="K266" s="1"/>
      <c r="L266" s="1"/>
      <c r="M266" s="1"/>
      <c r="N266" s="1"/>
    </row>
    <row r="267" spans="1:14" ht="15.75" customHeight="1">
      <c r="A267" s="25" t="s">
        <v>526</v>
      </c>
      <c r="B267" s="26" t="s">
        <v>527</v>
      </c>
      <c r="C267" s="27">
        <v>0</v>
      </c>
      <c r="D267" s="27">
        <v>0</v>
      </c>
      <c r="E267" s="27">
        <v>0</v>
      </c>
      <c r="F267" s="27">
        <v>0</v>
      </c>
      <c r="G267" s="27">
        <f t="shared" si="0"/>
        <v>0</v>
      </c>
      <c r="H267" s="166"/>
      <c r="I267" s="1"/>
      <c r="J267" s="1"/>
      <c r="K267" s="1"/>
      <c r="L267" s="1"/>
      <c r="M267" s="1"/>
      <c r="N267" s="1"/>
    </row>
    <row r="268" spans="1:14" ht="15.75" customHeight="1">
      <c r="A268" s="25" t="s">
        <v>528</v>
      </c>
      <c r="B268" s="26" t="s">
        <v>529</v>
      </c>
      <c r="C268" s="27">
        <v>2542990.69</v>
      </c>
      <c r="D268" s="27">
        <v>3105888.9</v>
      </c>
      <c r="E268" s="27">
        <v>3901610.97</v>
      </c>
      <c r="F268" s="27">
        <v>0</v>
      </c>
      <c r="G268" s="27">
        <f t="shared" si="0"/>
        <v>795722.0700000003</v>
      </c>
      <c r="H268" s="166"/>
      <c r="I268" s="1"/>
      <c r="J268" s="1"/>
      <c r="K268" s="1"/>
      <c r="L268" s="1"/>
      <c r="M268" s="1"/>
      <c r="N268" s="1"/>
    </row>
    <row r="269" spans="1:14" ht="15.75" customHeight="1">
      <c r="A269" s="13" t="s">
        <v>530</v>
      </c>
      <c r="B269" s="14" t="s">
        <v>531</v>
      </c>
      <c r="C269" s="15">
        <v>1604463.74</v>
      </c>
      <c r="D269" s="15">
        <v>1263700.98</v>
      </c>
      <c r="E269" s="15">
        <v>819397.18</v>
      </c>
      <c r="F269" s="15">
        <v>0</v>
      </c>
      <c r="G269" s="15">
        <f t="shared" si="0"/>
        <v>-444303.79999999993</v>
      </c>
      <c r="H269" s="156">
        <f t="shared" ref="H269" si="61">SUM(H270:H274)</f>
        <v>0</v>
      </c>
      <c r="I269" s="1"/>
      <c r="J269" s="1"/>
      <c r="K269" s="1"/>
      <c r="L269" s="1"/>
      <c r="M269" s="1"/>
      <c r="N269" s="1"/>
    </row>
    <row r="270" spans="1:14" ht="15.75" customHeight="1">
      <c r="A270" s="49" t="s">
        <v>532</v>
      </c>
      <c r="B270" s="50" t="s">
        <v>533</v>
      </c>
      <c r="C270" s="51">
        <v>383470</v>
      </c>
      <c r="D270" s="51">
        <v>143276</v>
      </c>
      <c r="E270" s="51">
        <v>285623</v>
      </c>
      <c r="F270" s="51">
        <v>0</v>
      </c>
      <c r="G270" s="51">
        <f t="shared" si="0"/>
        <v>142347</v>
      </c>
      <c r="H270" s="166"/>
      <c r="I270" s="1"/>
      <c r="J270" s="1"/>
      <c r="K270" s="1"/>
      <c r="L270" s="1"/>
      <c r="M270" s="1"/>
      <c r="N270" s="1"/>
    </row>
    <row r="271" spans="1:14" ht="15.75" customHeight="1">
      <c r="A271" s="61" t="s">
        <v>534</v>
      </c>
      <c r="B271" s="62" t="s">
        <v>535</v>
      </c>
      <c r="C271" s="63">
        <v>0</v>
      </c>
      <c r="D271" s="63">
        <v>0</v>
      </c>
      <c r="E271" s="63">
        <v>0</v>
      </c>
      <c r="F271" s="63">
        <v>0</v>
      </c>
      <c r="G271" s="63">
        <f t="shared" si="0"/>
        <v>0</v>
      </c>
      <c r="H271" s="166"/>
      <c r="I271" s="1"/>
      <c r="J271" s="1"/>
      <c r="K271" s="1"/>
      <c r="L271" s="1"/>
      <c r="M271" s="1"/>
      <c r="N271" s="1"/>
    </row>
    <row r="272" spans="1:14" ht="15.75" customHeight="1">
      <c r="A272" s="49" t="s">
        <v>536</v>
      </c>
      <c r="B272" s="50" t="s">
        <v>537</v>
      </c>
      <c r="C272" s="51">
        <v>1174117</v>
      </c>
      <c r="D272" s="51">
        <v>1090586</v>
      </c>
      <c r="E272" s="51">
        <v>481836</v>
      </c>
      <c r="F272" s="51">
        <v>0</v>
      </c>
      <c r="G272" s="51">
        <f t="shared" si="0"/>
        <v>-608750</v>
      </c>
      <c r="H272" s="166"/>
      <c r="I272" s="1"/>
      <c r="J272" s="1"/>
      <c r="K272" s="1"/>
      <c r="L272" s="1"/>
      <c r="M272" s="1"/>
      <c r="N272" s="1"/>
    </row>
    <row r="273" spans="1:14" ht="15.75" customHeight="1">
      <c r="A273" s="25" t="s">
        <v>538</v>
      </c>
      <c r="B273" s="26" t="s">
        <v>539</v>
      </c>
      <c r="C273" s="27">
        <v>46876.74</v>
      </c>
      <c r="D273" s="27">
        <v>29838.98</v>
      </c>
      <c r="E273" s="27">
        <v>51938.18</v>
      </c>
      <c r="F273" s="27">
        <v>0</v>
      </c>
      <c r="G273" s="27">
        <f t="shared" si="0"/>
        <v>22099.200000000001</v>
      </c>
      <c r="H273" s="166"/>
      <c r="I273" s="1"/>
      <c r="J273" s="1"/>
      <c r="K273" s="1"/>
      <c r="L273" s="1"/>
      <c r="M273" s="1"/>
      <c r="N273" s="1"/>
    </row>
    <row r="274" spans="1:14" ht="15.75" customHeight="1">
      <c r="A274" s="25" t="s">
        <v>540</v>
      </c>
      <c r="B274" s="26" t="s">
        <v>541</v>
      </c>
      <c r="C274" s="27">
        <v>0</v>
      </c>
      <c r="D274" s="27">
        <v>0</v>
      </c>
      <c r="E274" s="27">
        <v>0</v>
      </c>
      <c r="F274" s="27">
        <v>0</v>
      </c>
      <c r="G274" s="27">
        <f t="shared" si="0"/>
        <v>0</v>
      </c>
      <c r="H274" s="166"/>
      <c r="I274" s="1"/>
      <c r="J274" s="1"/>
      <c r="K274" s="1"/>
      <c r="L274" s="1"/>
      <c r="M274" s="1"/>
      <c r="N274" s="1"/>
    </row>
    <row r="275" spans="1:14" ht="15.75" customHeight="1">
      <c r="A275" s="13" t="s">
        <v>542</v>
      </c>
      <c r="B275" s="14" t="s">
        <v>543</v>
      </c>
      <c r="C275" s="15">
        <v>13071445.58</v>
      </c>
      <c r="D275" s="15">
        <v>15178192.67</v>
      </c>
      <c r="E275" s="15">
        <v>18152856.75</v>
      </c>
      <c r="F275" s="15">
        <v>2596633.46</v>
      </c>
      <c r="G275" s="15">
        <f t="shared" si="0"/>
        <v>2974664.08</v>
      </c>
      <c r="H275" s="156">
        <f t="shared" ref="H275" si="62">SUM(H276:H279)</f>
        <v>0</v>
      </c>
      <c r="I275" s="1"/>
      <c r="J275" s="1"/>
      <c r="K275" s="1"/>
      <c r="L275" s="1"/>
      <c r="M275" s="1"/>
      <c r="N275" s="1"/>
    </row>
    <row r="276" spans="1:14" ht="15.75" customHeight="1">
      <c r="A276" s="49" t="s">
        <v>544</v>
      </c>
      <c r="B276" s="50" t="s">
        <v>545</v>
      </c>
      <c r="C276" s="51">
        <v>1154248</v>
      </c>
      <c r="D276" s="51">
        <v>1101818</v>
      </c>
      <c r="E276" s="51">
        <v>1181969</v>
      </c>
      <c r="F276" s="51">
        <v>0</v>
      </c>
      <c r="G276" s="51">
        <f t="shared" si="0"/>
        <v>80151</v>
      </c>
      <c r="H276" s="166"/>
      <c r="I276" s="1"/>
      <c r="J276" s="1"/>
      <c r="K276" s="1"/>
      <c r="L276" s="1"/>
      <c r="M276" s="1"/>
      <c r="N276" s="1"/>
    </row>
    <row r="277" spans="1:14" ht="15.75" customHeight="1">
      <c r="A277" s="25" t="s">
        <v>546</v>
      </c>
      <c r="B277" s="26" t="s">
        <v>547</v>
      </c>
      <c r="C277" s="27">
        <v>3611441.01</v>
      </c>
      <c r="D277" s="27">
        <v>4073931.25</v>
      </c>
      <c r="E277" s="27">
        <v>5147317.78</v>
      </c>
      <c r="F277" s="27">
        <v>966674.4</v>
      </c>
      <c r="G277" s="27">
        <f t="shared" si="0"/>
        <v>1073386.5300000003</v>
      </c>
      <c r="H277" s="166"/>
      <c r="I277" s="1"/>
      <c r="J277" s="1"/>
      <c r="K277" s="1"/>
      <c r="L277" s="1"/>
      <c r="M277" s="1"/>
      <c r="N277" s="1"/>
    </row>
    <row r="278" spans="1:14" ht="15.75" customHeight="1">
      <c r="A278" s="49" t="s">
        <v>548</v>
      </c>
      <c r="B278" s="50" t="s">
        <v>549</v>
      </c>
      <c r="C278" s="51">
        <v>1152684</v>
      </c>
      <c r="D278" s="51">
        <v>1260064</v>
      </c>
      <c r="E278" s="51">
        <v>940998</v>
      </c>
      <c r="F278" s="51">
        <v>0</v>
      </c>
      <c r="G278" s="51">
        <f t="shared" si="0"/>
        <v>-319066</v>
      </c>
      <c r="H278" s="166"/>
      <c r="I278" s="1"/>
      <c r="J278" s="1"/>
      <c r="K278" s="1"/>
      <c r="L278" s="1"/>
      <c r="M278" s="1"/>
      <c r="N278" s="1"/>
    </row>
    <row r="279" spans="1:14" ht="15.75" customHeight="1">
      <c r="A279" s="25" t="s">
        <v>550</v>
      </c>
      <c r="B279" s="26" t="s">
        <v>551</v>
      </c>
      <c r="C279" s="27">
        <v>7153072.5700000003</v>
      </c>
      <c r="D279" s="27">
        <v>8742379.4199999999</v>
      </c>
      <c r="E279" s="27">
        <v>10882571.970000001</v>
      </c>
      <c r="F279" s="27">
        <v>1629959.06</v>
      </c>
      <c r="G279" s="27">
        <f t="shared" si="0"/>
        <v>2140192.5500000007</v>
      </c>
      <c r="H279" s="166"/>
      <c r="I279" s="1"/>
      <c r="J279" s="1"/>
      <c r="K279" s="1"/>
      <c r="L279" s="1"/>
      <c r="M279" s="1"/>
      <c r="N279" s="1"/>
    </row>
    <row r="280" spans="1:14" ht="15.75" customHeight="1">
      <c r="A280" s="13" t="s">
        <v>552</v>
      </c>
      <c r="B280" s="14" t="s">
        <v>553</v>
      </c>
      <c r="C280" s="15">
        <v>132719850.73</v>
      </c>
      <c r="D280" s="15">
        <v>132596003.65000001</v>
      </c>
      <c r="E280" s="15">
        <v>133076767.56999999</v>
      </c>
      <c r="F280" s="15">
        <v>470830</v>
      </c>
      <c r="G280" s="15">
        <f t="shared" si="0"/>
        <v>480763.91999998689</v>
      </c>
      <c r="H280" s="156">
        <f t="shared" ref="H280" si="63">+H281+H284+H290+H291+H292+H298</f>
        <v>0</v>
      </c>
      <c r="I280" s="1"/>
      <c r="J280" s="1"/>
      <c r="K280" s="1"/>
      <c r="L280" s="1"/>
      <c r="M280" s="1"/>
      <c r="N280" s="1"/>
    </row>
    <row r="281" spans="1:14" ht="15.75" customHeight="1">
      <c r="A281" s="28" t="s">
        <v>554</v>
      </c>
      <c r="B281" s="29" t="s">
        <v>555</v>
      </c>
      <c r="C281" s="30">
        <v>188850</v>
      </c>
      <c r="D281" s="30">
        <v>250329</v>
      </c>
      <c r="E281" s="30">
        <v>286030</v>
      </c>
      <c r="F281" s="30">
        <v>0</v>
      </c>
      <c r="G281" s="30">
        <f t="shared" si="0"/>
        <v>35701</v>
      </c>
      <c r="H281" s="156">
        <f t="shared" ref="H281" si="64">+H282+H283</f>
        <v>0</v>
      </c>
      <c r="I281" s="1"/>
      <c r="J281" s="1"/>
      <c r="K281" s="1"/>
      <c r="L281" s="1"/>
      <c r="M281" s="1"/>
      <c r="N281" s="1"/>
    </row>
    <row r="282" spans="1:14" ht="15.75" customHeight="1">
      <c r="A282" s="56" t="s">
        <v>556</v>
      </c>
      <c r="B282" s="57" t="s">
        <v>557</v>
      </c>
      <c r="C282" s="58">
        <v>0</v>
      </c>
      <c r="D282" s="58">
        <v>529</v>
      </c>
      <c r="E282" s="58">
        <v>0</v>
      </c>
      <c r="F282" s="58">
        <v>0</v>
      </c>
      <c r="G282" s="58">
        <f t="shared" si="0"/>
        <v>-529</v>
      </c>
      <c r="H282" s="163"/>
      <c r="I282" s="1"/>
      <c r="J282" s="1"/>
      <c r="K282" s="1"/>
      <c r="L282" s="1"/>
      <c r="M282" s="1"/>
      <c r="N282" s="1"/>
    </row>
    <row r="283" spans="1:14" ht="15.75" customHeight="1">
      <c r="A283" s="22" t="s">
        <v>558</v>
      </c>
      <c r="B283" s="23" t="s">
        <v>559</v>
      </c>
      <c r="C283" s="24">
        <v>188850</v>
      </c>
      <c r="D283" s="24">
        <v>249800</v>
      </c>
      <c r="E283" s="24">
        <v>286030</v>
      </c>
      <c r="F283" s="24">
        <v>0</v>
      </c>
      <c r="G283" s="24">
        <f t="shared" si="0"/>
        <v>36230</v>
      </c>
      <c r="H283" s="163"/>
      <c r="I283" s="1"/>
      <c r="J283" s="1"/>
      <c r="K283" s="1"/>
      <c r="L283" s="1"/>
      <c r="M283" s="1"/>
      <c r="N283" s="1"/>
    </row>
    <row r="284" spans="1:14" ht="15.75" customHeight="1">
      <c r="A284" s="28" t="s">
        <v>560</v>
      </c>
      <c r="B284" s="29" t="s">
        <v>561</v>
      </c>
      <c r="C284" s="30">
        <v>31208383</v>
      </c>
      <c r="D284" s="30">
        <v>31261207.09</v>
      </c>
      <c r="E284" s="30">
        <v>31152050.350000001</v>
      </c>
      <c r="F284" s="30">
        <v>0</v>
      </c>
      <c r="G284" s="30">
        <f t="shared" si="0"/>
        <v>-109156.73999999836</v>
      </c>
      <c r="H284" s="156">
        <f t="shared" ref="H284" si="65">+H285+H286+H287+H288+H289</f>
        <v>0</v>
      </c>
      <c r="I284" s="1"/>
      <c r="J284" s="1"/>
      <c r="K284" s="1"/>
      <c r="L284" s="1"/>
      <c r="M284" s="1"/>
      <c r="N284" s="1"/>
    </row>
    <row r="285" spans="1:14" ht="15.75" customHeight="1">
      <c r="A285" s="25" t="s">
        <v>562</v>
      </c>
      <c r="B285" s="26" t="s">
        <v>563</v>
      </c>
      <c r="C285" s="27">
        <v>30093539.699999999</v>
      </c>
      <c r="D285" s="27">
        <v>30237184.879999999</v>
      </c>
      <c r="E285" s="27">
        <v>29732401.420000002</v>
      </c>
      <c r="F285" s="27">
        <v>0</v>
      </c>
      <c r="G285" s="27">
        <f t="shared" si="0"/>
        <v>-504783.45999999717</v>
      </c>
      <c r="H285" s="166"/>
      <c r="I285" s="1"/>
      <c r="J285" s="1"/>
      <c r="K285" s="1"/>
      <c r="L285" s="1"/>
      <c r="M285" s="1"/>
      <c r="N285" s="1"/>
    </row>
    <row r="286" spans="1:14" ht="15.75" customHeight="1">
      <c r="A286" s="25" t="s">
        <v>564</v>
      </c>
      <c r="B286" s="26" t="s">
        <v>565</v>
      </c>
      <c r="C286" s="27">
        <v>0</v>
      </c>
      <c r="D286" s="27">
        <v>0</v>
      </c>
      <c r="E286" s="27">
        <v>0</v>
      </c>
      <c r="F286" s="27">
        <v>0</v>
      </c>
      <c r="G286" s="27">
        <f t="shared" si="0"/>
        <v>0</v>
      </c>
      <c r="H286" s="166"/>
      <c r="I286" s="1"/>
      <c r="J286" s="1"/>
      <c r="K286" s="1"/>
      <c r="L286" s="1"/>
      <c r="M286" s="1"/>
      <c r="N286" s="1"/>
    </row>
    <row r="287" spans="1:14" ht="15.75" customHeight="1">
      <c r="A287" s="25" t="s">
        <v>566</v>
      </c>
      <c r="B287" s="26" t="s">
        <v>567</v>
      </c>
      <c r="C287" s="27">
        <v>0</v>
      </c>
      <c r="D287" s="27">
        <v>0</v>
      </c>
      <c r="E287" s="27">
        <v>0</v>
      </c>
      <c r="F287" s="27">
        <v>0</v>
      </c>
      <c r="G287" s="27">
        <f t="shared" si="0"/>
        <v>0</v>
      </c>
      <c r="H287" s="166"/>
      <c r="I287" s="1"/>
      <c r="J287" s="1"/>
      <c r="K287" s="1"/>
      <c r="L287" s="1"/>
      <c r="M287" s="1"/>
      <c r="N287" s="1"/>
    </row>
    <row r="288" spans="1:14" ht="15.75" customHeight="1">
      <c r="A288" s="25" t="s">
        <v>568</v>
      </c>
      <c r="B288" s="26" t="s">
        <v>569</v>
      </c>
      <c r="C288" s="27">
        <v>0</v>
      </c>
      <c r="D288" s="27">
        <v>0</v>
      </c>
      <c r="E288" s="27">
        <v>0</v>
      </c>
      <c r="F288" s="27">
        <v>0</v>
      </c>
      <c r="G288" s="27">
        <f t="shared" si="0"/>
        <v>0</v>
      </c>
      <c r="H288" s="166"/>
      <c r="I288" s="1"/>
      <c r="J288" s="1"/>
      <c r="K288" s="1"/>
      <c r="L288" s="1"/>
      <c r="M288" s="1"/>
      <c r="N288" s="1"/>
    </row>
    <row r="289" spans="1:14" ht="15.75" customHeight="1">
      <c r="A289" s="25" t="s">
        <v>570</v>
      </c>
      <c r="B289" s="26" t="s">
        <v>571</v>
      </c>
      <c r="C289" s="27">
        <v>1114843.3</v>
      </c>
      <c r="D289" s="27">
        <v>1024022.21</v>
      </c>
      <c r="E289" s="27">
        <v>1419648.93</v>
      </c>
      <c r="F289" s="27">
        <v>0</v>
      </c>
      <c r="G289" s="27">
        <f t="shared" si="0"/>
        <v>395626.72</v>
      </c>
      <c r="H289" s="166"/>
      <c r="I289" s="1"/>
      <c r="J289" s="1"/>
      <c r="K289" s="1"/>
      <c r="L289" s="1"/>
      <c r="M289" s="1"/>
      <c r="N289" s="1"/>
    </row>
    <row r="290" spans="1:14" ht="15.75" customHeight="1">
      <c r="A290" s="25" t="s">
        <v>572</v>
      </c>
      <c r="B290" s="26" t="s">
        <v>573</v>
      </c>
      <c r="C290" s="27">
        <v>130453</v>
      </c>
      <c r="D290" s="27">
        <v>130453</v>
      </c>
      <c r="E290" s="27">
        <v>130453</v>
      </c>
      <c r="F290" s="27">
        <v>0</v>
      </c>
      <c r="G290" s="27">
        <f t="shared" si="0"/>
        <v>0</v>
      </c>
      <c r="H290" s="166"/>
      <c r="I290" s="1"/>
      <c r="J290" s="1"/>
      <c r="K290" s="1"/>
      <c r="L290" s="1"/>
      <c r="M290" s="1"/>
      <c r="N290" s="1"/>
    </row>
    <row r="291" spans="1:14" ht="15.75" customHeight="1">
      <c r="A291" s="25" t="s">
        <v>574</v>
      </c>
      <c r="B291" s="26" t="s">
        <v>575</v>
      </c>
      <c r="C291" s="27">
        <v>13736</v>
      </c>
      <c r="D291" s="27">
        <v>7134</v>
      </c>
      <c r="E291" s="27">
        <v>20932.2</v>
      </c>
      <c r="F291" s="27">
        <v>2034</v>
      </c>
      <c r="G291" s="27">
        <f t="shared" si="0"/>
        <v>13798.2</v>
      </c>
      <c r="H291" s="166"/>
      <c r="I291" s="1"/>
      <c r="J291" s="1"/>
      <c r="K291" s="1"/>
      <c r="L291" s="1"/>
      <c r="M291" s="1"/>
      <c r="N291" s="1"/>
    </row>
    <row r="292" spans="1:14" ht="15.75" customHeight="1">
      <c r="A292" s="28" t="s">
        <v>576</v>
      </c>
      <c r="B292" s="29" t="s">
        <v>577</v>
      </c>
      <c r="C292" s="30">
        <v>100658237.92</v>
      </c>
      <c r="D292" s="30">
        <v>100560101.97</v>
      </c>
      <c r="E292" s="30">
        <v>100935298.09</v>
      </c>
      <c r="F292" s="30">
        <v>468796</v>
      </c>
      <c r="G292" s="30">
        <f t="shared" si="0"/>
        <v>375196.12000000477</v>
      </c>
      <c r="H292" s="156">
        <f t="shared" ref="H292" si="66">+H293+H294+H295+H296+H297</f>
        <v>0</v>
      </c>
      <c r="I292" s="1"/>
      <c r="J292" s="1"/>
      <c r="K292" s="1"/>
      <c r="L292" s="1"/>
      <c r="M292" s="1"/>
      <c r="N292" s="1"/>
    </row>
    <row r="293" spans="1:14" ht="15.75" customHeight="1">
      <c r="A293" s="25" t="s">
        <v>578</v>
      </c>
      <c r="B293" s="26" t="s">
        <v>579</v>
      </c>
      <c r="C293" s="27">
        <v>52396201.420000002</v>
      </c>
      <c r="D293" s="27">
        <v>51412436.149999999</v>
      </c>
      <c r="E293" s="27">
        <v>50964494.789999999</v>
      </c>
      <c r="F293" s="27">
        <v>0</v>
      </c>
      <c r="G293" s="27">
        <f t="shared" si="0"/>
        <v>-447941.3599999994</v>
      </c>
      <c r="H293" s="166"/>
      <c r="I293" s="1"/>
      <c r="J293" s="1"/>
      <c r="K293" s="1"/>
      <c r="L293" s="1"/>
      <c r="M293" s="1"/>
      <c r="N293" s="1"/>
    </row>
    <row r="294" spans="1:14" ht="15.75" customHeight="1">
      <c r="A294" s="25" t="s">
        <v>580</v>
      </c>
      <c r="B294" s="26" t="s">
        <v>581</v>
      </c>
      <c r="C294" s="27">
        <v>12106036.15</v>
      </c>
      <c r="D294" s="27">
        <v>12935627.25</v>
      </c>
      <c r="E294" s="27">
        <v>13321845.960000001</v>
      </c>
      <c r="F294" s="27">
        <v>0</v>
      </c>
      <c r="G294" s="27">
        <f t="shared" si="0"/>
        <v>386218.71000000089</v>
      </c>
      <c r="H294" s="166"/>
      <c r="I294" s="1"/>
      <c r="J294" s="1"/>
      <c r="K294" s="1"/>
      <c r="L294" s="1"/>
      <c r="M294" s="1"/>
      <c r="N294" s="1"/>
    </row>
    <row r="295" spans="1:14" ht="15.75" customHeight="1">
      <c r="A295" s="25" t="s">
        <v>582</v>
      </c>
      <c r="B295" s="26" t="s">
        <v>583</v>
      </c>
      <c r="C295" s="27">
        <v>15165033.359999999</v>
      </c>
      <c r="D295" s="27">
        <v>15671112.300000001</v>
      </c>
      <c r="E295" s="27">
        <v>16681739.460000001</v>
      </c>
      <c r="F295" s="27">
        <v>0</v>
      </c>
      <c r="G295" s="27">
        <f t="shared" si="0"/>
        <v>1010627.1600000001</v>
      </c>
      <c r="H295" s="166"/>
      <c r="I295" s="1"/>
      <c r="J295" s="1"/>
      <c r="K295" s="1"/>
      <c r="L295" s="1"/>
      <c r="M295" s="1"/>
      <c r="N295" s="1"/>
    </row>
    <row r="296" spans="1:14" ht="15.75" customHeight="1">
      <c r="A296" s="25" t="s">
        <v>584</v>
      </c>
      <c r="B296" s="26" t="s">
        <v>585</v>
      </c>
      <c r="C296" s="27">
        <v>2029127.66</v>
      </c>
      <c r="D296" s="27">
        <v>1720631.6</v>
      </c>
      <c r="E296" s="27">
        <v>1689501.52</v>
      </c>
      <c r="F296" s="27">
        <v>0</v>
      </c>
      <c r="G296" s="27">
        <f t="shared" si="0"/>
        <v>-31130.080000000075</v>
      </c>
      <c r="H296" s="166"/>
      <c r="I296" s="1"/>
      <c r="J296" s="1"/>
      <c r="K296" s="1"/>
      <c r="L296" s="1"/>
      <c r="M296" s="1"/>
      <c r="N296" s="1"/>
    </row>
    <row r="297" spans="1:14" ht="15.75" customHeight="1">
      <c r="A297" s="25" t="s">
        <v>586</v>
      </c>
      <c r="B297" s="26" t="s">
        <v>587</v>
      </c>
      <c r="C297" s="27">
        <v>18961839.329999998</v>
      </c>
      <c r="D297" s="27">
        <v>18820294.670000002</v>
      </c>
      <c r="E297" s="27">
        <v>18277716.359999999</v>
      </c>
      <c r="F297" s="27">
        <v>468796</v>
      </c>
      <c r="G297" s="27">
        <f t="shared" si="0"/>
        <v>-542578.31000000238</v>
      </c>
      <c r="H297" s="166"/>
      <c r="I297" s="1"/>
      <c r="J297" s="1"/>
      <c r="K297" s="1"/>
      <c r="L297" s="1"/>
      <c r="M297" s="1"/>
      <c r="N297" s="1"/>
    </row>
    <row r="298" spans="1:14" ht="15.75" customHeight="1">
      <c r="A298" s="25" t="s">
        <v>588</v>
      </c>
      <c r="B298" s="26" t="s">
        <v>589</v>
      </c>
      <c r="C298" s="27">
        <v>520190.81</v>
      </c>
      <c r="D298" s="27">
        <v>386778.59</v>
      </c>
      <c r="E298" s="27">
        <v>552003.93000000005</v>
      </c>
      <c r="F298" s="27">
        <v>0</v>
      </c>
      <c r="G298" s="27">
        <f t="shared" si="0"/>
        <v>165225.34000000003</v>
      </c>
      <c r="H298" s="166"/>
      <c r="I298" s="1"/>
      <c r="J298" s="1"/>
      <c r="K298" s="1"/>
      <c r="L298" s="1"/>
      <c r="M298" s="1"/>
      <c r="N298" s="1"/>
    </row>
    <row r="299" spans="1:14" ht="15.75" customHeight="1">
      <c r="A299" s="13" t="s">
        <v>590</v>
      </c>
      <c r="B299" s="14" t="s">
        <v>591</v>
      </c>
      <c r="C299" s="15">
        <v>4957743.68</v>
      </c>
      <c r="D299" s="15">
        <v>3151522.24</v>
      </c>
      <c r="E299" s="15">
        <v>3947098.82</v>
      </c>
      <c r="F299" s="15">
        <v>0</v>
      </c>
      <c r="G299" s="15">
        <f t="shared" si="0"/>
        <v>795576.57999999961</v>
      </c>
      <c r="H299" s="156">
        <f t="shared" ref="H299" si="67">+SUM(H300:H306)</f>
        <v>0</v>
      </c>
      <c r="I299" s="1"/>
      <c r="J299" s="1"/>
      <c r="K299" s="1"/>
      <c r="L299" s="1"/>
      <c r="M299" s="1"/>
      <c r="N299" s="1"/>
    </row>
    <row r="300" spans="1:14" ht="15.75" customHeight="1">
      <c r="A300" s="25" t="s">
        <v>592</v>
      </c>
      <c r="B300" s="26" t="s">
        <v>593</v>
      </c>
      <c r="C300" s="27">
        <v>112531.65</v>
      </c>
      <c r="D300" s="27">
        <v>52187.58</v>
      </c>
      <c r="E300" s="27">
        <v>79899.820000000007</v>
      </c>
      <c r="F300" s="27">
        <v>0</v>
      </c>
      <c r="G300" s="27">
        <f t="shared" si="0"/>
        <v>27712.240000000005</v>
      </c>
      <c r="H300" s="166"/>
      <c r="I300" s="1"/>
      <c r="J300" s="1"/>
      <c r="K300" s="1"/>
      <c r="L300" s="1"/>
      <c r="M300" s="1"/>
      <c r="N300" s="1"/>
    </row>
    <row r="301" spans="1:14" ht="15.75" customHeight="1">
      <c r="A301" s="25" t="s">
        <v>594</v>
      </c>
      <c r="B301" s="26" t="s">
        <v>595</v>
      </c>
      <c r="C301" s="27">
        <v>4735104.9400000004</v>
      </c>
      <c r="D301" s="27">
        <v>2986518.96</v>
      </c>
      <c r="E301" s="27">
        <v>3774087.57</v>
      </c>
      <c r="F301" s="27">
        <v>0</v>
      </c>
      <c r="G301" s="27">
        <f t="shared" si="0"/>
        <v>787568.60999999987</v>
      </c>
      <c r="H301" s="166"/>
      <c r="I301" s="1"/>
      <c r="J301" s="1"/>
      <c r="K301" s="1"/>
      <c r="L301" s="1"/>
      <c r="M301" s="1"/>
      <c r="N301" s="1"/>
    </row>
    <row r="302" spans="1:14" ht="15.75" customHeight="1">
      <c r="A302" s="25" t="s">
        <v>596</v>
      </c>
      <c r="B302" s="26" t="s">
        <v>597</v>
      </c>
      <c r="C302" s="27">
        <v>96562.84</v>
      </c>
      <c r="D302" s="27">
        <v>98936.1</v>
      </c>
      <c r="E302" s="27">
        <v>22678.06</v>
      </c>
      <c r="F302" s="27">
        <v>0</v>
      </c>
      <c r="G302" s="27">
        <f t="shared" si="0"/>
        <v>-76258.040000000008</v>
      </c>
      <c r="H302" s="166"/>
      <c r="I302" s="1"/>
      <c r="J302" s="1"/>
      <c r="K302" s="1"/>
      <c r="L302" s="1"/>
      <c r="M302" s="1"/>
      <c r="N302" s="1"/>
    </row>
    <row r="303" spans="1:14" ht="15.75" customHeight="1">
      <c r="A303" s="25" t="s">
        <v>598</v>
      </c>
      <c r="B303" s="26" t="s">
        <v>599</v>
      </c>
      <c r="C303" s="27">
        <v>13544.25</v>
      </c>
      <c r="D303" s="27">
        <v>13879.6</v>
      </c>
      <c r="E303" s="27">
        <v>64405.38</v>
      </c>
      <c r="F303" s="27">
        <v>0</v>
      </c>
      <c r="G303" s="27">
        <f t="shared" si="0"/>
        <v>50525.78</v>
      </c>
      <c r="H303" s="166"/>
      <c r="I303" s="1"/>
      <c r="J303" s="1"/>
      <c r="K303" s="1"/>
      <c r="L303" s="1"/>
      <c r="M303" s="1"/>
      <c r="N303" s="1"/>
    </row>
    <row r="304" spans="1:14" ht="15.75" customHeight="1">
      <c r="A304" s="59" t="s">
        <v>600</v>
      </c>
      <c r="B304" s="60" t="s">
        <v>601</v>
      </c>
      <c r="C304" s="58">
        <v>0</v>
      </c>
      <c r="D304" s="58">
        <v>0</v>
      </c>
      <c r="E304" s="58">
        <v>0</v>
      </c>
      <c r="F304" s="58">
        <v>0</v>
      </c>
      <c r="G304" s="58">
        <f t="shared" si="0"/>
        <v>0</v>
      </c>
      <c r="H304" s="163"/>
      <c r="I304" s="1"/>
      <c r="J304" s="1"/>
      <c r="K304" s="1"/>
      <c r="L304" s="1"/>
      <c r="M304" s="1"/>
      <c r="N304" s="1"/>
    </row>
    <row r="305" spans="1:14" ht="15.75" customHeight="1">
      <c r="A305" s="25" t="s">
        <v>602</v>
      </c>
      <c r="B305" s="26" t="s">
        <v>603</v>
      </c>
      <c r="C305" s="27">
        <v>0</v>
      </c>
      <c r="D305" s="27">
        <v>0</v>
      </c>
      <c r="E305" s="27">
        <v>6027.99</v>
      </c>
      <c r="F305" s="27">
        <v>0</v>
      </c>
      <c r="G305" s="27">
        <f t="shared" si="0"/>
        <v>6027.99</v>
      </c>
      <c r="H305" s="166"/>
      <c r="I305" s="1"/>
      <c r="J305" s="1"/>
      <c r="K305" s="1"/>
      <c r="L305" s="1"/>
      <c r="M305" s="1"/>
      <c r="N305" s="1"/>
    </row>
    <row r="306" spans="1:14" ht="15.75" customHeight="1">
      <c r="A306" s="59" t="s">
        <v>604</v>
      </c>
      <c r="B306" s="60" t="s">
        <v>605</v>
      </c>
      <c r="C306" s="58">
        <v>0</v>
      </c>
      <c r="D306" s="58">
        <v>0</v>
      </c>
      <c r="E306" s="58">
        <v>0</v>
      </c>
      <c r="F306" s="58">
        <v>0</v>
      </c>
      <c r="G306" s="58">
        <f t="shared" si="0"/>
        <v>0</v>
      </c>
      <c r="H306" s="163"/>
      <c r="I306" s="1"/>
      <c r="J306" s="1"/>
      <c r="K306" s="1"/>
      <c r="L306" s="1"/>
      <c r="M306" s="1"/>
      <c r="N306" s="1"/>
    </row>
    <row r="307" spans="1:14" ht="15.75" customHeight="1">
      <c r="A307" s="13" t="s">
        <v>606</v>
      </c>
      <c r="B307" s="14" t="s">
        <v>607</v>
      </c>
      <c r="C307" s="15">
        <v>24429907.379999999</v>
      </c>
      <c r="D307" s="15">
        <v>40507885.409999996</v>
      </c>
      <c r="E307" s="15">
        <v>29152526.059999999</v>
      </c>
      <c r="F307" s="15">
        <v>4606252.83</v>
      </c>
      <c r="G307" s="15">
        <f t="shared" si="0"/>
        <v>-11355359.349999998</v>
      </c>
      <c r="H307" s="156">
        <f t="shared" ref="H307" si="68">SUM(H308:H314)</f>
        <v>0</v>
      </c>
      <c r="I307" s="1"/>
      <c r="J307" s="1"/>
      <c r="K307" s="1"/>
      <c r="L307" s="1"/>
      <c r="M307" s="1"/>
      <c r="N307" s="1"/>
    </row>
    <row r="308" spans="1:14" ht="15.75" customHeight="1">
      <c r="A308" s="25" t="s">
        <v>608</v>
      </c>
      <c r="B308" s="26" t="s">
        <v>609</v>
      </c>
      <c r="C308" s="27">
        <v>86500</v>
      </c>
      <c r="D308" s="27">
        <v>426202</v>
      </c>
      <c r="E308" s="27">
        <v>470149.78</v>
      </c>
      <c r="F308" s="27">
        <v>0</v>
      </c>
      <c r="G308" s="27">
        <f t="shared" si="0"/>
        <v>43947.780000000028</v>
      </c>
      <c r="H308" s="166"/>
      <c r="I308" s="1"/>
      <c r="J308" s="1"/>
      <c r="K308" s="1"/>
      <c r="L308" s="1"/>
      <c r="M308" s="1"/>
      <c r="N308" s="1"/>
    </row>
    <row r="309" spans="1:14" ht="15.75" customHeight="1">
      <c r="A309" s="25" t="s">
        <v>610</v>
      </c>
      <c r="B309" s="26" t="s">
        <v>611</v>
      </c>
      <c r="C309" s="27">
        <v>224024.5</v>
      </c>
      <c r="D309" s="27">
        <v>90858.59</v>
      </c>
      <c r="E309" s="27">
        <v>178636.08</v>
      </c>
      <c r="F309" s="27">
        <v>0</v>
      </c>
      <c r="G309" s="27">
        <f t="shared" si="0"/>
        <v>87777.489999999991</v>
      </c>
      <c r="H309" s="166"/>
      <c r="I309" s="1"/>
      <c r="J309" s="1"/>
      <c r="K309" s="1"/>
      <c r="L309" s="1"/>
      <c r="M309" s="1"/>
      <c r="N309" s="1"/>
    </row>
    <row r="310" spans="1:14" ht="15.75" customHeight="1">
      <c r="A310" s="25" t="s">
        <v>612</v>
      </c>
      <c r="B310" s="26" t="s">
        <v>613</v>
      </c>
      <c r="C310" s="27">
        <v>0</v>
      </c>
      <c r="D310" s="27">
        <v>0</v>
      </c>
      <c r="E310" s="27">
        <v>0</v>
      </c>
      <c r="F310" s="27">
        <v>0</v>
      </c>
      <c r="G310" s="27">
        <f t="shared" si="0"/>
        <v>0</v>
      </c>
      <c r="H310" s="166"/>
      <c r="I310" s="1"/>
      <c r="J310" s="1"/>
      <c r="K310" s="1"/>
      <c r="L310" s="1"/>
      <c r="M310" s="1"/>
      <c r="N310" s="1"/>
    </row>
    <row r="311" spans="1:14" ht="15.75" customHeight="1">
      <c r="A311" s="25" t="s">
        <v>614</v>
      </c>
      <c r="B311" s="26" t="s">
        <v>615</v>
      </c>
      <c r="C311" s="27">
        <v>0</v>
      </c>
      <c r="D311" s="27">
        <v>0</v>
      </c>
      <c r="E311" s="27">
        <v>0</v>
      </c>
      <c r="F311" s="27">
        <v>0</v>
      </c>
      <c r="G311" s="27">
        <f t="shared" si="0"/>
        <v>0</v>
      </c>
      <c r="H311" s="166"/>
      <c r="I311" s="1"/>
      <c r="J311" s="1"/>
      <c r="K311" s="1"/>
      <c r="L311" s="1"/>
      <c r="M311" s="1"/>
      <c r="N311" s="1"/>
    </row>
    <row r="312" spans="1:14" ht="15.75" customHeight="1">
      <c r="A312" s="25" t="s">
        <v>616</v>
      </c>
      <c r="B312" s="26" t="s">
        <v>617</v>
      </c>
      <c r="C312" s="27">
        <v>24088545.09</v>
      </c>
      <c r="D312" s="27">
        <v>39923832.939999998</v>
      </c>
      <c r="E312" s="27">
        <v>28487980.059999999</v>
      </c>
      <c r="F312" s="27">
        <v>4606252.83</v>
      </c>
      <c r="G312" s="27">
        <f t="shared" si="0"/>
        <v>-11435852.879999999</v>
      </c>
      <c r="H312" s="166"/>
      <c r="I312" s="1"/>
      <c r="J312" s="1"/>
      <c r="K312" s="1"/>
      <c r="L312" s="1"/>
      <c r="M312" s="1"/>
      <c r="N312" s="1"/>
    </row>
    <row r="313" spans="1:14" ht="15.75" customHeight="1">
      <c r="A313" s="59" t="s">
        <v>618</v>
      </c>
      <c r="B313" s="60" t="s">
        <v>619</v>
      </c>
      <c r="C313" s="58">
        <v>0</v>
      </c>
      <c r="D313" s="58">
        <v>37621</v>
      </c>
      <c r="E313" s="58">
        <v>0</v>
      </c>
      <c r="F313" s="58">
        <v>0</v>
      </c>
      <c r="G313" s="58">
        <f t="shared" si="0"/>
        <v>-37621</v>
      </c>
      <c r="H313" s="163"/>
      <c r="I313" s="1"/>
      <c r="J313" s="1"/>
      <c r="K313" s="1"/>
      <c r="L313" s="1"/>
      <c r="M313" s="1"/>
      <c r="N313" s="1"/>
    </row>
    <row r="314" spans="1:14" ht="15.75" customHeight="1">
      <c r="A314" s="59" t="s">
        <v>620</v>
      </c>
      <c r="B314" s="60" t="s">
        <v>621</v>
      </c>
      <c r="C314" s="58">
        <v>30837.79</v>
      </c>
      <c r="D314" s="58">
        <v>29370.880000000001</v>
      </c>
      <c r="E314" s="58">
        <v>15760.14</v>
      </c>
      <c r="F314" s="58">
        <v>0</v>
      </c>
      <c r="G314" s="58">
        <f t="shared" si="0"/>
        <v>-13610.740000000002</v>
      </c>
      <c r="H314" s="163"/>
      <c r="I314" s="1"/>
      <c r="J314" s="1"/>
      <c r="K314" s="1"/>
      <c r="L314" s="1"/>
      <c r="M314" s="1"/>
      <c r="N314" s="1"/>
    </row>
    <row r="315" spans="1:14" ht="15.75" customHeight="1">
      <c r="A315" s="13" t="s">
        <v>622</v>
      </c>
      <c r="B315" s="14" t="s">
        <v>623</v>
      </c>
      <c r="C315" s="15">
        <v>1616180.07</v>
      </c>
      <c r="D315" s="15">
        <v>4004713.9</v>
      </c>
      <c r="E315" s="15">
        <v>5541992.8799999999</v>
      </c>
      <c r="F315" s="15">
        <v>4152237.38</v>
      </c>
      <c r="G315" s="15">
        <f t="shared" si="0"/>
        <v>1537278.98</v>
      </c>
      <c r="H315" s="156">
        <f t="shared" ref="H315" si="69">+H316+H317+H318+H325</f>
        <v>0</v>
      </c>
      <c r="I315" s="1"/>
      <c r="J315" s="1"/>
      <c r="K315" s="1"/>
      <c r="L315" s="1"/>
      <c r="M315" s="1"/>
      <c r="N315" s="1"/>
    </row>
    <row r="316" spans="1:14" ht="15.75" customHeight="1">
      <c r="A316" s="59" t="s">
        <v>624</v>
      </c>
      <c r="B316" s="60" t="s">
        <v>625</v>
      </c>
      <c r="C316" s="58">
        <v>34080.839999999997</v>
      </c>
      <c r="D316" s="58">
        <v>63076.42</v>
      </c>
      <c r="E316" s="58">
        <v>123743.22</v>
      </c>
      <c r="F316" s="58">
        <v>0</v>
      </c>
      <c r="G316" s="58">
        <f t="shared" si="0"/>
        <v>60666.8</v>
      </c>
      <c r="H316" s="163"/>
      <c r="I316" s="1"/>
      <c r="J316" s="1"/>
      <c r="K316" s="1"/>
      <c r="L316" s="1"/>
      <c r="M316" s="1"/>
      <c r="N316" s="1"/>
    </row>
    <row r="317" spans="1:14" ht="15.75" customHeight="1">
      <c r="A317" s="25" t="s">
        <v>626</v>
      </c>
      <c r="B317" s="26" t="s">
        <v>627</v>
      </c>
      <c r="C317" s="27">
        <v>10370</v>
      </c>
      <c r="D317" s="27">
        <v>0</v>
      </c>
      <c r="E317" s="27">
        <v>0</v>
      </c>
      <c r="F317" s="27">
        <v>0</v>
      </c>
      <c r="G317" s="27">
        <f t="shared" si="0"/>
        <v>0</v>
      </c>
      <c r="H317" s="166"/>
      <c r="I317" s="1"/>
      <c r="J317" s="1"/>
      <c r="K317" s="1"/>
      <c r="L317" s="1"/>
      <c r="M317" s="1"/>
      <c r="N317" s="1"/>
    </row>
    <row r="318" spans="1:14" ht="15.75" customHeight="1">
      <c r="A318" s="28" t="s">
        <v>628</v>
      </c>
      <c r="B318" s="29" t="s">
        <v>629</v>
      </c>
      <c r="C318" s="30">
        <v>1555228.58</v>
      </c>
      <c r="D318" s="30">
        <v>3941637.48</v>
      </c>
      <c r="E318" s="30">
        <v>5404462.6900000004</v>
      </c>
      <c r="F318" s="30">
        <v>4152237.38</v>
      </c>
      <c r="G318" s="30">
        <f t="shared" si="0"/>
        <v>1462825.2100000004</v>
      </c>
      <c r="H318" s="156">
        <f t="shared" ref="H318" si="70">+H319+H320+H321+H322+H323+H324</f>
        <v>0</v>
      </c>
      <c r="I318" s="1"/>
      <c r="J318" s="1"/>
      <c r="K318" s="1"/>
      <c r="L318" s="1"/>
      <c r="M318" s="1"/>
      <c r="N318" s="1"/>
    </row>
    <row r="319" spans="1:14" ht="15.75" customHeight="1">
      <c r="A319" s="37" t="s">
        <v>630</v>
      </c>
      <c r="B319" s="38" t="s">
        <v>631</v>
      </c>
      <c r="C319" s="39">
        <v>1506660</v>
      </c>
      <c r="D319" s="39">
        <v>2999652.85</v>
      </c>
      <c r="E319" s="39">
        <v>2943044.43</v>
      </c>
      <c r="F319" s="39">
        <v>1788862.9</v>
      </c>
      <c r="G319" s="39">
        <f t="shared" si="0"/>
        <v>-56608.419999999925</v>
      </c>
      <c r="H319" s="163"/>
      <c r="I319" s="1"/>
      <c r="J319" s="1"/>
      <c r="K319" s="1"/>
      <c r="L319" s="1"/>
      <c r="M319" s="1"/>
      <c r="N319" s="1"/>
    </row>
    <row r="320" spans="1:14" ht="15.75" customHeight="1">
      <c r="A320" s="37" t="s">
        <v>632</v>
      </c>
      <c r="B320" s="38" t="s">
        <v>633</v>
      </c>
      <c r="C320" s="39">
        <v>0</v>
      </c>
      <c r="D320" s="39">
        <v>0</v>
      </c>
      <c r="E320" s="39">
        <v>0</v>
      </c>
      <c r="F320" s="39">
        <v>0</v>
      </c>
      <c r="G320" s="39">
        <f t="shared" si="0"/>
        <v>0</v>
      </c>
      <c r="H320" s="163"/>
      <c r="I320" s="1"/>
      <c r="J320" s="1"/>
      <c r="K320" s="1"/>
      <c r="L320" s="1"/>
      <c r="M320" s="1"/>
      <c r="N320" s="1"/>
    </row>
    <row r="321" spans="1:14" ht="15.75" customHeight="1">
      <c r="A321" s="37" t="s">
        <v>634</v>
      </c>
      <c r="B321" s="38" t="s">
        <v>635</v>
      </c>
      <c r="C321" s="39">
        <v>0</v>
      </c>
      <c r="D321" s="39">
        <v>554456.31999999995</v>
      </c>
      <c r="E321" s="39">
        <v>2071243.33</v>
      </c>
      <c r="F321" s="39">
        <v>2071243.33</v>
      </c>
      <c r="G321" s="39">
        <f t="shared" si="0"/>
        <v>1516787.0100000002</v>
      </c>
      <c r="H321" s="163"/>
      <c r="I321" s="1"/>
      <c r="J321" s="1"/>
      <c r="K321" s="1"/>
      <c r="L321" s="1"/>
      <c r="M321" s="1"/>
      <c r="N321" s="1"/>
    </row>
    <row r="322" spans="1:14" ht="15.75" customHeight="1">
      <c r="A322" s="37" t="s">
        <v>636</v>
      </c>
      <c r="B322" s="38" t="s">
        <v>637</v>
      </c>
      <c r="C322" s="39">
        <v>0</v>
      </c>
      <c r="D322" s="39">
        <v>0</v>
      </c>
      <c r="E322" s="39">
        <v>0</v>
      </c>
      <c r="F322" s="39">
        <v>0</v>
      </c>
      <c r="G322" s="39">
        <f t="shared" si="0"/>
        <v>0</v>
      </c>
      <c r="H322" s="163"/>
      <c r="I322" s="1"/>
      <c r="J322" s="1"/>
      <c r="K322" s="1"/>
      <c r="L322" s="1"/>
      <c r="M322" s="1"/>
      <c r="N322" s="1"/>
    </row>
    <row r="323" spans="1:14" ht="15.75" customHeight="1">
      <c r="A323" s="37" t="s">
        <v>638</v>
      </c>
      <c r="B323" s="38" t="s">
        <v>639</v>
      </c>
      <c r="C323" s="39">
        <v>0</v>
      </c>
      <c r="D323" s="39">
        <v>271938.96000000002</v>
      </c>
      <c r="E323" s="39">
        <v>292131.15000000002</v>
      </c>
      <c r="F323" s="39">
        <v>292131.15000000002</v>
      </c>
      <c r="G323" s="39">
        <f t="shared" si="0"/>
        <v>20192.190000000002</v>
      </c>
      <c r="H323" s="163"/>
      <c r="I323" s="1"/>
      <c r="J323" s="1"/>
      <c r="K323" s="1"/>
      <c r="L323" s="1"/>
      <c r="M323" s="1"/>
      <c r="N323" s="1"/>
    </row>
    <row r="324" spans="1:14" ht="15.75" customHeight="1">
      <c r="A324" s="37" t="s">
        <v>640</v>
      </c>
      <c r="B324" s="38" t="s">
        <v>641</v>
      </c>
      <c r="C324" s="39">
        <v>48568.58</v>
      </c>
      <c r="D324" s="39">
        <v>115589.35</v>
      </c>
      <c r="E324" s="39">
        <v>98043.78</v>
      </c>
      <c r="F324" s="39">
        <v>0</v>
      </c>
      <c r="G324" s="39">
        <f t="shared" si="0"/>
        <v>-17545.570000000007</v>
      </c>
      <c r="H324" s="163"/>
      <c r="I324" s="1"/>
      <c r="J324" s="1"/>
      <c r="K324" s="1"/>
      <c r="L324" s="1"/>
      <c r="M324" s="1"/>
      <c r="N324" s="1"/>
    </row>
    <row r="325" spans="1:14" ht="15.75" customHeight="1">
      <c r="A325" s="28" t="s">
        <v>642</v>
      </c>
      <c r="B325" s="29" t="s">
        <v>643</v>
      </c>
      <c r="C325" s="27">
        <v>16500.650000000001</v>
      </c>
      <c r="D325" s="27">
        <v>0</v>
      </c>
      <c r="E325" s="27">
        <v>13786.97</v>
      </c>
      <c r="F325" s="27">
        <v>0</v>
      </c>
      <c r="G325" s="27">
        <f t="shared" si="0"/>
        <v>13786.97</v>
      </c>
      <c r="H325" s="166">
        <f t="shared" ref="H325" si="71">+H326+H327+H328</f>
        <v>0</v>
      </c>
      <c r="I325" s="1"/>
      <c r="J325" s="1"/>
      <c r="K325" s="1"/>
      <c r="L325" s="1"/>
      <c r="M325" s="1"/>
      <c r="N325" s="1"/>
    </row>
    <row r="326" spans="1:14" ht="15.75" customHeight="1">
      <c r="A326" s="56" t="s">
        <v>644</v>
      </c>
      <c r="B326" s="57" t="s">
        <v>645</v>
      </c>
      <c r="C326" s="58">
        <v>0</v>
      </c>
      <c r="D326" s="58">
        <v>0</v>
      </c>
      <c r="E326" s="58">
        <v>13786.97</v>
      </c>
      <c r="F326" s="58">
        <v>0</v>
      </c>
      <c r="G326" s="58">
        <f t="shared" si="0"/>
        <v>13786.97</v>
      </c>
      <c r="H326" s="163"/>
      <c r="I326" s="1"/>
      <c r="J326" s="1"/>
      <c r="K326" s="1"/>
      <c r="L326" s="1"/>
      <c r="M326" s="1"/>
      <c r="N326" s="1"/>
    </row>
    <row r="327" spans="1:14" ht="15.75" customHeight="1">
      <c r="A327" s="37" t="s">
        <v>646</v>
      </c>
      <c r="B327" s="38" t="s">
        <v>647</v>
      </c>
      <c r="C327" s="39">
        <v>16500.650000000001</v>
      </c>
      <c r="D327" s="39">
        <v>0</v>
      </c>
      <c r="E327" s="39">
        <v>0</v>
      </c>
      <c r="F327" s="39">
        <v>0</v>
      </c>
      <c r="G327" s="39">
        <f t="shared" si="0"/>
        <v>0</v>
      </c>
      <c r="H327" s="163"/>
      <c r="I327" s="1"/>
      <c r="J327" s="1"/>
      <c r="K327" s="1"/>
      <c r="L327" s="1"/>
      <c r="M327" s="1"/>
      <c r="N327" s="1"/>
    </row>
    <row r="328" spans="1:14" ht="15.75" customHeight="1">
      <c r="A328" s="37" t="s">
        <v>648</v>
      </c>
      <c r="B328" s="38" t="s">
        <v>649</v>
      </c>
      <c r="C328" s="39">
        <v>0</v>
      </c>
      <c r="D328" s="39">
        <v>0</v>
      </c>
      <c r="E328" s="39">
        <v>0</v>
      </c>
      <c r="F328" s="39">
        <v>0</v>
      </c>
      <c r="G328" s="39">
        <f t="shared" si="0"/>
        <v>0</v>
      </c>
      <c r="H328" s="163"/>
      <c r="I328" s="1"/>
      <c r="J328" s="1"/>
      <c r="K328" s="1"/>
      <c r="L328" s="1"/>
      <c r="M328" s="1"/>
      <c r="N328" s="1"/>
    </row>
    <row r="329" spans="1:14" ht="15.75" customHeight="1">
      <c r="A329" s="13" t="s">
        <v>650</v>
      </c>
      <c r="B329" s="14" t="s">
        <v>651</v>
      </c>
      <c r="C329" s="15">
        <v>21148147.98</v>
      </c>
      <c r="D329" s="15">
        <v>32195966.300000001</v>
      </c>
      <c r="E329" s="15">
        <v>34544488.490000002</v>
      </c>
      <c r="F329" s="15">
        <v>11792807.35</v>
      </c>
      <c r="G329" s="15">
        <f t="shared" si="0"/>
        <v>2348522.1900000013</v>
      </c>
      <c r="H329" s="156">
        <f t="shared" ref="H329" si="72">+H330+H331+H332+H333+H340+H341+H342</f>
        <v>0</v>
      </c>
      <c r="I329" s="1"/>
      <c r="J329" s="1"/>
      <c r="K329" s="1"/>
      <c r="L329" s="1"/>
      <c r="M329" s="1"/>
      <c r="N329" s="1"/>
    </row>
    <row r="330" spans="1:14" ht="15.75" customHeight="1">
      <c r="A330" s="59" t="s">
        <v>652</v>
      </c>
      <c r="B330" s="60" t="s">
        <v>653</v>
      </c>
      <c r="C330" s="58">
        <v>5629436.1900000004</v>
      </c>
      <c r="D330" s="58">
        <v>12915229.449999999</v>
      </c>
      <c r="E330" s="58">
        <v>8592768.7100000009</v>
      </c>
      <c r="F330" s="58">
        <v>3303711.5000000005</v>
      </c>
      <c r="G330" s="58">
        <f t="shared" si="0"/>
        <v>-4322460.7399999984</v>
      </c>
      <c r="H330" s="163"/>
      <c r="I330" s="1"/>
      <c r="J330" s="1"/>
      <c r="K330" s="1"/>
      <c r="L330" s="1"/>
      <c r="M330" s="1"/>
      <c r="N330" s="1"/>
    </row>
    <row r="331" spans="1:14" ht="15.75" customHeight="1">
      <c r="A331" s="25" t="s">
        <v>654</v>
      </c>
      <c r="B331" s="26" t="s">
        <v>655</v>
      </c>
      <c r="C331" s="27">
        <v>1474510.03</v>
      </c>
      <c r="D331" s="27">
        <v>1346979.36</v>
      </c>
      <c r="E331" s="27">
        <v>1628267.85</v>
      </c>
      <c r="F331" s="27">
        <v>685637.12</v>
      </c>
      <c r="G331" s="27">
        <f t="shared" si="0"/>
        <v>281288.49</v>
      </c>
      <c r="H331" s="166"/>
      <c r="I331" s="1"/>
      <c r="J331" s="1"/>
      <c r="K331" s="1"/>
      <c r="L331" s="1"/>
      <c r="M331" s="1"/>
      <c r="N331" s="1"/>
    </row>
    <row r="332" spans="1:14" ht="15.75" customHeight="1">
      <c r="A332" s="25" t="s">
        <v>656</v>
      </c>
      <c r="B332" s="26" t="s">
        <v>657</v>
      </c>
      <c r="C332" s="27">
        <v>174451.61</v>
      </c>
      <c r="D332" s="27">
        <v>219003.6</v>
      </c>
      <c r="E332" s="27">
        <v>174835.6</v>
      </c>
      <c r="F332" s="27">
        <v>0</v>
      </c>
      <c r="G332" s="27">
        <f t="shared" si="0"/>
        <v>-44168</v>
      </c>
      <c r="H332" s="166"/>
      <c r="I332" s="1"/>
      <c r="J332" s="1"/>
      <c r="K332" s="1"/>
      <c r="L332" s="1"/>
      <c r="M332" s="1"/>
      <c r="N332" s="1"/>
    </row>
    <row r="333" spans="1:14" ht="15.75" customHeight="1">
      <c r="A333" s="28" t="s">
        <v>658</v>
      </c>
      <c r="B333" s="29" t="s">
        <v>659</v>
      </c>
      <c r="C333" s="30">
        <v>12225867.15</v>
      </c>
      <c r="D333" s="30">
        <v>16040576.890000001</v>
      </c>
      <c r="E333" s="30">
        <v>22525114.329999998</v>
      </c>
      <c r="F333" s="30">
        <v>7803458.7300000004</v>
      </c>
      <c r="G333" s="30">
        <f t="shared" si="0"/>
        <v>6484537.4399999976</v>
      </c>
      <c r="H333" s="156">
        <f t="shared" ref="H333" si="73">+H334+H335+H338+H339</f>
        <v>0</v>
      </c>
      <c r="I333" s="1"/>
      <c r="J333" s="1"/>
      <c r="K333" s="1"/>
      <c r="L333" s="1"/>
      <c r="M333" s="1"/>
      <c r="N333" s="1"/>
    </row>
    <row r="334" spans="1:14" ht="15.75" customHeight="1">
      <c r="A334" s="25" t="s">
        <v>660</v>
      </c>
      <c r="B334" s="26" t="s">
        <v>661</v>
      </c>
      <c r="C334" s="27">
        <v>356.54</v>
      </c>
      <c r="D334" s="27">
        <v>0</v>
      </c>
      <c r="E334" s="27">
        <v>8161</v>
      </c>
      <c r="F334" s="27">
        <v>0</v>
      </c>
      <c r="G334" s="27">
        <f t="shared" si="0"/>
        <v>8161</v>
      </c>
      <c r="H334" s="166"/>
      <c r="I334" s="1"/>
      <c r="J334" s="1"/>
      <c r="K334" s="1"/>
      <c r="L334" s="1"/>
      <c r="M334" s="1"/>
      <c r="N334" s="1"/>
    </row>
    <row r="335" spans="1:14" ht="15.75" customHeight="1">
      <c r="A335" s="28" t="s">
        <v>662</v>
      </c>
      <c r="B335" s="29" t="s">
        <v>663</v>
      </c>
      <c r="C335" s="30">
        <v>2149590.87</v>
      </c>
      <c r="D335" s="30">
        <v>2205293.67</v>
      </c>
      <c r="E335" s="30">
        <v>2243299.41</v>
      </c>
      <c r="F335" s="30">
        <v>96729.72</v>
      </c>
      <c r="G335" s="30">
        <f t="shared" si="0"/>
        <v>38005.740000000224</v>
      </c>
      <c r="H335" s="156">
        <f t="shared" ref="H335" si="74">+H336+H337</f>
        <v>0</v>
      </c>
      <c r="I335" s="1"/>
      <c r="J335" s="1"/>
      <c r="K335" s="1"/>
      <c r="L335" s="1"/>
      <c r="M335" s="1"/>
      <c r="N335" s="1"/>
    </row>
    <row r="336" spans="1:14" ht="15.75" customHeight="1">
      <c r="A336" s="25" t="s">
        <v>664</v>
      </c>
      <c r="B336" s="26" t="s">
        <v>665</v>
      </c>
      <c r="C336" s="27">
        <v>1855295.66</v>
      </c>
      <c r="D336" s="27">
        <v>1913826.42</v>
      </c>
      <c r="E336" s="27">
        <v>1886400.17</v>
      </c>
      <c r="F336" s="27">
        <v>96729.72</v>
      </c>
      <c r="G336" s="27">
        <f t="shared" si="0"/>
        <v>-27426.25</v>
      </c>
      <c r="H336" s="166"/>
      <c r="I336" s="1"/>
      <c r="J336" s="1"/>
      <c r="K336" s="1"/>
      <c r="L336" s="1"/>
      <c r="M336" s="1"/>
      <c r="N336" s="1"/>
    </row>
    <row r="337" spans="1:14" ht="15.75" customHeight="1">
      <c r="A337" s="25" t="s">
        <v>666</v>
      </c>
      <c r="B337" s="26" t="s">
        <v>667</v>
      </c>
      <c r="C337" s="27">
        <v>294295.21000000002</v>
      </c>
      <c r="D337" s="27">
        <v>291467.25</v>
      </c>
      <c r="E337" s="27">
        <v>356899.24</v>
      </c>
      <c r="F337" s="27">
        <v>0</v>
      </c>
      <c r="G337" s="27">
        <f t="shared" si="0"/>
        <v>65431.989999999991</v>
      </c>
      <c r="H337" s="166"/>
      <c r="I337" s="1"/>
      <c r="J337" s="1"/>
      <c r="K337" s="1"/>
      <c r="L337" s="1"/>
      <c r="M337" s="1"/>
      <c r="N337" s="1"/>
    </row>
    <row r="338" spans="1:14" ht="15.75" customHeight="1">
      <c r="A338" s="25" t="s">
        <v>668</v>
      </c>
      <c r="B338" s="26" t="s">
        <v>669</v>
      </c>
      <c r="C338" s="27">
        <v>5122149.75</v>
      </c>
      <c r="D338" s="27">
        <v>5470458.8399999999</v>
      </c>
      <c r="E338" s="27">
        <v>6032441.71</v>
      </c>
      <c r="F338" s="27">
        <v>0</v>
      </c>
      <c r="G338" s="27">
        <f t="shared" si="0"/>
        <v>561982.87000000011</v>
      </c>
      <c r="H338" s="166"/>
      <c r="I338" s="1"/>
      <c r="J338" s="1"/>
      <c r="K338" s="1"/>
      <c r="L338" s="1"/>
      <c r="M338" s="1"/>
      <c r="N338" s="1"/>
    </row>
    <row r="339" spans="1:14" ht="15.75" customHeight="1">
      <c r="A339" s="25" t="s">
        <v>670</v>
      </c>
      <c r="B339" s="26" t="s">
        <v>671</v>
      </c>
      <c r="C339" s="27">
        <v>4953769.99</v>
      </c>
      <c r="D339" s="27">
        <v>8364824.3799999999</v>
      </c>
      <c r="E339" s="27">
        <v>14241212.210000001</v>
      </c>
      <c r="F339" s="27">
        <v>7706729.0099999998</v>
      </c>
      <c r="G339" s="27">
        <f t="shared" si="0"/>
        <v>5876387.830000001</v>
      </c>
      <c r="H339" s="166"/>
      <c r="I339" s="1"/>
      <c r="J339" s="1"/>
      <c r="K339" s="1"/>
      <c r="L339" s="1"/>
      <c r="M339" s="1"/>
      <c r="N339" s="1"/>
    </row>
    <row r="340" spans="1:14" ht="15.75" customHeight="1">
      <c r="A340" s="25" t="s">
        <v>672</v>
      </c>
      <c r="B340" s="26" t="s">
        <v>673</v>
      </c>
      <c r="C340" s="27">
        <v>1643883</v>
      </c>
      <c r="D340" s="27">
        <v>1674177</v>
      </c>
      <c r="E340" s="27">
        <v>1623502</v>
      </c>
      <c r="F340" s="27">
        <v>0</v>
      </c>
      <c r="G340" s="27">
        <f t="shared" si="0"/>
        <v>-50675</v>
      </c>
      <c r="H340" s="166"/>
      <c r="I340" s="1"/>
      <c r="J340" s="1"/>
      <c r="K340" s="1"/>
      <c r="L340" s="1"/>
      <c r="M340" s="1"/>
      <c r="N340" s="1"/>
    </row>
    <row r="341" spans="1:14" ht="15.75" customHeight="1">
      <c r="A341" s="49" t="s">
        <v>674</v>
      </c>
      <c r="B341" s="50" t="s">
        <v>675</v>
      </c>
      <c r="C341" s="51">
        <v>0</v>
      </c>
      <c r="D341" s="51">
        <v>0</v>
      </c>
      <c r="E341" s="51">
        <v>0</v>
      </c>
      <c r="F341" s="51">
        <v>0</v>
      </c>
      <c r="G341" s="51">
        <f t="shared" si="0"/>
        <v>0</v>
      </c>
      <c r="H341" s="166"/>
      <c r="I341" s="1"/>
      <c r="J341" s="1"/>
      <c r="K341" s="1"/>
      <c r="L341" s="1"/>
      <c r="M341" s="1"/>
      <c r="N341" s="1"/>
    </row>
    <row r="342" spans="1:14" ht="15.75" customHeight="1">
      <c r="A342" s="25" t="s">
        <v>676</v>
      </c>
      <c r="B342" s="26" t="s">
        <v>677</v>
      </c>
      <c r="C342" s="27">
        <v>0</v>
      </c>
      <c r="D342" s="27">
        <v>0</v>
      </c>
      <c r="E342" s="27">
        <v>0</v>
      </c>
      <c r="F342" s="27">
        <v>0</v>
      </c>
      <c r="G342" s="27">
        <f t="shared" si="0"/>
        <v>0</v>
      </c>
      <c r="H342" s="166"/>
      <c r="I342" s="1"/>
      <c r="J342" s="1"/>
      <c r="K342" s="1"/>
      <c r="L342" s="1"/>
      <c r="M342" s="1"/>
      <c r="N342" s="1"/>
    </row>
    <row r="343" spans="1:14" ht="15.75" customHeight="1">
      <c r="A343" s="25" t="s">
        <v>678</v>
      </c>
      <c r="B343" s="26" t="s">
        <v>679</v>
      </c>
      <c r="C343" s="27">
        <v>0</v>
      </c>
      <c r="D343" s="27">
        <v>0</v>
      </c>
      <c r="E343" s="27">
        <v>0</v>
      </c>
      <c r="F343" s="27">
        <v>0</v>
      </c>
      <c r="G343" s="27">
        <f t="shared" si="0"/>
        <v>0</v>
      </c>
      <c r="H343" s="166"/>
      <c r="I343" s="1"/>
      <c r="J343" s="1"/>
      <c r="K343" s="1"/>
      <c r="L343" s="1"/>
      <c r="M343" s="1"/>
      <c r="N343" s="1"/>
    </row>
    <row r="344" spans="1:14" ht="15.75" customHeight="1">
      <c r="A344" s="13" t="s">
        <v>680</v>
      </c>
      <c r="B344" s="14" t="s">
        <v>681</v>
      </c>
      <c r="C344" s="15">
        <v>65582463.710000001</v>
      </c>
      <c r="D344" s="15">
        <v>65385547.789999999</v>
      </c>
      <c r="E344" s="15">
        <v>82456704.079999998</v>
      </c>
      <c r="F344" s="15">
        <v>10172396.84</v>
      </c>
      <c r="G344" s="15">
        <f t="shared" si="0"/>
        <v>17071156.289999999</v>
      </c>
      <c r="H344" s="156">
        <f t="shared" ref="H344" si="75">+H345+H367+H381</f>
        <v>0</v>
      </c>
      <c r="I344" s="1"/>
      <c r="J344" s="1"/>
      <c r="K344" s="1"/>
      <c r="L344" s="1"/>
      <c r="M344" s="1"/>
      <c r="N344" s="1"/>
    </row>
    <row r="345" spans="1:14" ht="15.75" customHeight="1">
      <c r="A345" s="13" t="s">
        <v>682</v>
      </c>
      <c r="B345" s="14" t="s">
        <v>683</v>
      </c>
      <c r="C345" s="15">
        <v>65282818.350000001</v>
      </c>
      <c r="D345" s="15">
        <v>65219733.380000003</v>
      </c>
      <c r="E345" s="15">
        <v>82160976.689999998</v>
      </c>
      <c r="F345" s="15">
        <v>10172396.84</v>
      </c>
      <c r="G345" s="15">
        <f t="shared" si="0"/>
        <v>16941243.309999995</v>
      </c>
      <c r="H345" s="156">
        <f t="shared" ref="H345" si="76">+H346+H347+H348+H351+H352+H353+H354+H355+H356+H357+H358+H361</f>
        <v>0</v>
      </c>
      <c r="I345" s="1"/>
      <c r="J345" s="1"/>
      <c r="K345" s="1"/>
      <c r="L345" s="1"/>
      <c r="M345" s="1"/>
      <c r="N345" s="1"/>
    </row>
    <row r="346" spans="1:14" ht="15.75" customHeight="1">
      <c r="A346" s="25" t="s">
        <v>684</v>
      </c>
      <c r="B346" s="26" t="s">
        <v>685</v>
      </c>
      <c r="C346" s="27">
        <v>4248852.21</v>
      </c>
      <c r="D346" s="27">
        <v>4379720.41</v>
      </c>
      <c r="E346" s="27">
        <v>4004345.9</v>
      </c>
      <c r="F346" s="27">
        <v>50675.05</v>
      </c>
      <c r="G346" s="27">
        <f t="shared" si="0"/>
        <v>-375374.51000000024</v>
      </c>
      <c r="H346" s="166"/>
      <c r="I346" s="1"/>
      <c r="J346" s="1"/>
      <c r="K346" s="1"/>
      <c r="L346" s="1"/>
      <c r="M346" s="1"/>
      <c r="N346" s="1"/>
    </row>
    <row r="347" spans="1:14" ht="15.75" customHeight="1">
      <c r="A347" s="25" t="s">
        <v>686</v>
      </c>
      <c r="B347" s="26" t="s">
        <v>687</v>
      </c>
      <c r="C347" s="27">
        <v>7958767.3200000003</v>
      </c>
      <c r="D347" s="27">
        <v>8665397.6600000001</v>
      </c>
      <c r="E347" s="27">
        <v>8971134.3499999996</v>
      </c>
      <c r="F347" s="27">
        <v>806154.72</v>
      </c>
      <c r="G347" s="27">
        <f t="shared" si="0"/>
        <v>305736.68999999948</v>
      </c>
      <c r="H347" s="166"/>
      <c r="I347" s="1"/>
      <c r="J347" s="1"/>
      <c r="K347" s="1"/>
      <c r="L347" s="1"/>
      <c r="M347" s="1"/>
      <c r="N347" s="1"/>
    </row>
    <row r="348" spans="1:14" ht="15.75" customHeight="1">
      <c r="A348" s="28" t="s">
        <v>688</v>
      </c>
      <c r="B348" s="29" t="s">
        <v>689</v>
      </c>
      <c r="C348" s="30">
        <v>6915295.04</v>
      </c>
      <c r="D348" s="30">
        <v>5504776.9299999997</v>
      </c>
      <c r="E348" s="30">
        <v>6016562.0899999999</v>
      </c>
      <c r="F348" s="30">
        <v>1073314.3999999999</v>
      </c>
      <c r="G348" s="30">
        <f t="shared" si="0"/>
        <v>511785.16000000015</v>
      </c>
      <c r="H348" s="156">
        <f t="shared" ref="H348" si="77">+H349+H350</f>
        <v>0</v>
      </c>
      <c r="I348" s="1"/>
      <c r="J348" s="1"/>
      <c r="K348" s="1"/>
      <c r="L348" s="1"/>
      <c r="M348" s="1"/>
      <c r="N348" s="1"/>
    </row>
    <row r="349" spans="1:14" ht="15.75" customHeight="1">
      <c r="A349" s="25" t="s">
        <v>690</v>
      </c>
      <c r="B349" s="26" t="s">
        <v>691</v>
      </c>
      <c r="C349" s="27">
        <v>1400346.67</v>
      </c>
      <c r="D349" s="27">
        <v>1137385.54</v>
      </c>
      <c r="E349" s="27">
        <v>1362576.72</v>
      </c>
      <c r="F349" s="27">
        <v>145753.49</v>
      </c>
      <c r="G349" s="27">
        <f t="shared" si="0"/>
        <v>225191.17999999993</v>
      </c>
      <c r="H349" s="166"/>
      <c r="I349" s="1"/>
      <c r="J349" s="1"/>
      <c r="K349" s="1"/>
      <c r="L349" s="1"/>
      <c r="M349" s="1"/>
      <c r="N349" s="1"/>
    </row>
    <row r="350" spans="1:14" ht="15.75" customHeight="1">
      <c r="A350" s="25" t="s">
        <v>692</v>
      </c>
      <c r="B350" s="26" t="s">
        <v>693</v>
      </c>
      <c r="C350" s="27">
        <v>5514948.3700000001</v>
      </c>
      <c r="D350" s="27">
        <v>4367391.3899999997</v>
      </c>
      <c r="E350" s="27">
        <v>4653985.37</v>
      </c>
      <c r="F350" s="27">
        <v>927560.91</v>
      </c>
      <c r="G350" s="27">
        <f t="shared" si="0"/>
        <v>286593.98000000045</v>
      </c>
      <c r="H350" s="166"/>
      <c r="I350" s="1"/>
      <c r="J350" s="1"/>
      <c r="K350" s="1"/>
      <c r="L350" s="1"/>
      <c r="M350" s="1"/>
      <c r="N350" s="1"/>
    </row>
    <row r="351" spans="1:14" ht="15.75" customHeight="1">
      <c r="A351" s="25" t="s">
        <v>694</v>
      </c>
      <c r="B351" s="26" t="s">
        <v>695</v>
      </c>
      <c r="C351" s="27">
        <v>14463456.279999999</v>
      </c>
      <c r="D351" s="27">
        <v>15942272.949999999</v>
      </c>
      <c r="E351" s="27">
        <v>17054122.18</v>
      </c>
      <c r="F351" s="27">
        <v>2595000.7599999998</v>
      </c>
      <c r="G351" s="27">
        <f t="shared" si="0"/>
        <v>1111849.2300000004</v>
      </c>
      <c r="H351" s="166"/>
      <c r="I351" s="1"/>
      <c r="J351" s="1"/>
      <c r="K351" s="1"/>
      <c r="L351" s="1"/>
      <c r="M351" s="1"/>
      <c r="N351" s="1"/>
    </row>
    <row r="352" spans="1:14" ht="15.75" customHeight="1">
      <c r="A352" s="25" t="s">
        <v>696</v>
      </c>
      <c r="B352" s="26" t="s">
        <v>697</v>
      </c>
      <c r="C352" s="27">
        <v>2430732.06</v>
      </c>
      <c r="D352" s="27">
        <v>2140591.8199999998</v>
      </c>
      <c r="E352" s="27">
        <v>2237778.2999999998</v>
      </c>
      <c r="F352" s="27">
        <v>29632.799999999999</v>
      </c>
      <c r="G352" s="27">
        <f t="shared" si="0"/>
        <v>97186.479999999981</v>
      </c>
      <c r="H352" s="166"/>
      <c r="I352" s="1"/>
      <c r="J352" s="1"/>
      <c r="K352" s="1"/>
      <c r="L352" s="1"/>
      <c r="M352" s="1"/>
      <c r="N352" s="1"/>
    </row>
    <row r="353" spans="1:14" ht="15.75" customHeight="1">
      <c r="A353" s="25" t="s">
        <v>698</v>
      </c>
      <c r="B353" s="26" t="s">
        <v>699</v>
      </c>
      <c r="C353" s="27">
        <v>1252587.2</v>
      </c>
      <c r="D353" s="27">
        <v>1375729.74</v>
      </c>
      <c r="E353" s="27">
        <v>1768783.65</v>
      </c>
      <c r="F353" s="27">
        <v>341756.07999999996</v>
      </c>
      <c r="G353" s="27">
        <f t="shared" si="0"/>
        <v>393053.90999999992</v>
      </c>
      <c r="H353" s="166"/>
      <c r="I353" s="1"/>
      <c r="J353" s="1"/>
      <c r="K353" s="1"/>
      <c r="L353" s="1"/>
      <c r="M353" s="1"/>
      <c r="N353" s="1"/>
    </row>
    <row r="354" spans="1:14" ht="15.75" customHeight="1">
      <c r="A354" s="25" t="s">
        <v>700</v>
      </c>
      <c r="B354" s="26" t="s">
        <v>701</v>
      </c>
      <c r="C354" s="27">
        <v>1417331.75</v>
      </c>
      <c r="D354" s="27">
        <v>1971249.34</v>
      </c>
      <c r="E354" s="27">
        <v>11400824.279999999</v>
      </c>
      <c r="F354" s="27">
        <v>61872.3</v>
      </c>
      <c r="G354" s="27">
        <f t="shared" si="0"/>
        <v>9429574.9399999995</v>
      </c>
      <c r="H354" s="166"/>
      <c r="I354" s="1"/>
      <c r="J354" s="1"/>
      <c r="K354" s="1"/>
      <c r="L354" s="1"/>
      <c r="M354" s="1"/>
      <c r="N354" s="1"/>
    </row>
    <row r="355" spans="1:14" ht="15.75" customHeight="1">
      <c r="A355" s="25" t="s">
        <v>702</v>
      </c>
      <c r="B355" s="26" t="s">
        <v>703</v>
      </c>
      <c r="C355" s="27">
        <v>2195295.2000000002</v>
      </c>
      <c r="D355" s="27">
        <v>1756994.5</v>
      </c>
      <c r="E355" s="27">
        <v>1749673</v>
      </c>
      <c r="F355" s="27">
        <v>0</v>
      </c>
      <c r="G355" s="27">
        <f t="shared" si="0"/>
        <v>-7321.5</v>
      </c>
      <c r="H355" s="166"/>
      <c r="I355" s="1"/>
      <c r="J355" s="1"/>
      <c r="K355" s="1"/>
      <c r="L355" s="1"/>
      <c r="M355" s="1"/>
      <c r="N355" s="1"/>
    </row>
    <row r="356" spans="1:14" ht="15.75" customHeight="1">
      <c r="A356" s="25" t="s">
        <v>704</v>
      </c>
      <c r="B356" s="26" t="s">
        <v>705</v>
      </c>
      <c r="C356" s="27">
        <v>4524012.41</v>
      </c>
      <c r="D356" s="27">
        <v>3551880.88</v>
      </c>
      <c r="E356" s="27">
        <v>4489476.16</v>
      </c>
      <c r="F356" s="27">
        <v>0</v>
      </c>
      <c r="G356" s="27">
        <f t="shared" si="0"/>
        <v>937595.28000000026</v>
      </c>
      <c r="H356" s="166"/>
      <c r="I356" s="1"/>
      <c r="J356" s="1"/>
      <c r="K356" s="1"/>
      <c r="L356" s="1"/>
      <c r="M356" s="1"/>
      <c r="N356" s="1"/>
    </row>
    <row r="357" spans="1:14" ht="15.75" customHeight="1">
      <c r="A357" s="25" t="s">
        <v>706</v>
      </c>
      <c r="B357" s="26" t="s">
        <v>707</v>
      </c>
      <c r="C357" s="27">
        <v>1138131.75</v>
      </c>
      <c r="D357" s="27">
        <v>960940.21</v>
      </c>
      <c r="E357" s="27">
        <v>1056223.1399999999</v>
      </c>
      <c r="F357" s="27">
        <v>0</v>
      </c>
      <c r="G357" s="27">
        <f t="shared" si="0"/>
        <v>95282.929999999935</v>
      </c>
      <c r="H357" s="166"/>
      <c r="I357" s="1"/>
      <c r="J357" s="1"/>
      <c r="K357" s="1"/>
      <c r="L357" s="1"/>
      <c r="M357" s="1"/>
      <c r="N357" s="1"/>
    </row>
    <row r="358" spans="1:14" ht="15.75" customHeight="1">
      <c r="A358" s="28" t="s">
        <v>708</v>
      </c>
      <c r="B358" s="29" t="s">
        <v>709</v>
      </c>
      <c r="C358" s="30">
        <v>765114.89</v>
      </c>
      <c r="D358" s="30">
        <v>713738.64</v>
      </c>
      <c r="E358" s="30">
        <v>680365.29</v>
      </c>
      <c r="F358" s="30">
        <v>72318.350000000006</v>
      </c>
      <c r="G358" s="30">
        <f t="shared" si="0"/>
        <v>-33373.349999999977</v>
      </c>
      <c r="H358" s="156">
        <f t="shared" ref="H358" si="78">+H359+H360</f>
        <v>0</v>
      </c>
      <c r="I358" s="1"/>
      <c r="J358" s="1"/>
      <c r="K358" s="1"/>
      <c r="L358" s="1"/>
      <c r="M358" s="1"/>
      <c r="N358" s="1"/>
    </row>
    <row r="359" spans="1:14" ht="15.75" customHeight="1">
      <c r="A359" s="37" t="s">
        <v>710</v>
      </c>
      <c r="B359" s="38" t="s">
        <v>711</v>
      </c>
      <c r="C359" s="39">
        <v>0</v>
      </c>
      <c r="D359" s="39">
        <v>0</v>
      </c>
      <c r="E359" s="39">
        <v>0</v>
      </c>
      <c r="F359" s="39">
        <v>0</v>
      </c>
      <c r="G359" s="39">
        <f t="shared" si="0"/>
        <v>0</v>
      </c>
      <c r="H359" s="163"/>
      <c r="I359" s="1"/>
      <c r="J359" s="1"/>
      <c r="K359" s="1"/>
      <c r="L359" s="1"/>
      <c r="M359" s="1"/>
      <c r="N359" s="1"/>
    </row>
    <row r="360" spans="1:14" ht="15.75" customHeight="1">
      <c r="A360" s="37" t="s">
        <v>712</v>
      </c>
      <c r="B360" s="38" t="s">
        <v>713</v>
      </c>
      <c r="C360" s="39">
        <v>765114.89</v>
      </c>
      <c r="D360" s="39">
        <v>713738.64</v>
      </c>
      <c r="E360" s="39">
        <v>680365.29</v>
      </c>
      <c r="F360" s="39">
        <v>72318.350000000006</v>
      </c>
      <c r="G360" s="39">
        <f t="shared" si="0"/>
        <v>-33373.349999999977</v>
      </c>
      <c r="H360" s="163"/>
      <c r="I360" s="1"/>
      <c r="J360" s="1"/>
      <c r="K360" s="1"/>
      <c r="L360" s="1"/>
      <c r="M360" s="1"/>
      <c r="N360" s="1"/>
    </row>
    <row r="361" spans="1:14" ht="15.75" customHeight="1">
      <c r="A361" s="28" t="s">
        <v>714</v>
      </c>
      <c r="B361" s="29" t="s">
        <v>715</v>
      </c>
      <c r="C361" s="30">
        <v>17973242.239999998</v>
      </c>
      <c r="D361" s="30">
        <v>18256440.300000001</v>
      </c>
      <c r="E361" s="30">
        <v>22731688.350000001</v>
      </c>
      <c r="F361" s="30">
        <v>5141672.38</v>
      </c>
      <c r="G361" s="30">
        <f t="shared" si="0"/>
        <v>4475248.0500000007</v>
      </c>
      <c r="H361" s="156">
        <f t="shared" ref="H361" si="79">+H362+H363+H364</f>
        <v>0</v>
      </c>
      <c r="I361" s="1"/>
      <c r="J361" s="1"/>
      <c r="K361" s="1"/>
      <c r="L361" s="1"/>
      <c r="M361" s="1"/>
      <c r="N361" s="1"/>
    </row>
    <row r="362" spans="1:14" ht="15.75" customHeight="1">
      <c r="A362" s="56" t="s">
        <v>716</v>
      </c>
      <c r="B362" s="57" t="s">
        <v>717</v>
      </c>
      <c r="C362" s="58">
        <v>645593.62</v>
      </c>
      <c r="D362" s="58">
        <v>567458.68000000005</v>
      </c>
      <c r="E362" s="58">
        <v>533530.91</v>
      </c>
      <c r="F362" s="58">
        <v>0</v>
      </c>
      <c r="G362" s="58">
        <f t="shared" si="0"/>
        <v>-33927.770000000019</v>
      </c>
      <c r="H362" s="163"/>
      <c r="I362" s="1"/>
      <c r="J362" s="1"/>
      <c r="K362" s="1"/>
      <c r="L362" s="1"/>
      <c r="M362" s="1"/>
      <c r="N362" s="1"/>
    </row>
    <row r="363" spans="1:14" ht="15.75" customHeight="1">
      <c r="A363" s="37" t="s">
        <v>718</v>
      </c>
      <c r="B363" s="38" t="s">
        <v>719</v>
      </c>
      <c r="C363" s="39">
        <v>20536.099999999999</v>
      </c>
      <c r="D363" s="39">
        <v>33523.199999999997</v>
      </c>
      <c r="E363" s="39">
        <v>593620.77</v>
      </c>
      <c r="F363" s="39">
        <v>188233.01</v>
      </c>
      <c r="G363" s="39">
        <f t="shared" si="0"/>
        <v>560097.57000000007</v>
      </c>
      <c r="H363" s="163"/>
      <c r="I363" s="1"/>
      <c r="J363" s="1"/>
      <c r="K363" s="1"/>
      <c r="L363" s="1"/>
      <c r="M363" s="1"/>
      <c r="N363" s="1"/>
    </row>
    <row r="364" spans="1:14" ht="15.75" customHeight="1">
      <c r="A364" s="40" t="s">
        <v>720</v>
      </c>
      <c r="B364" s="64" t="s">
        <v>721</v>
      </c>
      <c r="C364" s="41">
        <v>17307112.52</v>
      </c>
      <c r="D364" s="41">
        <v>17655458.420000002</v>
      </c>
      <c r="E364" s="41">
        <v>21604536.670000002</v>
      </c>
      <c r="F364" s="41">
        <v>4953439.37</v>
      </c>
      <c r="G364" s="41">
        <f t="shared" si="0"/>
        <v>3949078.25</v>
      </c>
      <c r="H364" s="149">
        <f t="shared" ref="H364" si="80">+H365+H366</f>
        <v>0</v>
      </c>
      <c r="I364" s="1"/>
      <c r="J364" s="1"/>
      <c r="K364" s="1"/>
      <c r="L364" s="1"/>
      <c r="M364" s="1"/>
      <c r="N364" s="1"/>
    </row>
    <row r="365" spans="1:14" ht="15.75" customHeight="1">
      <c r="A365" s="37" t="s">
        <v>722</v>
      </c>
      <c r="B365" s="38" t="s">
        <v>723</v>
      </c>
      <c r="C365" s="39">
        <v>12620684.32</v>
      </c>
      <c r="D365" s="39">
        <v>12396432.58</v>
      </c>
      <c r="E365" s="39">
        <v>14591121</v>
      </c>
      <c r="F365" s="39">
        <v>3518815.62</v>
      </c>
      <c r="G365" s="39">
        <f t="shared" si="0"/>
        <v>2194688.42</v>
      </c>
      <c r="H365" s="163"/>
      <c r="I365" s="1"/>
      <c r="J365" s="1"/>
      <c r="K365" s="1"/>
      <c r="L365" s="1"/>
      <c r="M365" s="1"/>
      <c r="N365" s="1"/>
    </row>
    <row r="366" spans="1:14" ht="15.75" customHeight="1">
      <c r="A366" s="37" t="s">
        <v>724</v>
      </c>
      <c r="B366" s="38" t="s">
        <v>725</v>
      </c>
      <c r="C366" s="39">
        <v>4686428.2</v>
      </c>
      <c r="D366" s="39">
        <v>5259025.84</v>
      </c>
      <c r="E366" s="39">
        <v>7013415.6699999999</v>
      </c>
      <c r="F366" s="39">
        <v>1434623.7500000002</v>
      </c>
      <c r="G366" s="39">
        <f t="shared" si="0"/>
        <v>1754389.83</v>
      </c>
      <c r="H366" s="163"/>
      <c r="I366" s="1"/>
      <c r="J366" s="1"/>
      <c r="K366" s="1"/>
      <c r="L366" s="1"/>
      <c r="M366" s="1"/>
      <c r="N366" s="1"/>
    </row>
    <row r="367" spans="1:14" ht="15.75" customHeight="1">
      <c r="A367" s="13" t="s">
        <v>726</v>
      </c>
      <c r="B367" s="14" t="s">
        <v>727</v>
      </c>
      <c r="C367" s="15">
        <v>17782.29</v>
      </c>
      <c r="D367" s="15">
        <v>17414.919999999998</v>
      </c>
      <c r="E367" s="15">
        <v>70489.87</v>
      </c>
      <c r="F367" s="15">
        <v>0</v>
      </c>
      <c r="G367" s="15">
        <f t="shared" si="0"/>
        <v>53074.95</v>
      </c>
      <c r="H367" s="156">
        <f t="shared" ref="H367" si="81">+H368+H369+H370+H377</f>
        <v>0</v>
      </c>
      <c r="I367" s="1"/>
      <c r="J367" s="1"/>
      <c r="K367" s="1"/>
      <c r="L367" s="1"/>
      <c r="M367" s="1"/>
      <c r="N367" s="1"/>
    </row>
    <row r="368" spans="1:14" ht="15.75" customHeight="1">
      <c r="A368" s="59" t="s">
        <v>728</v>
      </c>
      <c r="B368" s="60" t="s">
        <v>729</v>
      </c>
      <c r="C368" s="58">
        <v>0</v>
      </c>
      <c r="D368" s="58">
        <v>0</v>
      </c>
      <c r="E368" s="58">
        <v>0</v>
      </c>
      <c r="F368" s="58">
        <v>0</v>
      </c>
      <c r="G368" s="58">
        <f t="shared" si="0"/>
        <v>0</v>
      </c>
      <c r="H368" s="163"/>
      <c r="I368" s="1"/>
      <c r="J368" s="1"/>
      <c r="K368" s="1"/>
      <c r="L368" s="1"/>
      <c r="M368" s="1"/>
      <c r="N368" s="1"/>
    </row>
    <row r="369" spans="1:14" ht="15.75" customHeight="1">
      <c r="A369" s="25" t="s">
        <v>730</v>
      </c>
      <c r="B369" s="26" t="s">
        <v>731</v>
      </c>
      <c r="C369" s="27">
        <v>0</v>
      </c>
      <c r="D369" s="27">
        <v>0</v>
      </c>
      <c r="E369" s="27">
        <v>0</v>
      </c>
      <c r="F369" s="27">
        <v>0</v>
      </c>
      <c r="G369" s="27">
        <f t="shared" si="0"/>
        <v>0</v>
      </c>
      <c r="H369" s="166"/>
      <c r="I369" s="1"/>
      <c r="J369" s="1"/>
      <c r="K369" s="1"/>
      <c r="L369" s="1"/>
      <c r="M369" s="1"/>
      <c r="N369" s="1"/>
    </row>
    <row r="370" spans="1:14" ht="15.75" customHeight="1">
      <c r="A370" s="28" t="s">
        <v>732</v>
      </c>
      <c r="B370" s="29" t="s">
        <v>733</v>
      </c>
      <c r="C370" s="30">
        <v>12682.29</v>
      </c>
      <c r="D370" s="30">
        <v>17414.919999999998</v>
      </c>
      <c r="E370" s="30">
        <v>67300.649999999994</v>
      </c>
      <c r="F370" s="30">
        <v>0</v>
      </c>
      <c r="G370" s="30">
        <f t="shared" si="0"/>
        <v>49885.729999999996</v>
      </c>
      <c r="H370" s="156">
        <f t="shared" ref="H370" si="82">+H371+H372+H373+H374+H375+H376</f>
        <v>0</v>
      </c>
      <c r="I370" s="1"/>
      <c r="J370" s="1"/>
      <c r="K370" s="1"/>
      <c r="L370" s="1"/>
      <c r="M370" s="1"/>
      <c r="N370" s="1"/>
    </row>
    <row r="371" spans="1:14" ht="15.75" customHeight="1">
      <c r="A371" s="37" t="s">
        <v>734</v>
      </c>
      <c r="B371" s="38" t="s">
        <v>735</v>
      </c>
      <c r="C371" s="39">
        <v>0</v>
      </c>
      <c r="D371" s="39">
        <v>0</v>
      </c>
      <c r="E371" s="39">
        <v>0</v>
      </c>
      <c r="F371" s="39">
        <v>0</v>
      </c>
      <c r="G371" s="39">
        <f t="shared" si="0"/>
        <v>0</v>
      </c>
      <c r="H371" s="163"/>
      <c r="I371" s="1"/>
      <c r="J371" s="1"/>
      <c r="K371" s="1"/>
      <c r="L371" s="1"/>
      <c r="M371" s="1"/>
      <c r="N371" s="1"/>
    </row>
    <row r="372" spans="1:14" ht="15.75" customHeight="1">
      <c r="A372" s="37" t="s">
        <v>736</v>
      </c>
      <c r="B372" s="38" t="s">
        <v>737</v>
      </c>
      <c r="C372" s="39">
        <v>0</v>
      </c>
      <c r="D372" s="39">
        <v>0</v>
      </c>
      <c r="E372" s="39">
        <v>0</v>
      </c>
      <c r="F372" s="39">
        <v>0</v>
      </c>
      <c r="G372" s="39">
        <f t="shared" si="0"/>
        <v>0</v>
      </c>
      <c r="H372" s="163"/>
      <c r="I372" s="1"/>
      <c r="J372" s="1"/>
      <c r="K372" s="1"/>
      <c r="L372" s="1"/>
      <c r="M372" s="1"/>
      <c r="N372" s="1"/>
    </row>
    <row r="373" spans="1:14" ht="15.75" customHeight="1">
      <c r="A373" s="37" t="s">
        <v>738</v>
      </c>
      <c r="B373" s="38" t="s">
        <v>739</v>
      </c>
      <c r="C373" s="39">
        <v>0</v>
      </c>
      <c r="D373" s="39">
        <v>0</v>
      </c>
      <c r="E373" s="39">
        <v>0</v>
      </c>
      <c r="F373" s="39">
        <v>0</v>
      </c>
      <c r="G373" s="39">
        <f t="shared" si="0"/>
        <v>0</v>
      </c>
      <c r="H373" s="163"/>
      <c r="I373" s="1"/>
      <c r="J373" s="1"/>
      <c r="K373" s="1"/>
      <c r="L373" s="1"/>
      <c r="M373" s="1"/>
      <c r="N373" s="1"/>
    </row>
    <row r="374" spans="1:14" ht="15.75" customHeight="1">
      <c r="A374" s="37" t="s">
        <v>740</v>
      </c>
      <c r="B374" s="38" t="s">
        <v>741</v>
      </c>
      <c r="C374" s="39">
        <v>0</v>
      </c>
      <c r="D374" s="39">
        <v>0</v>
      </c>
      <c r="E374" s="39">
        <v>0</v>
      </c>
      <c r="F374" s="39">
        <v>0</v>
      </c>
      <c r="G374" s="39">
        <f t="shared" si="0"/>
        <v>0</v>
      </c>
      <c r="H374" s="163"/>
      <c r="I374" s="1"/>
      <c r="J374" s="1"/>
      <c r="K374" s="1"/>
      <c r="L374" s="1"/>
      <c r="M374" s="1"/>
      <c r="N374" s="1"/>
    </row>
    <row r="375" spans="1:14" ht="15.75" customHeight="1">
      <c r="A375" s="37" t="s">
        <v>742</v>
      </c>
      <c r="B375" s="38" t="s">
        <v>743</v>
      </c>
      <c r="C375" s="39">
        <v>12682.29</v>
      </c>
      <c r="D375" s="39">
        <v>17414.919999999998</v>
      </c>
      <c r="E375" s="39">
        <v>67300.649999999994</v>
      </c>
      <c r="F375" s="39">
        <v>0</v>
      </c>
      <c r="G375" s="39">
        <f t="shared" si="0"/>
        <v>49885.729999999996</v>
      </c>
      <c r="H375" s="163"/>
      <c r="I375" s="1"/>
      <c r="J375" s="1"/>
      <c r="K375" s="1"/>
      <c r="L375" s="1"/>
      <c r="M375" s="1"/>
      <c r="N375" s="1"/>
    </row>
    <row r="376" spans="1:14" ht="15.75" customHeight="1">
      <c r="A376" s="37" t="s">
        <v>744</v>
      </c>
      <c r="B376" s="38" t="s">
        <v>745</v>
      </c>
      <c r="C376" s="39">
        <v>0</v>
      </c>
      <c r="D376" s="39">
        <v>0</v>
      </c>
      <c r="E376" s="39">
        <v>0</v>
      </c>
      <c r="F376" s="39">
        <v>0</v>
      </c>
      <c r="G376" s="39">
        <f t="shared" si="0"/>
        <v>0</v>
      </c>
      <c r="H376" s="163"/>
      <c r="I376" s="1"/>
      <c r="J376" s="1"/>
      <c r="K376" s="1"/>
      <c r="L376" s="1"/>
      <c r="M376" s="1"/>
      <c r="N376" s="1"/>
    </row>
    <row r="377" spans="1:14" ht="15.75" customHeight="1">
      <c r="A377" s="28" t="s">
        <v>746</v>
      </c>
      <c r="B377" s="29" t="s">
        <v>747</v>
      </c>
      <c r="C377" s="30">
        <v>5100</v>
      </c>
      <c r="D377" s="30">
        <v>0</v>
      </c>
      <c r="E377" s="30">
        <v>3189.22</v>
      </c>
      <c r="F377" s="30">
        <v>0</v>
      </c>
      <c r="G377" s="30">
        <f t="shared" si="0"/>
        <v>3189.22</v>
      </c>
      <c r="H377" s="156">
        <f t="shared" ref="H377" si="83">+H378+H379+H380</f>
        <v>0</v>
      </c>
      <c r="I377" s="1"/>
      <c r="J377" s="1"/>
      <c r="K377" s="1"/>
      <c r="L377" s="1"/>
      <c r="M377" s="1"/>
      <c r="N377" s="1"/>
    </row>
    <row r="378" spans="1:14" ht="15.75" customHeight="1">
      <c r="A378" s="56" t="s">
        <v>748</v>
      </c>
      <c r="B378" s="57" t="s">
        <v>749</v>
      </c>
      <c r="C378" s="58">
        <v>0</v>
      </c>
      <c r="D378" s="58">
        <v>0</v>
      </c>
      <c r="E378" s="58">
        <v>3189.22</v>
      </c>
      <c r="F378" s="58">
        <v>0</v>
      </c>
      <c r="G378" s="58">
        <f t="shared" si="0"/>
        <v>3189.22</v>
      </c>
      <c r="H378" s="163"/>
      <c r="I378" s="1"/>
      <c r="J378" s="1"/>
      <c r="K378" s="1"/>
      <c r="L378" s="1"/>
      <c r="M378" s="1"/>
      <c r="N378" s="1"/>
    </row>
    <row r="379" spans="1:14" ht="15.75" customHeight="1">
      <c r="A379" s="37" t="s">
        <v>750</v>
      </c>
      <c r="B379" s="38" t="s">
        <v>751</v>
      </c>
      <c r="C379" s="39">
        <v>0</v>
      </c>
      <c r="D379" s="39">
        <v>0</v>
      </c>
      <c r="E379" s="39">
        <v>0</v>
      </c>
      <c r="F379" s="39">
        <v>0</v>
      </c>
      <c r="G379" s="39">
        <f t="shared" si="0"/>
        <v>0</v>
      </c>
      <c r="H379" s="163"/>
      <c r="I379" s="1"/>
      <c r="J379" s="1"/>
      <c r="K379" s="1"/>
      <c r="L379" s="1"/>
      <c r="M379" s="1"/>
      <c r="N379" s="1"/>
    </row>
    <row r="380" spans="1:14" ht="15.75" customHeight="1">
      <c r="A380" s="37" t="s">
        <v>752</v>
      </c>
      <c r="B380" s="38" t="s">
        <v>753</v>
      </c>
      <c r="C380" s="39">
        <v>5100</v>
      </c>
      <c r="D380" s="39">
        <v>0</v>
      </c>
      <c r="E380" s="39">
        <v>0</v>
      </c>
      <c r="F380" s="39">
        <v>0</v>
      </c>
      <c r="G380" s="39">
        <f t="shared" si="0"/>
        <v>0</v>
      </c>
      <c r="H380" s="163"/>
      <c r="I380" s="1"/>
      <c r="J380" s="1"/>
      <c r="K380" s="1"/>
      <c r="L380" s="1"/>
      <c r="M380" s="1"/>
      <c r="N380" s="1"/>
    </row>
    <row r="381" spans="1:14" ht="15.75" customHeight="1">
      <c r="A381" s="13" t="s">
        <v>754</v>
      </c>
      <c r="B381" s="14" t="s">
        <v>755</v>
      </c>
      <c r="C381" s="15">
        <v>281863.07</v>
      </c>
      <c r="D381" s="15">
        <v>148399.49</v>
      </c>
      <c r="E381" s="15">
        <v>225237.52</v>
      </c>
      <c r="F381" s="15">
        <v>0</v>
      </c>
      <c r="G381" s="15">
        <f t="shared" si="0"/>
        <v>76838.03</v>
      </c>
      <c r="H381" s="156">
        <f t="shared" ref="H381" si="84">+H382+H383</f>
        <v>0</v>
      </c>
      <c r="I381" s="1"/>
      <c r="J381" s="1"/>
      <c r="K381" s="1"/>
      <c r="L381" s="1"/>
      <c r="M381" s="1"/>
      <c r="N381" s="1"/>
    </row>
    <row r="382" spans="1:14" ht="15.75" customHeight="1">
      <c r="A382" s="25" t="s">
        <v>756</v>
      </c>
      <c r="B382" s="26" t="s">
        <v>757</v>
      </c>
      <c r="C382" s="27">
        <v>12580.63</v>
      </c>
      <c r="D382" s="27">
        <v>46416.3</v>
      </c>
      <c r="E382" s="27">
        <v>20073</v>
      </c>
      <c r="F382" s="27">
        <v>0</v>
      </c>
      <c r="G382" s="27">
        <f t="shared" si="0"/>
        <v>-26343.300000000003</v>
      </c>
      <c r="H382" s="166"/>
      <c r="I382" s="1"/>
      <c r="J382" s="1"/>
      <c r="K382" s="1"/>
      <c r="L382" s="1"/>
      <c r="M382" s="1"/>
      <c r="N382" s="1"/>
    </row>
    <row r="383" spans="1:14" ht="15.75" customHeight="1">
      <c r="A383" s="25" t="s">
        <v>758</v>
      </c>
      <c r="B383" s="26" t="s">
        <v>759</v>
      </c>
      <c r="C383" s="27">
        <v>269282.44</v>
      </c>
      <c r="D383" s="27">
        <v>101983.19</v>
      </c>
      <c r="E383" s="27">
        <v>205164.52</v>
      </c>
      <c r="F383" s="27">
        <v>0</v>
      </c>
      <c r="G383" s="27">
        <f t="shared" si="0"/>
        <v>103181.32999999999</v>
      </c>
      <c r="H383" s="166"/>
      <c r="I383" s="1"/>
      <c r="J383" s="1"/>
      <c r="K383" s="1"/>
      <c r="L383" s="1"/>
      <c r="M383" s="1"/>
      <c r="N383" s="1"/>
    </row>
    <row r="384" spans="1:14" ht="15.75" customHeight="1">
      <c r="A384" s="9" t="s">
        <v>760</v>
      </c>
      <c r="B384" s="10" t="s">
        <v>761</v>
      </c>
      <c r="C384" s="12">
        <v>25147676.140000001</v>
      </c>
      <c r="D384" s="12">
        <v>30125098.329999998</v>
      </c>
      <c r="E384" s="12">
        <v>31811901.289999999</v>
      </c>
      <c r="F384" s="12">
        <v>2416922.5099999998</v>
      </c>
      <c r="G384" s="12">
        <f t="shared" si="0"/>
        <v>1686802.9600000009</v>
      </c>
      <c r="H384" s="149">
        <f t="shared" ref="H384" si="85">+H385+H386+H387+H388+H389+H390+H391</f>
        <v>0</v>
      </c>
      <c r="I384" s="1"/>
      <c r="J384" s="1"/>
      <c r="K384" s="1"/>
      <c r="L384" s="1"/>
      <c r="M384" s="1"/>
      <c r="N384" s="1"/>
    </row>
    <row r="385" spans="1:14" ht="15.75" customHeight="1">
      <c r="A385" s="25" t="s">
        <v>762</v>
      </c>
      <c r="B385" s="26" t="s">
        <v>763</v>
      </c>
      <c r="C385" s="27">
        <v>1153752.53</v>
      </c>
      <c r="D385" s="27">
        <v>2960375.03</v>
      </c>
      <c r="E385" s="27">
        <v>2893137.29</v>
      </c>
      <c r="F385" s="27">
        <v>1052339.8500000001</v>
      </c>
      <c r="G385" s="27">
        <f t="shared" si="0"/>
        <v>-67237.739999999758</v>
      </c>
      <c r="H385" s="166"/>
      <c r="I385" s="1"/>
      <c r="J385" s="1"/>
      <c r="K385" s="1"/>
      <c r="L385" s="1"/>
      <c r="M385" s="1"/>
      <c r="N385" s="1"/>
    </row>
    <row r="386" spans="1:14" ht="15.75" customHeight="1">
      <c r="A386" s="25" t="s">
        <v>764</v>
      </c>
      <c r="B386" s="26" t="s">
        <v>765</v>
      </c>
      <c r="C386" s="27">
        <v>11569197.029999999</v>
      </c>
      <c r="D386" s="27">
        <v>14345101.880000001</v>
      </c>
      <c r="E386" s="27">
        <v>15047467.390000001</v>
      </c>
      <c r="F386" s="27">
        <v>1355798.66</v>
      </c>
      <c r="G386" s="27">
        <f t="shared" si="0"/>
        <v>702365.50999999978</v>
      </c>
      <c r="H386" s="166"/>
      <c r="I386" s="1"/>
      <c r="J386" s="1"/>
      <c r="K386" s="1"/>
      <c r="L386" s="1"/>
      <c r="M386" s="1"/>
      <c r="N386" s="1"/>
    </row>
    <row r="387" spans="1:14" ht="15.75" customHeight="1">
      <c r="A387" s="25" t="s">
        <v>766</v>
      </c>
      <c r="B387" s="26" t="s">
        <v>767</v>
      </c>
      <c r="C387" s="27">
        <v>9613193.3399999999</v>
      </c>
      <c r="D387" s="27">
        <v>9352727.6199999992</v>
      </c>
      <c r="E387" s="27">
        <v>9938074.4900000002</v>
      </c>
      <c r="F387" s="27">
        <v>0</v>
      </c>
      <c r="G387" s="27">
        <f t="shared" si="0"/>
        <v>585346.87000000104</v>
      </c>
      <c r="H387" s="166"/>
      <c r="I387" s="1"/>
      <c r="J387" s="1"/>
      <c r="K387" s="1"/>
      <c r="L387" s="1"/>
      <c r="M387" s="1"/>
      <c r="N387" s="1"/>
    </row>
    <row r="388" spans="1:14" ht="15.75" customHeight="1">
      <c r="A388" s="25" t="s">
        <v>768</v>
      </c>
      <c r="B388" s="26" t="s">
        <v>769</v>
      </c>
      <c r="C388" s="27">
        <v>20102.64</v>
      </c>
      <c r="D388" s="27">
        <v>21210.58</v>
      </c>
      <c r="E388" s="27">
        <v>35578.769999999997</v>
      </c>
      <c r="F388" s="27">
        <v>0</v>
      </c>
      <c r="G388" s="27">
        <f t="shared" si="0"/>
        <v>14368.189999999995</v>
      </c>
      <c r="H388" s="166"/>
      <c r="I388" s="1"/>
      <c r="J388" s="1"/>
      <c r="K388" s="1"/>
      <c r="L388" s="1"/>
      <c r="M388" s="1"/>
      <c r="N388" s="1"/>
    </row>
    <row r="389" spans="1:14" ht="15.75" customHeight="1">
      <c r="A389" s="25" t="s">
        <v>770</v>
      </c>
      <c r="B389" s="26" t="s">
        <v>771</v>
      </c>
      <c r="C389" s="27">
        <v>87421.57</v>
      </c>
      <c r="D389" s="27">
        <v>67017.149999999994</v>
      </c>
      <c r="E389" s="27">
        <v>79570.3</v>
      </c>
      <c r="F389" s="27">
        <v>0</v>
      </c>
      <c r="G389" s="27">
        <f t="shared" si="0"/>
        <v>12553.150000000009</v>
      </c>
      <c r="H389" s="166"/>
      <c r="I389" s="1"/>
      <c r="J389" s="1"/>
      <c r="K389" s="1"/>
      <c r="L389" s="1"/>
      <c r="M389" s="1"/>
      <c r="N389" s="1"/>
    </row>
    <row r="390" spans="1:14" ht="15.75" customHeight="1">
      <c r="A390" s="25" t="s">
        <v>772</v>
      </c>
      <c r="B390" s="26" t="s">
        <v>773</v>
      </c>
      <c r="C390" s="27">
        <v>2704009.03</v>
      </c>
      <c r="D390" s="27">
        <v>3378666.07</v>
      </c>
      <c r="E390" s="27">
        <v>3818073.05</v>
      </c>
      <c r="F390" s="27">
        <v>8784</v>
      </c>
      <c r="G390" s="27">
        <f t="shared" si="0"/>
        <v>439406.98</v>
      </c>
      <c r="H390" s="166"/>
      <c r="I390" s="1"/>
      <c r="J390" s="1"/>
      <c r="K390" s="1"/>
      <c r="L390" s="1"/>
      <c r="M390" s="1"/>
      <c r="N390" s="1"/>
    </row>
    <row r="391" spans="1:14" ht="15.75" customHeight="1">
      <c r="A391" s="59" t="s">
        <v>774</v>
      </c>
      <c r="B391" s="60" t="s">
        <v>775</v>
      </c>
      <c r="C391" s="58">
        <v>0</v>
      </c>
      <c r="D391" s="58">
        <v>0</v>
      </c>
      <c r="E391" s="58">
        <v>0</v>
      </c>
      <c r="F391" s="58">
        <v>0</v>
      </c>
      <c r="G391" s="58">
        <f t="shared" si="0"/>
        <v>0</v>
      </c>
      <c r="H391" s="163"/>
      <c r="I391" s="1"/>
      <c r="J391" s="1"/>
      <c r="K391" s="1"/>
      <c r="L391" s="1"/>
      <c r="M391" s="1"/>
      <c r="N391" s="1"/>
    </row>
    <row r="392" spans="1:14" ht="15.75" customHeight="1">
      <c r="A392" s="9" t="s">
        <v>776</v>
      </c>
      <c r="B392" s="10" t="s">
        <v>777</v>
      </c>
      <c r="C392" s="12">
        <v>6738114.6500000004</v>
      </c>
      <c r="D392" s="12">
        <v>6551442.0999999996</v>
      </c>
      <c r="E392" s="12">
        <v>6883152.6699999999</v>
      </c>
      <c r="F392" s="12">
        <v>246442.46</v>
      </c>
      <c r="G392" s="12">
        <f t="shared" si="0"/>
        <v>331710.5700000003</v>
      </c>
      <c r="H392" s="149">
        <f t="shared" ref="H392" si="86">+H393+H394+H397+H400+H401</f>
        <v>0</v>
      </c>
      <c r="I392" s="1"/>
      <c r="J392" s="1"/>
      <c r="K392" s="1"/>
      <c r="L392" s="1"/>
      <c r="M392" s="1"/>
      <c r="N392" s="1"/>
    </row>
    <row r="393" spans="1:14" ht="15.75" customHeight="1">
      <c r="A393" s="13" t="s">
        <v>778</v>
      </c>
      <c r="B393" s="14" t="s">
        <v>779</v>
      </c>
      <c r="C393" s="15">
        <v>324308.15999999997</v>
      </c>
      <c r="D393" s="15">
        <v>305448.71000000002</v>
      </c>
      <c r="E393" s="15">
        <v>341053.55</v>
      </c>
      <c r="F393" s="15">
        <v>68320</v>
      </c>
      <c r="G393" s="15">
        <f t="shared" si="0"/>
        <v>35604.839999999967</v>
      </c>
      <c r="H393" s="156"/>
      <c r="I393" s="1"/>
      <c r="J393" s="1"/>
      <c r="K393" s="1"/>
      <c r="L393" s="1"/>
      <c r="M393" s="1"/>
      <c r="N393" s="1"/>
    </row>
    <row r="394" spans="1:14" ht="15.75" customHeight="1">
      <c r="A394" s="13" t="s">
        <v>780</v>
      </c>
      <c r="B394" s="14" t="s">
        <v>781</v>
      </c>
      <c r="C394" s="15">
        <v>6413806.4900000002</v>
      </c>
      <c r="D394" s="15">
        <v>6245993.3899999997</v>
      </c>
      <c r="E394" s="15">
        <v>6542099.1200000001</v>
      </c>
      <c r="F394" s="15">
        <v>178122.46</v>
      </c>
      <c r="G394" s="15">
        <f t="shared" si="0"/>
        <v>296105.73000000045</v>
      </c>
      <c r="H394" s="156">
        <f t="shared" ref="H394" si="87">+H395+H396</f>
        <v>0</v>
      </c>
      <c r="I394" s="1"/>
      <c r="J394" s="1"/>
      <c r="K394" s="1"/>
      <c r="L394" s="1"/>
      <c r="M394" s="1"/>
      <c r="N394" s="1"/>
    </row>
    <row r="395" spans="1:14" ht="15.75" customHeight="1">
      <c r="A395" s="25" t="s">
        <v>782</v>
      </c>
      <c r="B395" s="26" t="s">
        <v>783</v>
      </c>
      <c r="C395" s="27">
        <v>5162914.5</v>
      </c>
      <c r="D395" s="27">
        <v>4922425.3499999996</v>
      </c>
      <c r="E395" s="27">
        <v>5175849.5199999996</v>
      </c>
      <c r="F395" s="27">
        <v>108103.43</v>
      </c>
      <c r="G395" s="27">
        <f t="shared" si="0"/>
        <v>253424.16999999993</v>
      </c>
      <c r="H395" s="166"/>
      <c r="I395" s="1"/>
      <c r="J395" s="1"/>
      <c r="K395" s="1"/>
      <c r="L395" s="1"/>
      <c r="M395" s="1"/>
      <c r="N395" s="1"/>
    </row>
    <row r="396" spans="1:14" ht="15.75" customHeight="1">
      <c r="A396" s="25" t="s">
        <v>784</v>
      </c>
      <c r="B396" s="26" t="s">
        <v>785</v>
      </c>
      <c r="C396" s="27">
        <v>1250891.99</v>
      </c>
      <c r="D396" s="27">
        <v>1323568.04</v>
      </c>
      <c r="E396" s="27">
        <v>1366249.6</v>
      </c>
      <c r="F396" s="27">
        <v>70019.03</v>
      </c>
      <c r="G396" s="27">
        <f t="shared" si="0"/>
        <v>42681.560000000056</v>
      </c>
      <c r="H396" s="166"/>
      <c r="I396" s="1"/>
      <c r="J396" s="1"/>
      <c r="K396" s="1"/>
      <c r="L396" s="1"/>
      <c r="M396" s="1"/>
      <c r="N396" s="1"/>
    </row>
    <row r="397" spans="1:14" ht="15.75" customHeight="1">
      <c r="A397" s="13" t="s">
        <v>786</v>
      </c>
      <c r="B397" s="14" t="s">
        <v>787</v>
      </c>
      <c r="C397" s="15">
        <v>0</v>
      </c>
      <c r="D397" s="15">
        <v>0</v>
      </c>
      <c r="E397" s="15">
        <v>0</v>
      </c>
      <c r="F397" s="15">
        <v>0</v>
      </c>
      <c r="G397" s="15">
        <f t="shared" si="0"/>
        <v>0</v>
      </c>
      <c r="H397" s="156">
        <f t="shared" ref="H397" si="88">+H398+H399</f>
        <v>0</v>
      </c>
      <c r="I397" s="1"/>
      <c r="J397" s="1"/>
      <c r="K397" s="1"/>
      <c r="L397" s="1"/>
      <c r="M397" s="1"/>
      <c r="N397" s="1"/>
    </row>
    <row r="398" spans="1:14" ht="15.75" customHeight="1">
      <c r="A398" s="25" t="s">
        <v>788</v>
      </c>
      <c r="B398" s="26" t="s">
        <v>789</v>
      </c>
      <c r="C398" s="27">
        <v>0</v>
      </c>
      <c r="D398" s="27">
        <v>0</v>
      </c>
      <c r="E398" s="27">
        <v>0</v>
      </c>
      <c r="F398" s="27">
        <v>0</v>
      </c>
      <c r="G398" s="27">
        <f t="shared" si="0"/>
        <v>0</v>
      </c>
      <c r="H398" s="166"/>
      <c r="I398" s="1"/>
      <c r="J398" s="1"/>
      <c r="K398" s="1"/>
      <c r="L398" s="1"/>
      <c r="M398" s="1"/>
      <c r="N398" s="1"/>
    </row>
    <row r="399" spans="1:14" ht="15.75" customHeight="1">
      <c r="A399" s="25" t="s">
        <v>790</v>
      </c>
      <c r="B399" s="26" t="s">
        <v>791</v>
      </c>
      <c r="C399" s="27">
        <v>0</v>
      </c>
      <c r="D399" s="27">
        <v>0</v>
      </c>
      <c r="E399" s="27">
        <v>0</v>
      </c>
      <c r="F399" s="27">
        <v>0</v>
      </c>
      <c r="G399" s="27">
        <f t="shared" si="0"/>
        <v>0</v>
      </c>
      <c r="H399" s="166"/>
      <c r="I399" s="1"/>
      <c r="J399" s="1"/>
      <c r="K399" s="1"/>
      <c r="L399" s="1"/>
      <c r="M399" s="1"/>
      <c r="N399" s="1"/>
    </row>
    <row r="400" spans="1:14" ht="15.75" customHeight="1">
      <c r="A400" s="13" t="s">
        <v>792</v>
      </c>
      <c r="B400" s="14" t="s">
        <v>793</v>
      </c>
      <c r="C400" s="15">
        <v>0</v>
      </c>
      <c r="D400" s="15">
        <v>0</v>
      </c>
      <c r="E400" s="15">
        <v>0</v>
      </c>
      <c r="F400" s="15">
        <v>0</v>
      </c>
      <c r="G400" s="15">
        <f t="shared" si="0"/>
        <v>0</v>
      </c>
      <c r="H400" s="156"/>
      <c r="I400" s="1"/>
      <c r="J400" s="1"/>
      <c r="K400" s="1"/>
      <c r="L400" s="1"/>
      <c r="M400" s="1"/>
      <c r="N400" s="1"/>
    </row>
    <row r="401" spans="1:14" ht="15.75" customHeight="1">
      <c r="A401" s="65" t="s">
        <v>794</v>
      </c>
      <c r="B401" s="66" t="s">
        <v>795</v>
      </c>
      <c r="C401" s="58">
        <v>0</v>
      </c>
      <c r="D401" s="58">
        <v>0</v>
      </c>
      <c r="E401" s="58">
        <v>0</v>
      </c>
      <c r="F401" s="58">
        <v>0</v>
      </c>
      <c r="G401" s="58">
        <f t="shared" si="0"/>
        <v>0</v>
      </c>
      <c r="H401" s="163"/>
      <c r="I401" s="1"/>
      <c r="J401" s="1"/>
      <c r="K401" s="1"/>
      <c r="L401" s="1"/>
      <c r="M401" s="1"/>
      <c r="N401" s="1"/>
    </row>
    <row r="402" spans="1:14" ht="15.75" customHeight="1">
      <c r="A402" s="67" t="s">
        <v>796</v>
      </c>
      <c r="B402" s="68" t="s">
        <v>797</v>
      </c>
      <c r="C402" s="69">
        <v>266106325.31999999</v>
      </c>
      <c r="D402" s="69">
        <v>277224796.11000001</v>
      </c>
      <c r="E402" s="69">
        <v>286999250.60000002</v>
      </c>
      <c r="F402" s="69">
        <v>11043170.83</v>
      </c>
      <c r="G402" s="69">
        <f t="shared" si="0"/>
        <v>9774454.4900000095</v>
      </c>
      <c r="H402" s="196">
        <f t="shared" ref="H402" si="89">+H403+H417+H426+H435</f>
        <v>0</v>
      </c>
      <c r="I402" s="1"/>
      <c r="J402" s="1"/>
      <c r="K402" s="1"/>
      <c r="L402" s="1"/>
      <c r="M402" s="1"/>
      <c r="N402" s="1"/>
    </row>
    <row r="403" spans="1:14" ht="15.75" customHeight="1">
      <c r="A403" s="9" t="s">
        <v>798</v>
      </c>
      <c r="B403" s="10" t="s">
        <v>799</v>
      </c>
      <c r="C403" s="12">
        <v>212430661.25</v>
      </c>
      <c r="D403" s="12">
        <v>220373766.72</v>
      </c>
      <c r="E403" s="12">
        <v>228651908.62</v>
      </c>
      <c r="F403" s="12">
        <v>8854080</v>
      </c>
      <c r="G403" s="12">
        <f t="shared" si="0"/>
        <v>8278141.900000006</v>
      </c>
      <c r="H403" s="199">
        <f t="shared" ref="H403" si="90">+H404+H413</f>
        <v>0</v>
      </c>
      <c r="I403" s="1"/>
      <c r="J403" s="1"/>
      <c r="K403" s="1"/>
      <c r="L403" s="1"/>
      <c r="M403" s="1"/>
      <c r="N403" s="1"/>
    </row>
    <row r="404" spans="1:14" ht="15.75" customHeight="1">
      <c r="A404" s="13" t="s">
        <v>800</v>
      </c>
      <c r="B404" s="14" t="s">
        <v>801</v>
      </c>
      <c r="C404" s="15">
        <v>101887963.15000001</v>
      </c>
      <c r="D404" s="15">
        <v>101476074.95999999</v>
      </c>
      <c r="E404" s="15">
        <v>104028435.39</v>
      </c>
      <c r="F404" s="15">
        <v>878142</v>
      </c>
      <c r="G404" s="15">
        <f t="shared" si="0"/>
        <v>2552360.4300000072</v>
      </c>
      <c r="H404" s="197">
        <f t="shared" ref="H404" si="91">+H405+H409</f>
        <v>0</v>
      </c>
      <c r="I404" s="1"/>
      <c r="J404" s="1"/>
      <c r="K404" s="1"/>
      <c r="L404" s="1"/>
      <c r="M404" s="1"/>
      <c r="N404" s="1"/>
    </row>
    <row r="405" spans="1:14" ht="15.75" customHeight="1">
      <c r="A405" s="28" t="s">
        <v>802</v>
      </c>
      <c r="B405" s="29" t="s">
        <v>803</v>
      </c>
      <c r="C405" s="30">
        <v>92575189.780000001</v>
      </c>
      <c r="D405" s="30">
        <v>92653326.730000004</v>
      </c>
      <c r="E405" s="30">
        <v>94732132.359999999</v>
      </c>
      <c r="F405" s="30">
        <v>878142</v>
      </c>
      <c r="G405" s="30">
        <f t="shared" si="0"/>
        <v>2078805.6299999952</v>
      </c>
      <c r="H405" s="201">
        <f t="shared" ref="H405" si="92">+H406+H407+H408</f>
        <v>0</v>
      </c>
      <c r="I405" s="1"/>
      <c r="J405" s="1"/>
      <c r="K405" s="1"/>
      <c r="L405" s="1"/>
      <c r="M405" s="1"/>
      <c r="N405" s="1"/>
    </row>
    <row r="406" spans="1:14" ht="15.75" customHeight="1">
      <c r="A406" s="25" t="s">
        <v>804</v>
      </c>
      <c r="B406" s="26" t="s">
        <v>805</v>
      </c>
      <c r="C406" s="27">
        <v>90784917.590000004</v>
      </c>
      <c r="D406" s="27">
        <v>91787404.200000003</v>
      </c>
      <c r="E406" s="27">
        <v>92436522.939999998</v>
      </c>
      <c r="F406" s="27">
        <v>610695</v>
      </c>
      <c r="G406" s="27">
        <f t="shared" si="0"/>
        <v>649118.73999999464</v>
      </c>
      <c r="H406" s="201"/>
      <c r="I406" s="1"/>
      <c r="J406" s="1"/>
      <c r="K406" s="1"/>
      <c r="L406" s="1"/>
      <c r="M406" s="1"/>
      <c r="N406" s="1"/>
    </row>
    <row r="407" spans="1:14" ht="15.75" customHeight="1">
      <c r="A407" s="25" t="s">
        <v>806</v>
      </c>
      <c r="B407" s="26" t="s">
        <v>807</v>
      </c>
      <c r="C407" s="27">
        <v>1709886.41</v>
      </c>
      <c r="D407" s="27">
        <v>813373.75</v>
      </c>
      <c r="E407" s="27">
        <v>2252621.66</v>
      </c>
      <c r="F407" s="27">
        <v>267447</v>
      </c>
      <c r="G407" s="27">
        <f t="shared" si="0"/>
        <v>1439247.9100000001</v>
      </c>
      <c r="H407" s="200"/>
      <c r="I407" s="1"/>
      <c r="J407" s="1"/>
      <c r="K407" s="1"/>
      <c r="L407" s="1"/>
      <c r="M407" s="1"/>
      <c r="N407" s="1"/>
    </row>
    <row r="408" spans="1:14" ht="15.75" customHeight="1">
      <c r="A408" s="25" t="s">
        <v>808</v>
      </c>
      <c r="B408" s="26" t="s">
        <v>809</v>
      </c>
      <c r="C408" s="27">
        <v>80385.78</v>
      </c>
      <c r="D408" s="27">
        <v>52548.78</v>
      </c>
      <c r="E408" s="27">
        <v>42987.76</v>
      </c>
      <c r="F408" s="27">
        <v>0</v>
      </c>
      <c r="G408" s="27">
        <f t="shared" si="0"/>
        <v>-9561.0199999999968</v>
      </c>
      <c r="H408" s="200"/>
      <c r="I408" s="1"/>
      <c r="J408" s="1"/>
      <c r="K408" s="1"/>
      <c r="L408" s="1"/>
      <c r="M408" s="1"/>
      <c r="N408" s="1"/>
    </row>
    <row r="409" spans="1:14" ht="15.75" customHeight="1">
      <c r="A409" s="28" t="s">
        <v>810</v>
      </c>
      <c r="B409" s="29" t="s">
        <v>811</v>
      </c>
      <c r="C409" s="30">
        <v>9312773.3699999992</v>
      </c>
      <c r="D409" s="30">
        <v>8822748.2300000004</v>
      </c>
      <c r="E409" s="30">
        <v>9296303.0299999993</v>
      </c>
      <c r="F409" s="30">
        <v>0</v>
      </c>
      <c r="G409" s="30">
        <f t="shared" si="0"/>
        <v>473554.79999999888</v>
      </c>
      <c r="H409" s="201">
        <f t="shared" ref="H409" si="93">+H410+H411+H412</f>
        <v>0</v>
      </c>
      <c r="I409" s="1"/>
      <c r="J409" s="1"/>
      <c r="K409" s="1"/>
      <c r="L409" s="1"/>
      <c r="M409" s="1"/>
      <c r="N409" s="1"/>
    </row>
    <row r="410" spans="1:14" ht="15.75" customHeight="1">
      <c r="A410" s="25" t="s">
        <v>812</v>
      </c>
      <c r="B410" s="26" t="s">
        <v>813</v>
      </c>
      <c r="C410" s="27">
        <v>9044643.8699999992</v>
      </c>
      <c r="D410" s="27">
        <v>8688321.7799999993</v>
      </c>
      <c r="E410" s="27">
        <v>9163262.3000000007</v>
      </c>
      <c r="F410" s="27">
        <v>0</v>
      </c>
      <c r="G410" s="27">
        <f t="shared" si="0"/>
        <v>474940.52000000142</v>
      </c>
      <c r="H410" s="201"/>
      <c r="I410" s="1"/>
      <c r="J410" s="1"/>
      <c r="K410" s="1"/>
      <c r="L410" s="1"/>
      <c r="M410" s="1"/>
      <c r="N410" s="1"/>
    </row>
    <row r="411" spans="1:14" ht="15.75" customHeight="1">
      <c r="A411" s="25" t="s">
        <v>814</v>
      </c>
      <c r="B411" s="26" t="s">
        <v>815</v>
      </c>
      <c r="C411" s="27">
        <v>268129.5</v>
      </c>
      <c r="D411" s="27">
        <v>134426.45000000001</v>
      </c>
      <c r="E411" s="27">
        <v>133040.73000000001</v>
      </c>
      <c r="F411" s="27">
        <v>0</v>
      </c>
      <c r="G411" s="27">
        <f t="shared" si="0"/>
        <v>-1385.7200000000012</v>
      </c>
      <c r="H411" s="200"/>
      <c r="I411" s="1"/>
      <c r="J411" s="1"/>
      <c r="K411" s="1"/>
      <c r="L411" s="1"/>
      <c r="M411" s="1"/>
      <c r="N411" s="1"/>
    </row>
    <row r="412" spans="1:14" ht="15.75" customHeight="1">
      <c r="A412" s="25" t="s">
        <v>816</v>
      </c>
      <c r="B412" s="26" t="s">
        <v>817</v>
      </c>
      <c r="C412" s="27">
        <v>0</v>
      </c>
      <c r="D412" s="27">
        <v>0</v>
      </c>
      <c r="E412" s="27">
        <v>0</v>
      </c>
      <c r="F412" s="27">
        <v>0</v>
      </c>
      <c r="G412" s="27">
        <f t="shared" si="0"/>
        <v>0</v>
      </c>
      <c r="H412" s="200"/>
      <c r="I412" s="1"/>
      <c r="J412" s="1"/>
      <c r="K412" s="1"/>
      <c r="L412" s="1"/>
      <c r="M412" s="1"/>
      <c r="N412" s="1"/>
    </row>
    <row r="413" spans="1:14" ht="15.75" customHeight="1">
      <c r="A413" s="13" t="s">
        <v>818</v>
      </c>
      <c r="B413" s="14" t="s">
        <v>819</v>
      </c>
      <c r="C413" s="15">
        <v>110542698.09999999</v>
      </c>
      <c r="D413" s="15">
        <v>118897691.76000001</v>
      </c>
      <c r="E413" s="15">
        <v>124623473.23</v>
      </c>
      <c r="F413" s="15">
        <v>7975938</v>
      </c>
      <c r="G413" s="15">
        <f t="shared" si="0"/>
        <v>5725781.4699999988</v>
      </c>
      <c r="H413" s="200">
        <f t="shared" ref="H413" si="94">+H414+H415+H416</f>
        <v>0</v>
      </c>
      <c r="I413" s="1"/>
      <c r="J413" s="1"/>
      <c r="K413" s="1"/>
      <c r="L413" s="1"/>
      <c r="M413" s="1"/>
      <c r="N413" s="1"/>
    </row>
    <row r="414" spans="1:14" ht="15.75" customHeight="1">
      <c r="A414" s="25" t="s">
        <v>820</v>
      </c>
      <c r="B414" s="26" t="s">
        <v>821</v>
      </c>
      <c r="C414" s="27">
        <v>108794307.22</v>
      </c>
      <c r="D414" s="27">
        <v>117625696.03</v>
      </c>
      <c r="E414" s="27">
        <v>123778569.31999999</v>
      </c>
      <c r="F414" s="27">
        <v>7698662</v>
      </c>
      <c r="G414" s="27">
        <f t="shared" si="0"/>
        <v>6152873.2899999917</v>
      </c>
      <c r="H414" s="200"/>
      <c r="I414" s="1"/>
      <c r="J414" s="1"/>
      <c r="K414" s="1"/>
      <c r="L414" s="1"/>
      <c r="M414" s="1"/>
      <c r="N414" s="1"/>
    </row>
    <row r="415" spans="1:14" ht="15.75" customHeight="1">
      <c r="A415" s="25" t="s">
        <v>822</v>
      </c>
      <c r="B415" s="26" t="s">
        <v>823</v>
      </c>
      <c r="C415" s="27">
        <v>1748390.88</v>
      </c>
      <c r="D415" s="27">
        <v>1271995.73</v>
      </c>
      <c r="E415" s="27">
        <v>844903.91</v>
      </c>
      <c r="F415" s="27">
        <v>277276</v>
      </c>
      <c r="G415" s="27">
        <f t="shared" si="0"/>
        <v>-427091.81999999995</v>
      </c>
      <c r="H415" s="200"/>
      <c r="I415" s="1"/>
      <c r="J415" s="1"/>
      <c r="K415" s="1"/>
      <c r="L415" s="1"/>
      <c r="M415" s="1"/>
      <c r="N415" s="1"/>
    </row>
    <row r="416" spans="1:14" ht="15.75" customHeight="1">
      <c r="A416" s="25" t="s">
        <v>824</v>
      </c>
      <c r="B416" s="26" t="s">
        <v>825</v>
      </c>
      <c r="C416" s="27">
        <v>0</v>
      </c>
      <c r="D416" s="27">
        <v>0</v>
      </c>
      <c r="E416" s="27">
        <v>0</v>
      </c>
      <c r="F416" s="27">
        <v>0</v>
      </c>
      <c r="G416" s="27">
        <f t="shared" si="0"/>
        <v>0</v>
      </c>
      <c r="H416" s="200"/>
      <c r="I416" s="1"/>
      <c r="J416" s="1"/>
      <c r="K416" s="1"/>
      <c r="L416" s="1"/>
      <c r="M416" s="1"/>
      <c r="N416" s="1"/>
    </row>
    <row r="417" spans="1:14" ht="15.75" customHeight="1">
      <c r="A417" s="9" t="s">
        <v>826</v>
      </c>
      <c r="B417" s="10" t="s">
        <v>827</v>
      </c>
      <c r="C417" s="12">
        <v>588746.19999999995</v>
      </c>
      <c r="D417" s="12">
        <v>691847.19</v>
      </c>
      <c r="E417" s="12">
        <v>662972.31999999995</v>
      </c>
      <c r="F417" s="12">
        <v>2699.24</v>
      </c>
      <c r="G417" s="12">
        <f t="shared" si="0"/>
        <v>-28874.869999999995</v>
      </c>
      <c r="H417" s="200">
        <f t="shared" ref="H417" si="95">+H418+H422</f>
        <v>0</v>
      </c>
      <c r="I417" s="1"/>
      <c r="J417" s="1"/>
      <c r="K417" s="1"/>
      <c r="L417" s="1"/>
      <c r="M417" s="1"/>
      <c r="N417" s="1"/>
    </row>
    <row r="418" spans="1:14" ht="15.75" customHeight="1">
      <c r="A418" s="13" t="s">
        <v>828</v>
      </c>
      <c r="B418" s="14" t="s">
        <v>829</v>
      </c>
      <c r="C418" s="15">
        <v>588746.19999999995</v>
      </c>
      <c r="D418" s="15">
        <v>691847.19</v>
      </c>
      <c r="E418" s="15">
        <v>662972.31999999995</v>
      </c>
      <c r="F418" s="15">
        <v>2699.24</v>
      </c>
      <c r="G418" s="15">
        <f t="shared" si="0"/>
        <v>-28874.869999999995</v>
      </c>
      <c r="H418" s="200">
        <f t="shared" ref="H418" si="96">+H419+H420+H421</f>
        <v>0</v>
      </c>
      <c r="I418" s="1"/>
      <c r="J418" s="1"/>
      <c r="K418" s="1"/>
      <c r="L418" s="1"/>
      <c r="M418" s="1"/>
      <c r="N418" s="1"/>
    </row>
    <row r="419" spans="1:14" ht="15.75" customHeight="1">
      <c r="A419" s="25" t="s">
        <v>830</v>
      </c>
      <c r="B419" s="26" t="s">
        <v>831</v>
      </c>
      <c r="C419" s="27">
        <v>588746.19999999995</v>
      </c>
      <c r="D419" s="27">
        <v>691847.19</v>
      </c>
      <c r="E419" s="27">
        <v>632268.27</v>
      </c>
      <c r="F419" s="27">
        <v>2159.3200000000002</v>
      </c>
      <c r="G419" s="27">
        <f t="shared" si="0"/>
        <v>-59578.919999999925</v>
      </c>
      <c r="H419" s="200"/>
      <c r="I419" s="1"/>
      <c r="J419" s="1"/>
      <c r="K419" s="1"/>
      <c r="L419" s="1"/>
      <c r="M419" s="1"/>
      <c r="N419" s="1"/>
    </row>
    <row r="420" spans="1:14" ht="15.75" customHeight="1">
      <c r="A420" s="25" t="s">
        <v>832</v>
      </c>
      <c r="B420" s="26" t="s">
        <v>833</v>
      </c>
      <c r="C420" s="27">
        <v>0</v>
      </c>
      <c r="D420" s="27">
        <v>0</v>
      </c>
      <c r="E420" s="27">
        <v>30704.05</v>
      </c>
      <c r="F420" s="27">
        <v>539.91999999999996</v>
      </c>
      <c r="G420" s="27">
        <f t="shared" si="0"/>
        <v>30704.05</v>
      </c>
      <c r="H420" s="200"/>
      <c r="I420" s="1"/>
      <c r="J420" s="1"/>
      <c r="K420" s="1"/>
      <c r="L420" s="1"/>
      <c r="M420" s="1"/>
      <c r="N420" s="1"/>
    </row>
    <row r="421" spans="1:14" ht="15.75" customHeight="1">
      <c r="A421" s="25" t="s">
        <v>834</v>
      </c>
      <c r="B421" s="26" t="s">
        <v>835</v>
      </c>
      <c r="C421" s="27">
        <v>0</v>
      </c>
      <c r="D421" s="27">
        <v>0</v>
      </c>
      <c r="E421" s="27">
        <v>0</v>
      </c>
      <c r="F421" s="27">
        <v>0</v>
      </c>
      <c r="G421" s="27">
        <f t="shared" si="0"/>
        <v>0</v>
      </c>
      <c r="H421" s="200"/>
      <c r="I421" s="1"/>
      <c r="J421" s="1"/>
      <c r="K421" s="1"/>
      <c r="L421" s="1"/>
      <c r="M421" s="1"/>
      <c r="N421" s="1"/>
    </row>
    <row r="422" spans="1:14" ht="15.75" customHeight="1">
      <c r="A422" s="13" t="s">
        <v>836</v>
      </c>
      <c r="B422" s="14" t="s">
        <v>837</v>
      </c>
      <c r="C422" s="15">
        <v>0</v>
      </c>
      <c r="D422" s="15">
        <v>0</v>
      </c>
      <c r="E422" s="15">
        <v>0</v>
      </c>
      <c r="F422" s="15">
        <v>0</v>
      </c>
      <c r="G422" s="15">
        <f t="shared" si="0"/>
        <v>0</v>
      </c>
      <c r="H422" s="200">
        <f t="shared" ref="H422" si="97">+H423+H424+H425</f>
        <v>0</v>
      </c>
      <c r="I422" s="1"/>
      <c r="J422" s="1"/>
      <c r="K422" s="1"/>
      <c r="L422" s="1"/>
      <c r="M422" s="1"/>
      <c r="N422" s="1"/>
    </row>
    <row r="423" spans="1:14" ht="15.75" customHeight="1">
      <c r="A423" s="25" t="s">
        <v>838</v>
      </c>
      <c r="B423" s="26" t="s">
        <v>839</v>
      </c>
      <c r="C423" s="27">
        <v>0</v>
      </c>
      <c r="D423" s="27">
        <v>0</v>
      </c>
      <c r="E423" s="27">
        <v>0</v>
      </c>
      <c r="F423" s="27">
        <v>0</v>
      </c>
      <c r="G423" s="27">
        <f t="shared" si="0"/>
        <v>0</v>
      </c>
      <c r="H423" s="200"/>
      <c r="I423" s="1"/>
      <c r="J423" s="1"/>
      <c r="K423" s="1"/>
      <c r="L423" s="1"/>
      <c r="M423" s="1"/>
      <c r="N423" s="1"/>
    </row>
    <row r="424" spans="1:14" ht="15.75" customHeight="1">
      <c r="A424" s="25" t="s">
        <v>840</v>
      </c>
      <c r="B424" s="26" t="s">
        <v>841</v>
      </c>
      <c r="C424" s="27">
        <v>0</v>
      </c>
      <c r="D424" s="27">
        <v>0</v>
      </c>
      <c r="E424" s="27">
        <v>0</v>
      </c>
      <c r="F424" s="27">
        <v>0</v>
      </c>
      <c r="G424" s="27">
        <f t="shared" si="0"/>
        <v>0</v>
      </c>
      <c r="H424" s="200"/>
      <c r="I424" s="1"/>
      <c r="J424" s="1"/>
      <c r="K424" s="1"/>
      <c r="L424" s="1"/>
      <c r="M424" s="1"/>
      <c r="N424" s="1"/>
    </row>
    <row r="425" spans="1:14" ht="15.75" customHeight="1">
      <c r="A425" s="25" t="s">
        <v>842</v>
      </c>
      <c r="B425" s="26" t="s">
        <v>843</v>
      </c>
      <c r="C425" s="27">
        <v>0</v>
      </c>
      <c r="D425" s="27">
        <v>0</v>
      </c>
      <c r="E425" s="27">
        <v>0</v>
      </c>
      <c r="F425" s="27">
        <v>0</v>
      </c>
      <c r="G425" s="27">
        <f t="shared" si="0"/>
        <v>0</v>
      </c>
      <c r="H425" s="200"/>
      <c r="I425" s="1"/>
      <c r="J425" s="1"/>
      <c r="K425" s="1"/>
      <c r="L425" s="1"/>
      <c r="M425" s="1"/>
      <c r="N425" s="1"/>
    </row>
    <row r="426" spans="1:14" ht="15.75" customHeight="1">
      <c r="A426" s="9" t="s">
        <v>844</v>
      </c>
      <c r="B426" s="10" t="s">
        <v>845</v>
      </c>
      <c r="C426" s="12">
        <v>29995038</v>
      </c>
      <c r="D426" s="12">
        <v>33842112.850000001</v>
      </c>
      <c r="E426" s="12">
        <v>35823096</v>
      </c>
      <c r="F426" s="12">
        <v>2077214.48</v>
      </c>
      <c r="G426" s="12">
        <f t="shared" si="0"/>
        <v>1980983.1499999985</v>
      </c>
      <c r="H426" s="200">
        <f t="shared" ref="H426" si="98">+H427+H431</f>
        <v>0</v>
      </c>
      <c r="I426" s="1"/>
      <c r="J426" s="1"/>
      <c r="K426" s="1"/>
      <c r="L426" s="1"/>
      <c r="M426" s="1"/>
      <c r="N426" s="1"/>
    </row>
    <row r="427" spans="1:14" ht="15.75" customHeight="1">
      <c r="A427" s="13" t="s">
        <v>846</v>
      </c>
      <c r="B427" s="14" t="s">
        <v>847</v>
      </c>
      <c r="C427" s="15">
        <v>753286.7</v>
      </c>
      <c r="D427" s="15">
        <v>538670.21</v>
      </c>
      <c r="E427" s="15">
        <v>611605.43000000005</v>
      </c>
      <c r="F427" s="15">
        <v>2699.15</v>
      </c>
      <c r="G427" s="15">
        <f t="shared" si="0"/>
        <v>72935.220000000088</v>
      </c>
      <c r="H427" s="200">
        <f>H428+H429+H430</f>
        <v>0</v>
      </c>
      <c r="I427" s="1"/>
      <c r="J427" s="1"/>
      <c r="K427" s="1"/>
      <c r="L427" s="1"/>
      <c r="M427" s="1"/>
      <c r="N427" s="1"/>
    </row>
    <row r="428" spans="1:14" ht="15.75" customHeight="1">
      <c r="A428" s="25" t="s">
        <v>848</v>
      </c>
      <c r="B428" s="26" t="s">
        <v>849</v>
      </c>
      <c r="C428" s="27">
        <v>753286.7</v>
      </c>
      <c r="D428" s="27">
        <v>538670.21</v>
      </c>
      <c r="E428" s="27">
        <v>591230.55000000005</v>
      </c>
      <c r="F428" s="27">
        <v>2699.15</v>
      </c>
      <c r="G428" s="27">
        <f t="shared" si="0"/>
        <v>52560.340000000084</v>
      </c>
      <c r="H428" s="200"/>
      <c r="I428" s="1"/>
      <c r="J428" s="1"/>
      <c r="K428" s="1"/>
      <c r="L428" s="1"/>
      <c r="M428" s="1"/>
      <c r="N428" s="1"/>
    </row>
    <row r="429" spans="1:14" ht="15.75" customHeight="1">
      <c r="A429" s="25" t="s">
        <v>850</v>
      </c>
      <c r="B429" s="26" t="s">
        <v>851</v>
      </c>
      <c r="C429" s="27">
        <v>0</v>
      </c>
      <c r="D429" s="27">
        <v>0</v>
      </c>
      <c r="E429" s="27">
        <v>20374.88</v>
      </c>
      <c r="F429" s="27">
        <v>0</v>
      </c>
      <c r="G429" s="27">
        <f t="shared" si="0"/>
        <v>20374.88</v>
      </c>
      <c r="H429" s="200"/>
      <c r="I429" s="1"/>
      <c r="J429" s="1"/>
      <c r="K429" s="1"/>
      <c r="L429" s="1"/>
      <c r="M429" s="1"/>
      <c r="N429" s="1"/>
    </row>
    <row r="430" spans="1:14" ht="15.75" customHeight="1">
      <c r="A430" s="25" t="s">
        <v>852</v>
      </c>
      <c r="B430" s="26" t="s">
        <v>853</v>
      </c>
      <c r="C430" s="27">
        <v>0</v>
      </c>
      <c r="D430" s="27">
        <v>0</v>
      </c>
      <c r="E430" s="27">
        <v>0</v>
      </c>
      <c r="F430" s="27">
        <v>0</v>
      </c>
      <c r="G430" s="27">
        <f t="shared" si="0"/>
        <v>0</v>
      </c>
      <c r="H430" s="200"/>
      <c r="I430" s="1"/>
      <c r="J430" s="1"/>
      <c r="K430" s="1"/>
      <c r="L430" s="1"/>
      <c r="M430" s="1"/>
      <c r="N430" s="1"/>
    </row>
    <row r="431" spans="1:14" ht="15.75" customHeight="1">
      <c r="A431" s="13" t="s">
        <v>854</v>
      </c>
      <c r="B431" s="14" t="s">
        <v>855</v>
      </c>
      <c r="C431" s="15">
        <v>29241751.300000001</v>
      </c>
      <c r="D431" s="15">
        <v>33303442.640000001</v>
      </c>
      <c r="E431" s="15">
        <v>35211490.57</v>
      </c>
      <c r="F431" s="15">
        <v>2074515.33</v>
      </c>
      <c r="G431" s="15">
        <f t="shared" si="0"/>
        <v>1908047.9299999997</v>
      </c>
      <c r="H431" s="200">
        <f>H432+H433+H434</f>
        <v>0</v>
      </c>
      <c r="I431" s="1"/>
      <c r="J431" s="1"/>
      <c r="K431" s="1"/>
      <c r="L431" s="1"/>
      <c r="M431" s="1"/>
      <c r="N431" s="1"/>
    </row>
    <row r="432" spans="1:14" ht="15.75" customHeight="1">
      <c r="A432" s="25" t="s">
        <v>856</v>
      </c>
      <c r="B432" s="26" t="s">
        <v>857</v>
      </c>
      <c r="C432" s="27">
        <v>29241751.300000001</v>
      </c>
      <c r="D432" s="27">
        <v>33303442.640000001</v>
      </c>
      <c r="E432" s="27">
        <v>34749586.719999999</v>
      </c>
      <c r="F432" s="27">
        <v>1924332</v>
      </c>
      <c r="G432" s="27">
        <f t="shared" si="0"/>
        <v>1446144.0799999982</v>
      </c>
      <c r="H432" s="200"/>
      <c r="I432" s="1"/>
      <c r="J432" s="1"/>
      <c r="K432" s="1"/>
      <c r="L432" s="1"/>
      <c r="M432" s="1"/>
      <c r="N432" s="1"/>
    </row>
    <row r="433" spans="1:14" ht="15.75" customHeight="1">
      <c r="A433" s="25" t="s">
        <v>858</v>
      </c>
      <c r="B433" s="26" t="s">
        <v>859</v>
      </c>
      <c r="C433" s="27">
        <v>0</v>
      </c>
      <c r="D433" s="27">
        <v>0</v>
      </c>
      <c r="E433" s="27">
        <v>461903.85</v>
      </c>
      <c r="F433" s="27">
        <v>150183.32999999999</v>
      </c>
      <c r="G433" s="27">
        <f t="shared" si="0"/>
        <v>461903.85</v>
      </c>
      <c r="H433" s="200"/>
      <c r="I433" s="1"/>
      <c r="J433" s="1"/>
      <c r="K433" s="1"/>
      <c r="L433" s="1"/>
      <c r="M433" s="1"/>
      <c r="N433" s="1"/>
    </row>
    <row r="434" spans="1:14" ht="15.75" customHeight="1">
      <c r="A434" s="25" t="s">
        <v>860</v>
      </c>
      <c r="B434" s="26" t="s">
        <v>861</v>
      </c>
      <c r="C434" s="27">
        <v>0</v>
      </c>
      <c r="D434" s="27">
        <v>0</v>
      </c>
      <c r="E434" s="27">
        <v>0</v>
      </c>
      <c r="F434" s="27">
        <v>0</v>
      </c>
      <c r="G434" s="27">
        <f t="shared" si="0"/>
        <v>0</v>
      </c>
      <c r="H434" s="200"/>
      <c r="I434" s="1"/>
      <c r="J434" s="1"/>
      <c r="K434" s="1"/>
      <c r="L434" s="1"/>
      <c r="M434" s="1"/>
      <c r="N434" s="1"/>
    </row>
    <row r="435" spans="1:14" ht="15.75" customHeight="1">
      <c r="A435" s="9" t="s">
        <v>862</v>
      </c>
      <c r="B435" s="10" t="s">
        <v>863</v>
      </c>
      <c r="C435" s="12">
        <v>23091879.870000001</v>
      </c>
      <c r="D435" s="12">
        <v>22317069.350000001</v>
      </c>
      <c r="E435" s="12">
        <v>21861273.66</v>
      </c>
      <c r="F435" s="12">
        <v>109177.11</v>
      </c>
      <c r="G435" s="12">
        <f t="shared" si="0"/>
        <v>-455795.69000000134</v>
      </c>
      <c r="H435" s="200">
        <f t="shared" ref="H435" si="99">+H436+H440</f>
        <v>0</v>
      </c>
      <c r="I435" s="1"/>
      <c r="J435" s="1"/>
      <c r="K435" s="1"/>
      <c r="L435" s="1"/>
      <c r="M435" s="1"/>
      <c r="N435" s="1"/>
    </row>
    <row r="436" spans="1:14" ht="15.75" customHeight="1">
      <c r="A436" s="13" t="s">
        <v>864</v>
      </c>
      <c r="B436" s="14" t="s">
        <v>865</v>
      </c>
      <c r="C436" s="15">
        <v>2005245.06</v>
      </c>
      <c r="D436" s="15">
        <v>1976284.14</v>
      </c>
      <c r="E436" s="15">
        <v>1918871.9</v>
      </c>
      <c r="F436" s="15">
        <v>9177.11</v>
      </c>
      <c r="G436" s="15">
        <f t="shared" si="0"/>
        <v>-57412.239999999991</v>
      </c>
      <c r="H436" s="200">
        <f t="shared" ref="H436" si="100">+H437+H438+H439</f>
        <v>0</v>
      </c>
      <c r="I436" s="1"/>
      <c r="J436" s="1"/>
      <c r="K436" s="1"/>
      <c r="L436" s="1"/>
      <c r="M436" s="1"/>
      <c r="N436" s="1"/>
    </row>
    <row r="437" spans="1:14" ht="15.75" customHeight="1">
      <c r="A437" s="25" t="s">
        <v>866</v>
      </c>
      <c r="B437" s="26" t="s">
        <v>867</v>
      </c>
      <c r="C437" s="27">
        <v>2005245.06</v>
      </c>
      <c r="D437" s="27">
        <v>1808532.97</v>
      </c>
      <c r="E437" s="27">
        <v>1621089.03</v>
      </c>
      <c r="F437" s="27">
        <v>9177.11</v>
      </c>
      <c r="G437" s="27">
        <f t="shared" si="0"/>
        <v>-187443.93999999994</v>
      </c>
      <c r="H437" s="200"/>
      <c r="I437" s="1"/>
      <c r="J437" s="1"/>
      <c r="K437" s="1"/>
      <c r="L437" s="1"/>
      <c r="M437" s="1"/>
      <c r="N437" s="1"/>
    </row>
    <row r="438" spans="1:14" ht="15.75" customHeight="1">
      <c r="A438" s="25" t="s">
        <v>868</v>
      </c>
      <c r="B438" s="26" t="s">
        <v>869</v>
      </c>
      <c r="C438" s="27">
        <v>0</v>
      </c>
      <c r="D438" s="27">
        <v>167751.17000000001</v>
      </c>
      <c r="E438" s="27">
        <v>297782.87</v>
      </c>
      <c r="F438" s="27">
        <v>0</v>
      </c>
      <c r="G438" s="27">
        <f t="shared" si="0"/>
        <v>130031.69999999998</v>
      </c>
      <c r="H438" s="200"/>
      <c r="I438" s="1"/>
      <c r="J438" s="1"/>
      <c r="K438" s="1"/>
      <c r="L438" s="1"/>
      <c r="M438" s="1"/>
      <c r="N438" s="1"/>
    </row>
    <row r="439" spans="1:14" ht="15.75" customHeight="1">
      <c r="A439" s="25" t="s">
        <v>870</v>
      </c>
      <c r="B439" s="26" t="s">
        <v>871</v>
      </c>
      <c r="C439" s="27">
        <v>0</v>
      </c>
      <c r="D439" s="27">
        <v>0</v>
      </c>
      <c r="E439" s="27">
        <v>0</v>
      </c>
      <c r="F439" s="27">
        <v>0</v>
      </c>
      <c r="G439" s="27">
        <f t="shared" si="0"/>
        <v>0</v>
      </c>
      <c r="H439" s="200"/>
      <c r="I439" s="1"/>
      <c r="J439" s="1"/>
      <c r="K439" s="1"/>
      <c r="L439" s="1"/>
      <c r="M439" s="1"/>
      <c r="N439" s="1"/>
    </row>
    <row r="440" spans="1:14" ht="15.75" customHeight="1">
      <c r="A440" s="13" t="s">
        <v>872</v>
      </c>
      <c r="B440" s="14" t="s">
        <v>873</v>
      </c>
      <c r="C440" s="15">
        <v>21086634.809999999</v>
      </c>
      <c r="D440" s="15">
        <v>20340785.210000001</v>
      </c>
      <c r="E440" s="15">
        <v>19942401.760000002</v>
      </c>
      <c r="F440" s="15">
        <v>100000</v>
      </c>
      <c r="G440" s="15">
        <f t="shared" si="0"/>
        <v>-398383.44999999925</v>
      </c>
      <c r="H440" s="197">
        <f t="shared" ref="H440" si="101">+H441+H442+H443</f>
        <v>0</v>
      </c>
      <c r="I440" s="1"/>
      <c r="J440" s="1"/>
      <c r="K440" s="1"/>
      <c r="L440" s="1"/>
      <c r="M440" s="1"/>
      <c r="N440" s="1"/>
    </row>
    <row r="441" spans="1:14" ht="15.75" customHeight="1">
      <c r="A441" s="25" t="s">
        <v>874</v>
      </c>
      <c r="B441" s="26" t="s">
        <v>875</v>
      </c>
      <c r="C441" s="27">
        <v>21056512.489999998</v>
      </c>
      <c r="D441" s="27">
        <v>20324550.870000001</v>
      </c>
      <c r="E441" s="27">
        <v>19499449.27</v>
      </c>
      <c r="F441" s="27">
        <v>100000</v>
      </c>
      <c r="G441" s="27">
        <f t="shared" si="0"/>
        <v>-825101.60000000149</v>
      </c>
      <c r="H441" s="201"/>
      <c r="I441" s="1"/>
      <c r="J441" s="1"/>
      <c r="K441" s="1"/>
      <c r="L441" s="1"/>
      <c r="M441" s="1"/>
      <c r="N441" s="1"/>
    </row>
    <row r="442" spans="1:14" ht="15.75" customHeight="1">
      <c r="A442" s="25" t="s">
        <v>876</v>
      </c>
      <c r="B442" s="26" t="s">
        <v>877</v>
      </c>
      <c r="C442" s="27">
        <v>30122.32</v>
      </c>
      <c r="D442" s="27">
        <v>16234.34</v>
      </c>
      <c r="E442" s="27">
        <v>442952.49</v>
      </c>
      <c r="F442" s="27">
        <v>0</v>
      </c>
      <c r="G442" s="27">
        <f t="shared" si="0"/>
        <v>426718.14999999997</v>
      </c>
      <c r="H442" s="200"/>
      <c r="I442" s="1"/>
      <c r="J442" s="1"/>
      <c r="K442" s="1"/>
      <c r="L442" s="1"/>
      <c r="M442" s="1"/>
      <c r="N442" s="1"/>
    </row>
    <row r="443" spans="1:14" ht="15.75" customHeight="1">
      <c r="A443" s="25" t="s">
        <v>878</v>
      </c>
      <c r="B443" s="26" t="s">
        <v>879</v>
      </c>
      <c r="C443" s="27">
        <v>0</v>
      </c>
      <c r="D443" s="27">
        <v>0</v>
      </c>
      <c r="E443" s="27">
        <v>0</v>
      </c>
      <c r="F443" s="27">
        <v>0</v>
      </c>
      <c r="G443" s="27">
        <f t="shared" si="0"/>
        <v>0</v>
      </c>
      <c r="H443" s="200"/>
      <c r="I443" s="1"/>
      <c r="J443" s="1"/>
      <c r="K443" s="1"/>
      <c r="L443" s="1"/>
      <c r="M443" s="1"/>
      <c r="N443" s="1"/>
    </row>
    <row r="444" spans="1:14" ht="15.75" customHeight="1">
      <c r="A444" s="9" t="s">
        <v>880</v>
      </c>
      <c r="B444" s="10" t="s">
        <v>881</v>
      </c>
      <c r="C444" s="12">
        <v>4896460.99</v>
      </c>
      <c r="D444" s="12">
        <v>4843464.3</v>
      </c>
      <c r="E444" s="12">
        <v>5350130.07</v>
      </c>
      <c r="F444" s="12">
        <v>0</v>
      </c>
      <c r="G444" s="12">
        <f t="shared" si="0"/>
        <v>506665.77000000048</v>
      </c>
      <c r="H444" s="149">
        <f t="shared" ref="H444" si="102">+H445+H446+H447</f>
        <v>0</v>
      </c>
      <c r="I444" s="1"/>
      <c r="J444" s="1"/>
      <c r="K444" s="1"/>
      <c r="L444" s="1"/>
      <c r="M444" s="1"/>
      <c r="N444" s="1"/>
    </row>
    <row r="445" spans="1:14" ht="15.75" customHeight="1">
      <c r="A445" s="70" t="s">
        <v>882</v>
      </c>
      <c r="B445" s="71" t="s">
        <v>883</v>
      </c>
      <c r="C445" s="72">
        <v>3481585.11</v>
      </c>
      <c r="D445" s="72">
        <v>3608769.57</v>
      </c>
      <c r="E445" s="72">
        <v>3992481.74</v>
      </c>
      <c r="F445" s="72">
        <v>0</v>
      </c>
      <c r="G445" s="72">
        <f t="shared" si="0"/>
        <v>383712.17000000039</v>
      </c>
      <c r="H445" s="156"/>
      <c r="I445" s="1"/>
      <c r="J445" s="1"/>
      <c r="K445" s="1"/>
      <c r="L445" s="1"/>
      <c r="M445" s="1"/>
      <c r="N445" s="1"/>
    </row>
    <row r="446" spans="1:14" ht="15.75" customHeight="1">
      <c r="A446" s="28" t="s">
        <v>884</v>
      </c>
      <c r="B446" s="29" t="s">
        <v>885</v>
      </c>
      <c r="C446" s="30">
        <v>0</v>
      </c>
      <c r="D446" s="30">
        <v>0</v>
      </c>
      <c r="E446" s="30">
        <v>0</v>
      </c>
      <c r="F446" s="30">
        <v>0</v>
      </c>
      <c r="G446" s="30">
        <f t="shared" si="0"/>
        <v>0</v>
      </c>
      <c r="H446" s="156"/>
      <c r="I446" s="1"/>
      <c r="J446" s="1"/>
      <c r="K446" s="1"/>
      <c r="L446" s="1"/>
      <c r="M446" s="1"/>
      <c r="N446" s="1"/>
    </row>
    <row r="447" spans="1:14" ht="15.75" customHeight="1">
      <c r="A447" s="13" t="s">
        <v>886</v>
      </c>
      <c r="B447" s="14" t="s">
        <v>887</v>
      </c>
      <c r="C447" s="15">
        <v>1414875.88</v>
      </c>
      <c r="D447" s="15">
        <v>1234694.73</v>
      </c>
      <c r="E447" s="15">
        <v>1357648.33</v>
      </c>
      <c r="F447" s="15">
        <v>0</v>
      </c>
      <c r="G447" s="15">
        <f t="shared" si="0"/>
        <v>122953.60000000009</v>
      </c>
      <c r="H447" s="156">
        <f t="shared" ref="H447" si="103">+H448+H449+H450+H451</f>
        <v>0</v>
      </c>
      <c r="I447" s="1"/>
      <c r="J447" s="1"/>
      <c r="K447" s="1"/>
      <c r="L447" s="1"/>
      <c r="M447" s="1"/>
      <c r="N447" s="1"/>
    </row>
    <row r="448" spans="1:14" ht="15.75" customHeight="1">
      <c r="A448" s="25" t="s">
        <v>888</v>
      </c>
      <c r="B448" s="26" t="s">
        <v>889</v>
      </c>
      <c r="C448" s="27">
        <v>705739.22</v>
      </c>
      <c r="D448" s="27">
        <v>695765.18</v>
      </c>
      <c r="E448" s="27">
        <v>741459.15</v>
      </c>
      <c r="F448" s="27">
        <v>0</v>
      </c>
      <c r="G448" s="27">
        <f t="shared" si="0"/>
        <v>45693.969999999972</v>
      </c>
      <c r="H448" s="166"/>
      <c r="I448" s="1"/>
      <c r="J448" s="1"/>
      <c r="K448" s="1"/>
      <c r="L448" s="1"/>
      <c r="M448" s="1"/>
      <c r="N448" s="1"/>
    </row>
    <row r="449" spans="1:14" ht="15.75" customHeight="1">
      <c r="A449" s="25" t="s">
        <v>890</v>
      </c>
      <c r="B449" s="26" t="s">
        <v>891</v>
      </c>
      <c r="C449" s="27">
        <v>707361.86</v>
      </c>
      <c r="D449" s="27">
        <v>538929.55000000005</v>
      </c>
      <c r="E449" s="27">
        <v>434181.58</v>
      </c>
      <c r="F449" s="27">
        <v>0</v>
      </c>
      <c r="G449" s="27">
        <f t="shared" si="0"/>
        <v>-104747.97000000003</v>
      </c>
      <c r="H449" s="166"/>
      <c r="I449" s="1"/>
      <c r="J449" s="1"/>
      <c r="K449" s="1"/>
      <c r="L449" s="1"/>
      <c r="M449" s="1"/>
      <c r="N449" s="1"/>
    </row>
    <row r="450" spans="1:14" ht="15.75" customHeight="1">
      <c r="A450" s="59" t="s">
        <v>892</v>
      </c>
      <c r="B450" s="60" t="s">
        <v>893</v>
      </c>
      <c r="C450" s="58">
        <v>774.8</v>
      </c>
      <c r="D450" s="58">
        <v>0</v>
      </c>
      <c r="E450" s="58">
        <v>4303.6000000000004</v>
      </c>
      <c r="F450" s="58">
        <v>0</v>
      </c>
      <c r="G450" s="58">
        <f t="shared" si="0"/>
        <v>4303.6000000000004</v>
      </c>
      <c r="H450" s="163"/>
      <c r="I450" s="1"/>
      <c r="J450" s="1"/>
      <c r="K450" s="1"/>
      <c r="L450" s="1"/>
      <c r="M450" s="1"/>
      <c r="N450" s="1"/>
    </row>
    <row r="451" spans="1:14" ht="15.75" customHeight="1">
      <c r="A451" s="25" t="s">
        <v>894</v>
      </c>
      <c r="B451" s="26" t="s">
        <v>895</v>
      </c>
      <c r="C451" s="27">
        <v>1000</v>
      </c>
      <c r="D451" s="27">
        <v>0</v>
      </c>
      <c r="E451" s="27">
        <v>177704</v>
      </c>
      <c r="F451" s="27">
        <v>0</v>
      </c>
      <c r="G451" s="27">
        <f t="shared" si="0"/>
        <v>177704</v>
      </c>
      <c r="H451" s="166"/>
      <c r="I451" s="1"/>
      <c r="J451" s="1"/>
      <c r="K451" s="1"/>
      <c r="L451" s="1"/>
      <c r="M451" s="1"/>
      <c r="N451" s="1"/>
    </row>
    <row r="452" spans="1:14" ht="15.75" customHeight="1">
      <c r="A452" s="67" t="s">
        <v>896</v>
      </c>
      <c r="B452" s="68" t="s">
        <v>897</v>
      </c>
      <c r="C452" s="69">
        <v>22680405.02</v>
      </c>
      <c r="D452" s="69">
        <v>23653358</v>
      </c>
      <c r="E452" s="69">
        <v>25065542.420000002</v>
      </c>
      <c r="F452" s="69">
        <v>1845390.31</v>
      </c>
      <c r="G452" s="69">
        <f t="shared" si="0"/>
        <v>1412184.4200000018</v>
      </c>
      <c r="H452" s="198">
        <f t="shared" ref="H452" si="104">+H453+H461</f>
        <v>0</v>
      </c>
      <c r="I452" s="1"/>
      <c r="J452" s="1"/>
      <c r="K452" s="1"/>
      <c r="L452" s="1"/>
      <c r="M452" s="1"/>
      <c r="N452" s="1"/>
    </row>
    <row r="453" spans="1:14" ht="15.75" customHeight="1">
      <c r="A453" s="9" t="s">
        <v>898</v>
      </c>
      <c r="B453" s="10" t="s">
        <v>899</v>
      </c>
      <c r="C453" s="12">
        <v>572971.98</v>
      </c>
      <c r="D453" s="12">
        <v>524916.25</v>
      </c>
      <c r="E453" s="12">
        <v>477433.32</v>
      </c>
      <c r="F453" s="12">
        <v>31951.34</v>
      </c>
      <c r="G453" s="12">
        <f t="shared" si="0"/>
        <v>-47482.929999999993</v>
      </c>
      <c r="H453" s="149">
        <f t="shared" ref="H453" si="105">+H454+H455+H456+H457+H458+H459+H460</f>
        <v>0</v>
      </c>
      <c r="I453" s="1"/>
      <c r="J453" s="1"/>
      <c r="K453" s="1"/>
      <c r="L453" s="1"/>
      <c r="M453" s="1"/>
      <c r="N453" s="1"/>
    </row>
    <row r="454" spans="1:14" ht="15.75" customHeight="1">
      <c r="A454" s="37" t="s">
        <v>900</v>
      </c>
      <c r="B454" s="38" t="s">
        <v>901</v>
      </c>
      <c r="C454" s="39">
        <v>0</v>
      </c>
      <c r="D454" s="39">
        <v>0</v>
      </c>
      <c r="E454" s="39">
        <v>0</v>
      </c>
      <c r="F454" s="39">
        <v>0</v>
      </c>
      <c r="G454" s="39">
        <f t="shared" si="0"/>
        <v>0</v>
      </c>
      <c r="H454" s="163"/>
      <c r="I454" s="1"/>
      <c r="J454" s="1"/>
      <c r="K454" s="1"/>
      <c r="L454" s="1"/>
      <c r="M454" s="1"/>
      <c r="N454" s="1"/>
    </row>
    <row r="455" spans="1:14" ht="15.75" customHeight="1">
      <c r="A455" s="37" t="s">
        <v>902</v>
      </c>
      <c r="B455" s="38" t="s">
        <v>903</v>
      </c>
      <c r="C455" s="39">
        <v>0</v>
      </c>
      <c r="D455" s="39">
        <v>0</v>
      </c>
      <c r="E455" s="39">
        <v>0</v>
      </c>
      <c r="F455" s="39">
        <v>0</v>
      </c>
      <c r="G455" s="39">
        <f t="shared" si="0"/>
        <v>0</v>
      </c>
      <c r="H455" s="163"/>
      <c r="I455" s="1"/>
      <c r="J455" s="1"/>
      <c r="K455" s="1"/>
      <c r="L455" s="1"/>
      <c r="M455" s="1"/>
      <c r="N455" s="1"/>
    </row>
    <row r="456" spans="1:14" ht="15.75" customHeight="1">
      <c r="A456" s="37" t="s">
        <v>904</v>
      </c>
      <c r="B456" s="38" t="s">
        <v>905</v>
      </c>
      <c r="C456" s="39">
        <v>0</v>
      </c>
      <c r="D456" s="39">
        <v>0</v>
      </c>
      <c r="E456" s="39">
        <v>0</v>
      </c>
      <c r="F456" s="39">
        <v>0</v>
      </c>
      <c r="G456" s="39">
        <f t="shared" si="0"/>
        <v>0</v>
      </c>
      <c r="H456" s="163"/>
      <c r="I456" s="1"/>
      <c r="J456" s="1"/>
      <c r="K456" s="1"/>
      <c r="L456" s="1"/>
      <c r="M456" s="1"/>
      <c r="N456" s="1"/>
    </row>
    <row r="457" spans="1:14" ht="15.75" customHeight="1">
      <c r="A457" s="37" t="s">
        <v>906</v>
      </c>
      <c r="B457" s="38" t="s">
        <v>907</v>
      </c>
      <c r="C457" s="39">
        <v>524183.38</v>
      </c>
      <c r="D457" s="39">
        <v>475180.93</v>
      </c>
      <c r="E457" s="39">
        <v>428670.67</v>
      </c>
      <c r="F457" s="39">
        <v>31951.34</v>
      </c>
      <c r="G457" s="39">
        <f t="shared" si="0"/>
        <v>-46510.260000000009</v>
      </c>
      <c r="H457" s="163"/>
      <c r="I457" s="1"/>
      <c r="J457" s="1"/>
      <c r="K457" s="1"/>
      <c r="L457" s="1"/>
      <c r="M457" s="1"/>
      <c r="N457" s="1"/>
    </row>
    <row r="458" spans="1:14" ht="15.75" customHeight="1">
      <c r="A458" s="37" t="s">
        <v>908</v>
      </c>
      <c r="B458" s="38" t="s">
        <v>909</v>
      </c>
      <c r="C458" s="39">
        <v>48788.6</v>
      </c>
      <c r="D458" s="39">
        <v>49087.9</v>
      </c>
      <c r="E458" s="39">
        <v>47948.61</v>
      </c>
      <c r="F458" s="39">
        <v>0</v>
      </c>
      <c r="G458" s="39">
        <f t="shared" si="0"/>
        <v>-1139.2900000000009</v>
      </c>
      <c r="H458" s="163"/>
      <c r="I458" s="1"/>
      <c r="J458" s="1"/>
      <c r="K458" s="1"/>
      <c r="L458" s="1"/>
      <c r="M458" s="1"/>
      <c r="N458" s="1"/>
    </row>
    <row r="459" spans="1:14" ht="15.75" customHeight="1">
      <c r="A459" s="37" t="s">
        <v>910</v>
      </c>
      <c r="B459" s="38" t="s">
        <v>911</v>
      </c>
      <c r="C459" s="39">
        <v>0</v>
      </c>
      <c r="D459" s="39">
        <v>0</v>
      </c>
      <c r="E459" s="39">
        <v>0</v>
      </c>
      <c r="F459" s="39">
        <v>0</v>
      </c>
      <c r="G459" s="39">
        <f t="shared" si="0"/>
        <v>0</v>
      </c>
      <c r="H459" s="163"/>
      <c r="I459" s="1"/>
      <c r="J459" s="1"/>
      <c r="K459" s="1"/>
      <c r="L459" s="1"/>
      <c r="M459" s="1"/>
      <c r="N459" s="1"/>
    </row>
    <row r="460" spans="1:14" ht="15.75" customHeight="1">
      <c r="A460" s="37" t="s">
        <v>912</v>
      </c>
      <c r="B460" s="38" t="s">
        <v>913</v>
      </c>
      <c r="C460" s="39">
        <v>0</v>
      </c>
      <c r="D460" s="39">
        <v>647.41999999999996</v>
      </c>
      <c r="E460" s="39">
        <v>814.04</v>
      </c>
      <c r="F460" s="39">
        <v>0</v>
      </c>
      <c r="G460" s="39">
        <f t="shared" si="0"/>
        <v>166.62</v>
      </c>
      <c r="H460" s="163"/>
      <c r="I460" s="1"/>
      <c r="J460" s="1"/>
      <c r="K460" s="1"/>
      <c r="L460" s="1"/>
      <c r="M460" s="1"/>
      <c r="N460" s="1"/>
    </row>
    <row r="461" spans="1:14" ht="15.75" customHeight="1">
      <c r="A461" s="9" t="s">
        <v>914</v>
      </c>
      <c r="B461" s="10" t="s">
        <v>915</v>
      </c>
      <c r="C461" s="12">
        <v>22107433.039999999</v>
      </c>
      <c r="D461" s="12">
        <v>23128441.75</v>
      </c>
      <c r="E461" s="12">
        <v>24588109.100000001</v>
      </c>
      <c r="F461" s="12">
        <v>1813438.97</v>
      </c>
      <c r="G461" s="12">
        <f t="shared" si="0"/>
        <v>1459667.3500000015</v>
      </c>
      <c r="H461" s="149">
        <f t="shared" ref="H461" si="106">+H462+H469</f>
        <v>0</v>
      </c>
      <c r="I461" s="1"/>
      <c r="J461" s="1"/>
      <c r="K461" s="1"/>
      <c r="L461" s="1"/>
      <c r="M461" s="1"/>
      <c r="N461" s="1"/>
    </row>
    <row r="462" spans="1:14" ht="15.75" customHeight="1">
      <c r="A462" s="13" t="s">
        <v>916</v>
      </c>
      <c r="B462" s="14" t="s">
        <v>917</v>
      </c>
      <c r="C462" s="15">
        <v>14483794.18</v>
      </c>
      <c r="D462" s="15">
        <v>14428004.9</v>
      </c>
      <c r="E462" s="15">
        <v>14456731.34</v>
      </c>
      <c r="F462" s="15">
        <v>49378.27</v>
      </c>
      <c r="G462" s="15">
        <f t="shared" si="0"/>
        <v>28726.439999999478</v>
      </c>
      <c r="H462" s="156">
        <f t="shared" ref="H462" si="107">+H463+H466</f>
        <v>0</v>
      </c>
      <c r="I462" s="1"/>
      <c r="J462" s="1"/>
      <c r="K462" s="1"/>
      <c r="L462" s="1"/>
      <c r="M462" s="1"/>
      <c r="N462" s="1"/>
    </row>
    <row r="463" spans="1:14" ht="15.75" customHeight="1">
      <c r="A463" s="28" t="s">
        <v>918</v>
      </c>
      <c r="B463" s="29" t="s">
        <v>919</v>
      </c>
      <c r="C463" s="30">
        <v>110406.11</v>
      </c>
      <c r="D463" s="30">
        <v>110406.11</v>
      </c>
      <c r="E463" s="30">
        <v>110406.11</v>
      </c>
      <c r="F463" s="30">
        <v>0</v>
      </c>
      <c r="G463" s="30">
        <f t="shared" si="0"/>
        <v>0</v>
      </c>
      <c r="H463" s="156">
        <f t="shared" ref="H463" si="108">+H464+H465</f>
        <v>0</v>
      </c>
      <c r="I463" s="1"/>
      <c r="J463" s="1"/>
      <c r="K463" s="1"/>
      <c r="L463" s="1"/>
      <c r="M463" s="1"/>
      <c r="N463" s="1"/>
    </row>
    <row r="464" spans="1:14" ht="15.75" customHeight="1">
      <c r="A464" s="25" t="s">
        <v>920</v>
      </c>
      <c r="B464" s="26" t="s">
        <v>921</v>
      </c>
      <c r="C464" s="27">
        <v>110406.11</v>
      </c>
      <c r="D464" s="27">
        <v>110406.11</v>
      </c>
      <c r="E464" s="27">
        <v>110406.11</v>
      </c>
      <c r="F464" s="27">
        <v>0</v>
      </c>
      <c r="G464" s="27">
        <f t="shared" si="0"/>
        <v>0</v>
      </c>
      <c r="H464" s="166"/>
      <c r="I464" s="1"/>
      <c r="J464" s="1"/>
      <c r="K464" s="1"/>
      <c r="L464" s="1"/>
      <c r="M464" s="1"/>
      <c r="N464" s="1"/>
    </row>
    <row r="465" spans="1:14" ht="15.75" customHeight="1">
      <c r="A465" s="25" t="s">
        <v>922</v>
      </c>
      <c r="B465" s="26" t="s">
        <v>923</v>
      </c>
      <c r="C465" s="27">
        <v>0</v>
      </c>
      <c r="D465" s="27">
        <v>0</v>
      </c>
      <c r="E465" s="27">
        <v>0</v>
      </c>
      <c r="F465" s="27">
        <v>0</v>
      </c>
      <c r="G465" s="27">
        <f t="shared" si="0"/>
        <v>0</v>
      </c>
      <c r="H465" s="166"/>
      <c r="I465" s="1"/>
      <c r="J465" s="1"/>
      <c r="K465" s="1"/>
      <c r="L465" s="1"/>
      <c r="M465" s="1"/>
      <c r="N465" s="1"/>
    </row>
    <row r="466" spans="1:14" ht="15.75" customHeight="1">
      <c r="A466" s="28" t="s">
        <v>924</v>
      </c>
      <c r="B466" s="29" t="s">
        <v>925</v>
      </c>
      <c r="C466" s="30">
        <v>14373388.07</v>
      </c>
      <c r="D466" s="30">
        <v>14317598.789999999</v>
      </c>
      <c r="E466" s="30">
        <v>14346325.23</v>
      </c>
      <c r="F466" s="30">
        <v>49378.27</v>
      </c>
      <c r="G466" s="30">
        <f t="shared" si="0"/>
        <v>28726.440000001341</v>
      </c>
      <c r="H466" s="156">
        <f t="shared" ref="H466" si="109">+H467+H468</f>
        <v>0</v>
      </c>
      <c r="I466" s="1"/>
      <c r="J466" s="1"/>
      <c r="K466" s="1"/>
      <c r="L466" s="1"/>
      <c r="M466" s="1"/>
      <c r="N466" s="1"/>
    </row>
    <row r="467" spans="1:14" ht="15.75" customHeight="1">
      <c r="A467" s="25" t="s">
        <v>926</v>
      </c>
      <c r="B467" s="26" t="s">
        <v>927</v>
      </c>
      <c r="C467" s="27">
        <v>14373388.07</v>
      </c>
      <c r="D467" s="27">
        <v>14317598.789999999</v>
      </c>
      <c r="E467" s="27">
        <v>14346325.23</v>
      </c>
      <c r="F467" s="27">
        <v>49378.27</v>
      </c>
      <c r="G467" s="27">
        <f t="shared" si="0"/>
        <v>28726.440000001341</v>
      </c>
      <c r="H467" s="166"/>
      <c r="I467" s="1"/>
      <c r="J467" s="1"/>
      <c r="K467" s="1"/>
      <c r="L467" s="1"/>
      <c r="M467" s="1"/>
      <c r="N467" s="1"/>
    </row>
    <row r="468" spans="1:14" ht="15.75" customHeight="1">
      <c r="A468" s="25" t="s">
        <v>928</v>
      </c>
      <c r="B468" s="26" t="s">
        <v>929</v>
      </c>
      <c r="C468" s="27">
        <v>0</v>
      </c>
      <c r="D468" s="27">
        <v>0</v>
      </c>
      <c r="E468" s="27">
        <v>0</v>
      </c>
      <c r="F468" s="27">
        <v>0</v>
      </c>
      <c r="G468" s="27">
        <f t="shared" si="0"/>
        <v>0</v>
      </c>
      <c r="H468" s="166"/>
      <c r="I468" s="1"/>
      <c r="J468" s="1"/>
      <c r="K468" s="1"/>
      <c r="L468" s="1"/>
      <c r="M468" s="1"/>
      <c r="N468" s="1"/>
    </row>
    <row r="469" spans="1:14" ht="15.75" customHeight="1">
      <c r="A469" s="9" t="s">
        <v>930</v>
      </c>
      <c r="B469" s="10" t="s">
        <v>931</v>
      </c>
      <c r="C469" s="12">
        <v>7623638.8600000003</v>
      </c>
      <c r="D469" s="12">
        <v>8700436.8499999996</v>
      </c>
      <c r="E469" s="12">
        <v>10131377.76</v>
      </c>
      <c r="F469" s="12">
        <v>1764060.7</v>
      </c>
      <c r="G469" s="12">
        <f t="shared" si="0"/>
        <v>1430940.9100000001</v>
      </c>
      <c r="H469" s="149">
        <f t="shared" ref="H469" si="110">+H470+H473+H474+H475+H476+H477</f>
        <v>0</v>
      </c>
      <c r="I469" s="1"/>
      <c r="J469" s="1"/>
      <c r="K469" s="1"/>
      <c r="L469" s="1"/>
      <c r="M469" s="1"/>
      <c r="N469" s="1"/>
    </row>
    <row r="470" spans="1:14" ht="15.75" customHeight="1">
      <c r="A470" s="40" t="s">
        <v>932</v>
      </c>
      <c r="B470" s="29" t="s">
        <v>933</v>
      </c>
      <c r="C470" s="41">
        <v>570408.14</v>
      </c>
      <c r="D470" s="41">
        <v>821472.04</v>
      </c>
      <c r="E470" s="41">
        <v>1117222.94</v>
      </c>
      <c r="F470" s="41">
        <v>442786.64</v>
      </c>
      <c r="G470" s="41">
        <f t="shared" si="0"/>
        <v>295750.89999999991</v>
      </c>
      <c r="H470" s="149">
        <f t="shared" ref="H470" si="111">+H471+H472</f>
        <v>0</v>
      </c>
      <c r="I470" s="1"/>
      <c r="J470" s="1"/>
      <c r="K470" s="1"/>
      <c r="L470" s="1"/>
      <c r="M470" s="1"/>
      <c r="N470" s="1"/>
    </row>
    <row r="471" spans="1:14" ht="15.75" customHeight="1">
      <c r="A471" s="37" t="s">
        <v>934</v>
      </c>
      <c r="B471" s="38" t="s">
        <v>935</v>
      </c>
      <c r="C471" s="39">
        <v>0</v>
      </c>
      <c r="D471" s="39">
        <v>0</v>
      </c>
      <c r="E471" s="39">
        <v>0</v>
      </c>
      <c r="F471" s="39">
        <v>0</v>
      </c>
      <c r="G471" s="39">
        <f t="shared" si="0"/>
        <v>0</v>
      </c>
      <c r="H471" s="163"/>
      <c r="I471" s="1"/>
      <c r="J471" s="1"/>
      <c r="K471" s="1"/>
      <c r="L471" s="1"/>
      <c r="M471" s="1"/>
      <c r="N471" s="1"/>
    </row>
    <row r="472" spans="1:14" ht="15.75" customHeight="1">
      <c r="A472" s="37" t="s">
        <v>936</v>
      </c>
      <c r="B472" s="38" t="s">
        <v>937</v>
      </c>
      <c r="C472" s="39">
        <v>570408.14</v>
      </c>
      <c r="D472" s="39">
        <v>821472.04</v>
      </c>
      <c r="E472" s="39">
        <v>1117222.94</v>
      </c>
      <c r="F472" s="39">
        <v>442786.64</v>
      </c>
      <c r="G472" s="39">
        <f t="shared" si="0"/>
        <v>295750.89999999991</v>
      </c>
      <c r="H472" s="163"/>
      <c r="I472" s="1"/>
      <c r="J472" s="1"/>
      <c r="K472" s="1"/>
      <c r="L472" s="1"/>
      <c r="M472" s="1"/>
      <c r="N472" s="1"/>
    </row>
    <row r="473" spans="1:14" ht="15.75" customHeight="1">
      <c r="A473" s="37" t="s">
        <v>938</v>
      </c>
      <c r="B473" s="29" t="s">
        <v>939</v>
      </c>
      <c r="C473" s="39">
        <v>4215228.68</v>
      </c>
      <c r="D473" s="39">
        <v>4832729.8099999996</v>
      </c>
      <c r="E473" s="39">
        <v>5919060.0800000001</v>
      </c>
      <c r="F473" s="39">
        <v>1191620.58</v>
      </c>
      <c r="G473" s="39">
        <f t="shared" si="0"/>
        <v>1086330.2700000005</v>
      </c>
      <c r="H473" s="163"/>
      <c r="I473" s="1"/>
      <c r="J473" s="1"/>
      <c r="K473" s="1"/>
      <c r="L473" s="1"/>
      <c r="M473" s="1"/>
      <c r="N473" s="1"/>
    </row>
    <row r="474" spans="1:14" ht="15.75" customHeight="1">
      <c r="A474" s="37" t="s">
        <v>940</v>
      </c>
      <c r="B474" s="29" t="s">
        <v>941</v>
      </c>
      <c r="C474" s="39">
        <v>1666999.47</v>
      </c>
      <c r="D474" s="39">
        <v>1648499.97</v>
      </c>
      <c r="E474" s="39">
        <v>1510123.32</v>
      </c>
      <c r="F474" s="39">
        <v>8153.11</v>
      </c>
      <c r="G474" s="39">
        <f t="shared" si="0"/>
        <v>-138376.64999999991</v>
      </c>
      <c r="H474" s="163"/>
      <c r="I474" s="1"/>
      <c r="J474" s="1"/>
      <c r="K474" s="1"/>
      <c r="L474" s="1"/>
      <c r="M474" s="1"/>
      <c r="N474" s="1"/>
    </row>
    <row r="475" spans="1:14" ht="15.75" customHeight="1">
      <c r="A475" s="37" t="s">
        <v>942</v>
      </c>
      <c r="B475" s="29" t="s">
        <v>943</v>
      </c>
      <c r="C475" s="39">
        <v>112004.17</v>
      </c>
      <c r="D475" s="39">
        <v>96394.3</v>
      </c>
      <c r="E475" s="39">
        <v>124895.69</v>
      </c>
      <c r="F475" s="39">
        <v>0</v>
      </c>
      <c r="G475" s="39">
        <f t="shared" si="0"/>
        <v>28501.39</v>
      </c>
      <c r="H475" s="163"/>
      <c r="I475" s="1"/>
      <c r="J475" s="1"/>
      <c r="K475" s="1"/>
      <c r="L475" s="1"/>
      <c r="M475" s="1"/>
      <c r="N475" s="1"/>
    </row>
    <row r="476" spans="1:14" ht="15.75" customHeight="1">
      <c r="A476" s="37" t="s">
        <v>944</v>
      </c>
      <c r="B476" s="29" t="s">
        <v>945</v>
      </c>
      <c r="C476" s="39">
        <v>681314.15</v>
      </c>
      <c r="D476" s="39">
        <v>754121.94</v>
      </c>
      <c r="E476" s="39">
        <v>786548.8</v>
      </c>
      <c r="F476" s="39">
        <v>68595.600000000006</v>
      </c>
      <c r="G476" s="39">
        <f t="shared" si="0"/>
        <v>32426.860000000102</v>
      </c>
      <c r="H476" s="163"/>
      <c r="I476" s="1"/>
      <c r="J476" s="1"/>
      <c r="K476" s="1"/>
      <c r="L476" s="1"/>
      <c r="M476" s="1"/>
      <c r="N476" s="1"/>
    </row>
    <row r="477" spans="1:14" ht="15.75" customHeight="1">
      <c r="A477" s="37" t="s">
        <v>946</v>
      </c>
      <c r="B477" s="29" t="s">
        <v>947</v>
      </c>
      <c r="C477" s="39">
        <v>377684.25</v>
      </c>
      <c r="D477" s="39">
        <v>547218.79</v>
      </c>
      <c r="E477" s="39">
        <v>673526.93</v>
      </c>
      <c r="F477" s="39">
        <v>52904.77</v>
      </c>
      <c r="G477" s="39">
        <f t="shared" si="0"/>
        <v>126308.14000000001</v>
      </c>
      <c r="H477" s="163"/>
      <c r="I477" s="1"/>
      <c r="J477" s="1"/>
      <c r="K477" s="1"/>
      <c r="L477" s="1"/>
      <c r="M477" s="1"/>
      <c r="N477" s="1"/>
    </row>
    <row r="478" spans="1:14" ht="15.75" customHeight="1">
      <c r="A478" s="9" t="s">
        <v>948</v>
      </c>
      <c r="B478" s="10" t="s">
        <v>949</v>
      </c>
      <c r="C478" s="12">
        <v>70726.3</v>
      </c>
      <c r="D478" s="12">
        <v>1280679.73</v>
      </c>
      <c r="E478" s="12">
        <v>987087.95</v>
      </c>
      <c r="F478" s="12">
        <v>0</v>
      </c>
      <c r="G478" s="12">
        <f t="shared" si="0"/>
        <v>-293591.78000000003</v>
      </c>
      <c r="H478" s="149">
        <f t="shared" ref="H478" si="112">+H479+H480</f>
        <v>0</v>
      </c>
      <c r="I478" s="1"/>
      <c r="J478" s="1"/>
      <c r="K478" s="1"/>
      <c r="L478" s="1"/>
      <c r="M478" s="1"/>
      <c r="N478" s="1"/>
    </row>
    <row r="479" spans="1:14" ht="15.75" customHeight="1">
      <c r="A479" s="25" t="s">
        <v>950</v>
      </c>
      <c r="B479" s="29" t="s">
        <v>951</v>
      </c>
      <c r="C479" s="27">
        <v>0</v>
      </c>
      <c r="D479" s="27">
        <v>0</v>
      </c>
      <c r="E479" s="27">
        <v>0</v>
      </c>
      <c r="F479" s="27">
        <v>0</v>
      </c>
      <c r="G479" s="27">
        <f t="shared" si="0"/>
        <v>0</v>
      </c>
      <c r="H479" s="166"/>
      <c r="I479" s="1"/>
      <c r="J479" s="1"/>
      <c r="K479" s="1"/>
      <c r="L479" s="1"/>
      <c r="M479" s="1"/>
      <c r="N479" s="1"/>
    </row>
    <row r="480" spans="1:14" ht="15.75" customHeight="1">
      <c r="A480" s="13" t="s">
        <v>952</v>
      </c>
      <c r="B480" s="14" t="s">
        <v>953</v>
      </c>
      <c r="C480" s="15">
        <v>70726.3</v>
      </c>
      <c r="D480" s="15">
        <v>1280679.73</v>
      </c>
      <c r="E480" s="15">
        <v>987087.95</v>
      </c>
      <c r="F480" s="15">
        <v>0</v>
      </c>
      <c r="G480" s="15">
        <f t="shared" si="0"/>
        <v>-293591.78000000003</v>
      </c>
      <c r="H480" s="156">
        <f t="shared" ref="H480" si="113">+H481+H482</f>
        <v>0</v>
      </c>
      <c r="I480" s="1"/>
      <c r="J480" s="1"/>
      <c r="K480" s="1"/>
      <c r="L480" s="1"/>
      <c r="M480" s="1"/>
      <c r="N480" s="1"/>
    </row>
    <row r="481" spans="1:14" ht="15.75" customHeight="1">
      <c r="A481" s="25" t="s">
        <v>954</v>
      </c>
      <c r="B481" s="26" t="s">
        <v>955</v>
      </c>
      <c r="C481" s="27">
        <v>0</v>
      </c>
      <c r="D481" s="27">
        <v>0</v>
      </c>
      <c r="E481" s="27">
        <v>0</v>
      </c>
      <c r="F481" s="27">
        <v>0</v>
      </c>
      <c r="G481" s="27">
        <f t="shared" si="0"/>
        <v>0</v>
      </c>
      <c r="H481" s="166"/>
      <c r="I481" s="1"/>
      <c r="J481" s="1"/>
      <c r="K481" s="1"/>
      <c r="L481" s="1"/>
      <c r="M481" s="1"/>
      <c r="N481" s="1"/>
    </row>
    <row r="482" spans="1:14" ht="15.75" customHeight="1">
      <c r="A482" s="25" t="s">
        <v>956</v>
      </c>
      <c r="B482" s="26" t="s">
        <v>957</v>
      </c>
      <c r="C482" s="27">
        <v>70726.3</v>
      </c>
      <c r="D482" s="27">
        <v>1280679.73</v>
      </c>
      <c r="E482" s="27">
        <v>987087.95</v>
      </c>
      <c r="F482" s="27">
        <v>0</v>
      </c>
      <c r="G482" s="27">
        <f t="shared" si="0"/>
        <v>-293591.78000000003</v>
      </c>
      <c r="H482" s="166"/>
      <c r="I482" s="1"/>
      <c r="J482" s="1"/>
      <c r="K482" s="1"/>
      <c r="L482" s="1"/>
      <c r="M482" s="1"/>
      <c r="N482" s="1"/>
    </row>
    <row r="483" spans="1:14" ht="15.75" customHeight="1">
      <c r="A483" s="9" t="s">
        <v>958</v>
      </c>
      <c r="B483" s="10" t="s">
        <v>959</v>
      </c>
      <c r="C483" s="12">
        <v>265242.19</v>
      </c>
      <c r="D483" s="12">
        <v>-1450601.24</v>
      </c>
      <c r="E483" s="12">
        <v>916566.75</v>
      </c>
      <c r="F483" s="12">
        <v>0</v>
      </c>
      <c r="G483" s="12">
        <f t="shared" si="0"/>
        <v>2367167.9900000002</v>
      </c>
      <c r="H483" s="149">
        <f t="shared" ref="H483" si="114">+H484+H493</f>
        <v>0</v>
      </c>
      <c r="I483" s="1"/>
      <c r="J483" s="1"/>
      <c r="K483" s="1"/>
      <c r="L483" s="1"/>
      <c r="M483" s="1"/>
      <c r="N483" s="1"/>
    </row>
    <row r="484" spans="1:14" ht="15.75" customHeight="1">
      <c r="A484" s="13" t="s">
        <v>960</v>
      </c>
      <c r="B484" s="14" t="s">
        <v>961</v>
      </c>
      <c r="C484" s="15">
        <v>418380.04</v>
      </c>
      <c r="D484" s="15">
        <v>-1552328.29</v>
      </c>
      <c r="E484" s="15">
        <v>775386.17</v>
      </c>
      <c r="F484" s="15">
        <v>0</v>
      </c>
      <c r="G484" s="15">
        <f t="shared" si="0"/>
        <v>2327714.46</v>
      </c>
      <c r="H484" s="156">
        <f t="shared" ref="H484" si="115">SUM(H485:H492)</f>
        <v>0</v>
      </c>
      <c r="I484" s="1"/>
      <c r="J484" s="1"/>
      <c r="K484" s="1"/>
      <c r="L484" s="1"/>
      <c r="M484" s="1"/>
      <c r="N484" s="1"/>
    </row>
    <row r="485" spans="1:14" ht="15.75" customHeight="1">
      <c r="A485" s="25" t="s">
        <v>962</v>
      </c>
      <c r="B485" s="26" t="s">
        <v>963</v>
      </c>
      <c r="C485" s="27">
        <v>-25061.68</v>
      </c>
      <c r="D485" s="27">
        <v>-1387388.58</v>
      </c>
      <c r="E485" s="27">
        <v>1265864.75</v>
      </c>
      <c r="F485" s="27">
        <v>0</v>
      </c>
      <c r="G485" s="27">
        <f t="shared" si="0"/>
        <v>2653253.33</v>
      </c>
      <c r="H485" s="166"/>
      <c r="I485" s="1"/>
      <c r="J485" s="1"/>
      <c r="K485" s="1"/>
      <c r="L485" s="1"/>
      <c r="M485" s="1"/>
      <c r="N485" s="1"/>
    </row>
    <row r="486" spans="1:14" ht="15.75" customHeight="1">
      <c r="A486" s="25" t="s">
        <v>964</v>
      </c>
      <c r="B486" s="26" t="s">
        <v>965</v>
      </c>
      <c r="C486" s="27">
        <v>0</v>
      </c>
      <c r="D486" s="27">
        <v>0</v>
      </c>
      <c r="E486" s="27">
        <v>0</v>
      </c>
      <c r="F486" s="27">
        <v>0</v>
      </c>
      <c r="G486" s="27">
        <f t="shared" si="0"/>
        <v>0</v>
      </c>
      <c r="H486" s="166"/>
      <c r="I486" s="1"/>
      <c r="J486" s="1"/>
      <c r="K486" s="1"/>
      <c r="L486" s="1"/>
      <c r="M486" s="1"/>
      <c r="N486" s="1"/>
    </row>
    <row r="487" spans="1:14" ht="15.75" customHeight="1">
      <c r="A487" s="25" t="s">
        <v>966</v>
      </c>
      <c r="B487" s="26" t="s">
        <v>967</v>
      </c>
      <c r="C487" s="27">
        <v>60324.81</v>
      </c>
      <c r="D487" s="27">
        <v>-137132.03</v>
      </c>
      <c r="E487" s="27">
        <v>-365869.02</v>
      </c>
      <c r="F487" s="27">
        <v>0</v>
      </c>
      <c r="G487" s="27">
        <f t="shared" si="0"/>
        <v>-228736.99000000002</v>
      </c>
      <c r="H487" s="166"/>
      <c r="I487" s="1"/>
      <c r="J487" s="1"/>
      <c r="K487" s="1"/>
      <c r="L487" s="1"/>
      <c r="M487" s="1"/>
      <c r="N487" s="1"/>
    </row>
    <row r="488" spans="1:14" ht="15.75" customHeight="1">
      <c r="A488" s="25" t="s">
        <v>968</v>
      </c>
      <c r="B488" s="26" t="s">
        <v>969</v>
      </c>
      <c r="C488" s="27">
        <v>47974.15</v>
      </c>
      <c r="D488" s="27">
        <v>-82572.5</v>
      </c>
      <c r="E488" s="27">
        <v>86266.52</v>
      </c>
      <c r="F488" s="27">
        <v>0</v>
      </c>
      <c r="G488" s="27">
        <f t="shared" si="0"/>
        <v>168839.02000000002</v>
      </c>
      <c r="H488" s="166"/>
      <c r="I488" s="1"/>
      <c r="J488" s="1"/>
      <c r="K488" s="1"/>
      <c r="L488" s="1"/>
      <c r="M488" s="1"/>
      <c r="N488" s="1"/>
    </row>
    <row r="489" spans="1:14" ht="15.75" customHeight="1">
      <c r="A489" s="25" t="s">
        <v>970</v>
      </c>
      <c r="B489" s="26" t="s">
        <v>971</v>
      </c>
      <c r="C489" s="27">
        <v>253241.46</v>
      </c>
      <c r="D489" s="27">
        <v>112230.2</v>
      </c>
      <c r="E489" s="27">
        <v>-208940.27</v>
      </c>
      <c r="F489" s="27">
        <v>0</v>
      </c>
      <c r="G489" s="27">
        <f t="shared" si="0"/>
        <v>-321170.46999999997</v>
      </c>
      <c r="H489" s="166"/>
      <c r="I489" s="1"/>
      <c r="J489" s="1"/>
      <c r="K489" s="1"/>
      <c r="L489" s="1"/>
      <c r="M489" s="1"/>
      <c r="N489" s="1"/>
    </row>
    <row r="490" spans="1:14" ht="15.75" customHeight="1">
      <c r="A490" s="25" t="s">
        <v>972</v>
      </c>
      <c r="B490" s="26" t="s">
        <v>973</v>
      </c>
      <c r="C490" s="27">
        <v>426.73</v>
      </c>
      <c r="D490" s="27">
        <v>-399.33</v>
      </c>
      <c r="E490" s="27">
        <v>-5447.13</v>
      </c>
      <c r="F490" s="27">
        <v>0</v>
      </c>
      <c r="G490" s="27">
        <f t="shared" si="0"/>
        <v>-5047.8</v>
      </c>
      <c r="H490" s="166"/>
      <c r="I490" s="1"/>
      <c r="J490" s="1"/>
      <c r="K490" s="1"/>
      <c r="L490" s="1"/>
      <c r="M490" s="1"/>
      <c r="N490" s="1"/>
    </row>
    <row r="491" spans="1:14" ht="15.75" customHeight="1">
      <c r="A491" s="25" t="s">
        <v>974</v>
      </c>
      <c r="B491" s="26" t="s">
        <v>975</v>
      </c>
      <c r="C491" s="27">
        <v>5422.94</v>
      </c>
      <c r="D491" s="27">
        <v>-3849.62</v>
      </c>
      <c r="E491" s="27">
        <v>4547.79</v>
      </c>
      <c r="F491" s="27">
        <v>0</v>
      </c>
      <c r="G491" s="27">
        <f t="shared" si="0"/>
        <v>8397.41</v>
      </c>
      <c r="H491" s="166"/>
      <c r="I491" s="1"/>
      <c r="J491" s="1"/>
      <c r="K491" s="1"/>
      <c r="L491" s="1"/>
      <c r="M491" s="1"/>
      <c r="N491" s="1"/>
    </row>
    <row r="492" spans="1:14" ht="15.75" customHeight="1">
      <c r="A492" s="25" t="s">
        <v>976</v>
      </c>
      <c r="B492" s="26" t="s">
        <v>977</v>
      </c>
      <c r="C492" s="27">
        <v>76051.63</v>
      </c>
      <c r="D492" s="27">
        <v>-53216.43</v>
      </c>
      <c r="E492" s="27">
        <v>-1036.47</v>
      </c>
      <c r="F492" s="27">
        <v>0</v>
      </c>
      <c r="G492" s="27">
        <f t="shared" si="0"/>
        <v>52179.96</v>
      </c>
      <c r="H492" s="166"/>
      <c r="I492" s="1"/>
      <c r="J492" s="1"/>
      <c r="K492" s="1"/>
      <c r="L492" s="1"/>
      <c r="M492" s="1"/>
      <c r="N492" s="1"/>
    </row>
    <row r="493" spans="1:14" ht="15.75" customHeight="1">
      <c r="A493" s="13" t="s">
        <v>978</v>
      </c>
      <c r="B493" s="14" t="s">
        <v>979</v>
      </c>
      <c r="C493" s="15">
        <v>-153137.85</v>
      </c>
      <c r="D493" s="15">
        <v>101727.05</v>
      </c>
      <c r="E493" s="15">
        <v>141180.57999999999</v>
      </c>
      <c r="F493" s="15">
        <v>0</v>
      </c>
      <c r="G493" s="15">
        <f t="shared" si="0"/>
        <v>39453.529999999984</v>
      </c>
      <c r="H493" s="156">
        <f t="shared" ref="H493" si="116">SUM(H494:H499)</f>
        <v>0</v>
      </c>
      <c r="I493" s="1"/>
      <c r="J493" s="1"/>
      <c r="K493" s="1"/>
      <c r="L493" s="1"/>
      <c r="M493" s="1"/>
      <c r="N493" s="1"/>
    </row>
    <row r="494" spans="1:14" ht="15.75" customHeight="1">
      <c r="A494" s="25" t="s">
        <v>980</v>
      </c>
      <c r="B494" s="26" t="s">
        <v>981</v>
      </c>
      <c r="C494" s="27">
        <v>-925.22</v>
      </c>
      <c r="D494" s="27">
        <v>1352.52</v>
      </c>
      <c r="E494" s="27">
        <v>-19.239999999999998</v>
      </c>
      <c r="F494" s="27">
        <v>0</v>
      </c>
      <c r="G494" s="27">
        <f t="shared" si="0"/>
        <v>-1371.76</v>
      </c>
      <c r="H494" s="166"/>
      <c r="I494" s="1"/>
      <c r="J494" s="1"/>
      <c r="K494" s="1"/>
      <c r="L494" s="1"/>
      <c r="M494" s="1"/>
      <c r="N494" s="1"/>
    </row>
    <row r="495" spans="1:14" ht="15.75" customHeight="1">
      <c r="A495" s="25" t="s">
        <v>982</v>
      </c>
      <c r="B495" s="26" t="s">
        <v>983</v>
      </c>
      <c r="C495" s="27">
        <v>45819.79</v>
      </c>
      <c r="D495" s="27">
        <v>66729.09</v>
      </c>
      <c r="E495" s="27">
        <v>-12636.51</v>
      </c>
      <c r="F495" s="27">
        <v>0</v>
      </c>
      <c r="G495" s="27">
        <f t="shared" si="0"/>
        <v>-79365.599999999991</v>
      </c>
      <c r="H495" s="166"/>
      <c r="I495" s="1"/>
      <c r="J495" s="1"/>
      <c r="K495" s="1"/>
      <c r="L495" s="1"/>
      <c r="M495" s="1"/>
      <c r="N495" s="1"/>
    </row>
    <row r="496" spans="1:14" ht="15.75" customHeight="1">
      <c r="A496" s="25" t="s">
        <v>984</v>
      </c>
      <c r="B496" s="26" t="s">
        <v>985</v>
      </c>
      <c r="C496" s="27">
        <v>0</v>
      </c>
      <c r="D496" s="27">
        <v>0</v>
      </c>
      <c r="E496" s="27">
        <v>0</v>
      </c>
      <c r="F496" s="27">
        <v>0</v>
      </c>
      <c r="G496" s="27">
        <f t="shared" si="0"/>
        <v>0</v>
      </c>
      <c r="H496" s="166"/>
      <c r="I496" s="1"/>
      <c r="J496" s="1"/>
      <c r="K496" s="1"/>
      <c r="L496" s="1"/>
      <c r="M496" s="1"/>
      <c r="N496" s="1"/>
    </row>
    <row r="497" spans="1:14" ht="15.75" customHeight="1">
      <c r="A497" s="25" t="s">
        <v>986</v>
      </c>
      <c r="B497" s="26" t="s">
        <v>987</v>
      </c>
      <c r="C497" s="27">
        <v>-208003.56</v>
      </c>
      <c r="D497" s="27">
        <v>36069.94</v>
      </c>
      <c r="E497" s="27">
        <v>94194.79</v>
      </c>
      <c r="F497" s="27">
        <v>0</v>
      </c>
      <c r="G497" s="27">
        <f t="shared" si="0"/>
        <v>58124.849999999991</v>
      </c>
      <c r="H497" s="166"/>
      <c r="I497" s="1"/>
      <c r="J497" s="1"/>
      <c r="K497" s="1"/>
      <c r="L497" s="1"/>
      <c r="M497" s="1"/>
      <c r="N497" s="1"/>
    </row>
    <row r="498" spans="1:14" ht="15.75" customHeight="1">
      <c r="A498" s="25" t="s">
        <v>988</v>
      </c>
      <c r="B498" s="26" t="s">
        <v>989</v>
      </c>
      <c r="C498" s="27">
        <v>9255.16</v>
      </c>
      <c r="D498" s="27">
        <v>5621.14</v>
      </c>
      <c r="E498" s="27">
        <v>52146.31</v>
      </c>
      <c r="F498" s="27">
        <v>0</v>
      </c>
      <c r="G498" s="27">
        <f t="shared" si="0"/>
        <v>46525.17</v>
      </c>
      <c r="H498" s="166"/>
      <c r="I498" s="1"/>
      <c r="J498" s="1"/>
      <c r="K498" s="1"/>
      <c r="L498" s="1"/>
      <c r="M498" s="1"/>
      <c r="N498" s="1"/>
    </row>
    <row r="499" spans="1:14" ht="15.75" customHeight="1">
      <c r="A499" s="25" t="s">
        <v>990</v>
      </c>
      <c r="B499" s="26" t="s">
        <v>991</v>
      </c>
      <c r="C499" s="27">
        <v>715.98</v>
      </c>
      <c r="D499" s="27">
        <v>-8045.64</v>
      </c>
      <c r="E499" s="27">
        <v>7495.23</v>
      </c>
      <c r="F499" s="27">
        <v>0</v>
      </c>
      <c r="G499" s="27">
        <f t="shared" si="0"/>
        <v>15540.869999999999</v>
      </c>
      <c r="H499" s="166"/>
      <c r="I499" s="1"/>
      <c r="J499" s="1"/>
      <c r="K499" s="1"/>
      <c r="L499" s="1"/>
      <c r="M499" s="1"/>
      <c r="N499" s="1"/>
    </row>
    <row r="500" spans="1:14" ht="15.75" customHeight="1">
      <c r="A500" s="9" t="s">
        <v>992</v>
      </c>
      <c r="B500" s="10" t="s">
        <v>993</v>
      </c>
      <c r="C500" s="12">
        <v>26458398.489999998</v>
      </c>
      <c r="D500" s="12">
        <v>25973992.890000001</v>
      </c>
      <c r="E500" s="12">
        <v>26440241.48</v>
      </c>
      <c r="F500" s="12">
        <v>452958.29</v>
      </c>
      <c r="G500" s="12">
        <f t="shared" si="0"/>
        <v>466248.58999999985</v>
      </c>
      <c r="H500" s="149">
        <f t="shared" ref="H500" si="117">+H501+H509+H510+H519</f>
        <v>0</v>
      </c>
      <c r="I500" s="1"/>
      <c r="J500" s="1"/>
      <c r="K500" s="1"/>
      <c r="L500" s="1"/>
      <c r="M500" s="1"/>
      <c r="N500" s="1"/>
    </row>
    <row r="501" spans="1:14" ht="15.75" customHeight="1">
      <c r="A501" s="13" t="s">
        <v>994</v>
      </c>
      <c r="B501" s="14" t="s">
        <v>995</v>
      </c>
      <c r="C501" s="15">
        <v>12341465.210000001</v>
      </c>
      <c r="D501" s="15">
        <v>10962313.41</v>
      </c>
      <c r="E501" s="15">
        <v>6334747.5700000003</v>
      </c>
      <c r="F501" s="15">
        <v>0</v>
      </c>
      <c r="G501" s="15">
        <f t="shared" si="0"/>
        <v>-4627565.84</v>
      </c>
      <c r="H501" s="156">
        <f t="shared" ref="H501" si="118">+SUM(H502:H508)</f>
        <v>0</v>
      </c>
      <c r="I501" s="1"/>
      <c r="J501" s="1"/>
      <c r="K501" s="1"/>
      <c r="L501" s="1"/>
      <c r="M501" s="1"/>
      <c r="N501" s="1"/>
    </row>
    <row r="502" spans="1:14" ht="15.75" customHeight="1">
      <c r="A502" s="25" t="s">
        <v>996</v>
      </c>
      <c r="B502" s="26" t="s">
        <v>997</v>
      </c>
      <c r="C502" s="27">
        <v>3790487.67</v>
      </c>
      <c r="D502" s="27">
        <v>731784.68</v>
      </c>
      <c r="E502" s="27">
        <v>197824</v>
      </c>
      <c r="F502" s="27">
        <v>0</v>
      </c>
      <c r="G502" s="27">
        <f t="shared" si="0"/>
        <v>-533960.68000000005</v>
      </c>
      <c r="H502" s="166"/>
      <c r="I502" s="1"/>
      <c r="J502" s="1"/>
      <c r="K502" s="1"/>
      <c r="L502" s="1"/>
      <c r="M502" s="1"/>
      <c r="N502" s="1"/>
    </row>
    <row r="503" spans="1:14" ht="15.75" customHeight="1">
      <c r="A503" s="25" t="s">
        <v>998</v>
      </c>
      <c r="B503" s="26" t="s">
        <v>999</v>
      </c>
      <c r="C503" s="27">
        <v>819624.8</v>
      </c>
      <c r="D503" s="27">
        <v>260500</v>
      </c>
      <c r="E503" s="27">
        <v>195000</v>
      </c>
      <c r="F503" s="27">
        <v>0</v>
      </c>
      <c r="G503" s="27">
        <f t="shared" si="0"/>
        <v>-65500</v>
      </c>
      <c r="H503" s="166"/>
      <c r="I503" s="1"/>
      <c r="J503" s="1"/>
      <c r="K503" s="1"/>
      <c r="L503" s="1"/>
      <c r="M503" s="1"/>
      <c r="N503" s="1"/>
    </row>
    <row r="504" spans="1:14" ht="15.75" customHeight="1">
      <c r="A504" s="25" t="s">
        <v>1000</v>
      </c>
      <c r="B504" s="26" t="s">
        <v>1001</v>
      </c>
      <c r="C504" s="27">
        <v>0</v>
      </c>
      <c r="D504" s="27">
        <v>0</v>
      </c>
      <c r="E504" s="27">
        <v>0</v>
      </c>
      <c r="F504" s="27">
        <v>0</v>
      </c>
      <c r="G504" s="27">
        <f t="shared" si="0"/>
        <v>0</v>
      </c>
      <c r="H504" s="166"/>
      <c r="I504" s="1"/>
      <c r="J504" s="1"/>
      <c r="K504" s="1"/>
      <c r="L504" s="1"/>
      <c r="M504" s="1"/>
      <c r="N504" s="1"/>
    </row>
    <row r="505" spans="1:14" ht="15.75" customHeight="1">
      <c r="A505" s="25" t="s">
        <v>1002</v>
      </c>
      <c r="B505" s="26" t="s">
        <v>1003</v>
      </c>
      <c r="C505" s="27">
        <v>7731352.7400000002</v>
      </c>
      <c r="D505" s="27">
        <v>9917230.8699999992</v>
      </c>
      <c r="E505" s="27">
        <v>5842658.7199999997</v>
      </c>
      <c r="F505" s="27">
        <v>0</v>
      </c>
      <c r="G505" s="27">
        <f t="shared" si="0"/>
        <v>-4074572.1499999994</v>
      </c>
      <c r="H505" s="166"/>
      <c r="I505" s="1"/>
      <c r="J505" s="1"/>
      <c r="K505" s="1"/>
      <c r="L505" s="1"/>
      <c r="M505" s="1"/>
      <c r="N505" s="1"/>
    </row>
    <row r="506" spans="1:14" ht="15.75" customHeight="1">
      <c r="A506" s="25" t="s">
        <v>1004</v>
      </c>
      <c r="B506" s="26" t="s">
        <v>1005</v>
      </c>
      <c r="C506" s="27">
        <v>0</v>
      </c>
      <c r="D506" s="27">
        <v>0</v>
      </c>
      <c r="E506" s="27">
        <v>0</v>
      </c>
      <c r="F506" s="27">
        <v>0</v>
      </c>
      <c r="G506" s="27">
        <f t="shared" si="0"/>
        <v>0</v>
      </c>
      <c r="H506" s="166"/>
      <c r="I506" s="1"/>
      <c r="J506" s="1"/>
      <c r="K506" s="1"/>
      <c r="L506" s="1"/>
      <c r="M506" s="1"/>
      <c r="N506" s="1"/>
    </row>
    <row r="507" spans="1:14" ht="15.75" customHeight="1">
      <c r="A507" s="25" t="s">
        <v>1006</v>
      </c>
      <c r="B507" s="26" t="s">
        <v>1007</v>
      </c>
      <c r="C507" s="27">
        <v>0</v>
      </c>
      <c r="D507" s="27">
        <v>0</v>
      </c>
      <c r="E507" s="27">
        <v>0</v>
      </c>
      <c r="F507" s="27">
        <v>0</v>
      </c>
      <c r="G507" s="27">
        <f t="shared" si="0"/>
        <v>0</v>
      </c>
      <c r="H507" s="166"/>
      <c r="I507" s="1"/>
      <c r="J507" s="1"/>
      <c r="K507" s="1"/>
      <c r="L507" s="1"/>
      <c r="M507" s="1"/>
      <c r="N507" s="1"/>
    </row>
    <row r="508" spans="1:14" ht="15.75" customHeight="1">
      <c r="A508" s="25" t="s">
        <v>1008</v>
      </c>
      <c r="B508" s="26" t="s">
        <v>1009</v>
      </c>
      <c r="C508" s="27">
        <v>0</v>
      </c>
      <c r="D508" s="27">
        <v>52797.86</v>
      </c>
      <c r="E508" s="27">
        <v>99264.85</v>
      </c>
      <c r="F508" s="27">
        <v>0</v>
      </c>
      <c r="G508" s="27">
        <f t="shared" si="0"/>
        <v>46466.990000000005</v>
      </c>
      <c r="H508" s="166"/>
      <c r="I508" s="1"/>
      <c r="J508" s="1"/>
      <c r="K508" s="1"/>
      <c r="L508" s="1"/>
      <c r="M508" s="1"/>
      <c r="N508" s="1"/>
    </row>
    <row r="509" spans="1:14" ht="15.75" customHeight="1">
      <c r="A509" s="28" t="s">
        <v>1010</v>
      </c>
      <c r="B509" s="29" t="s">
        <v>1011</v>
      </c>
      <c r="C509" s="30">
        <v>540662.99</v>
      </c>
      <c r="D509" s="30">
        <v>367053.16</v>
      </c>
      <c r="E509" s="30">
        <v>535915.02</v>
      </c>
      <c r="F509" s="30">
        <v>0</v>
      </c>
      <c r="G509" s="30">
        <f t="shared" si="0"/>
        <v>168861.86000000004</v>
      </c>
      <c r="H509" s="156"/>
      <c r="I509" s="1"/>
      <c r="J509" s="1"/>
      <c r="K509" s="1"/>
      <c r="L509" s="1"/>
      <c r="M509" s="1"/>
      <c r="N509" s="1"/>
    </row>
    <row r="510" spans="1:14" ht="15.75" customHeight="1">
      <c r="A510" s="13" t="s">
        <v>1012</v>
      </c>
      <c r="B510" s="14" t="s">
        <v>1013</v>
      </c>
      <c r="C510" s="15">
        <v>4515674.01</v>
      </c>
      <c r="D510" s="15">
        <v>3301534.61</v>
      </c>
      <c r="E510" s="15">
        <v>1760265.56</v>
      </c>
      <c r="F510" s="15">
        <v>452958.29</v>
      </c>
      <c r="G510" s="15">
        <f t="shared" si="0"/>
        <v>-1541269.0499999998</v>
      </c>
      <c r="H510" s="156">
        <f t="shared" ref="H510" si="119">+H511+H512+H513+H516+H517+H518</f>
        <v>0</v>
      </c>
      <c r="I510" s="1"/>
      <c r="J510" s="1"/>
      <c r="K510" s="1"/>
      <c r="L510" s="1"/>
      <c r="M510" s="1"/>
      <c r="N510" s="1"/>
    </row>
    <row r="511" spans="1:14" ht="15.75" customHeight="1">
      <c r="A511" s="25" t="s">
        <v>1014</v>
      </c>
      <c r="B511" s="26" t="s">
        <v>1015</v>
      </c>
      <c r="C511" s="27">
        <v>2287798.71</v>
      </c>
      <c r="D511" s="27">
        <v>872547.95</v>
      </c>
      <c r="E511" s="27">
        <v>1055229.82</v>
      </c>
      <c r="F511" s="27">
        <v>431023.79000000004</v>
      </c>
      <c r="G511" s="27">
        <f t="shared" si="0"/>
        <v>182681.87000000011</v>
      </c>
      <c r="H511" s="166"/>
      <c r="I511" s="1"/>
      <c r="J511" s="1"/>
      <c r="K511" s="1"/>
      <c r="L511" s="1"/>
      <c r="M511" s="1"/>
      <c r="N511" s="1"/>
    </row>
    <row r="512" spans="1:14" ht="15.75" customHeight="1">
      <c r="A512" s="25" t="s">
        <v>1016</v>
      </c>
      <c r="B512" s="26" t="s">
        <v>1017</v>
      </c>
      <c r="C512" s="27">
        <v>1633043</v>
      </c>
      <c r="D512" s="27">
        <v>1421398</v>
      </c>
      <c r="E512" s="27">
        <v>0</v>
      </c>
      <c r="F512" s="27">
        <v>0</v>
      </c>
      <c r="G512" s="27">
        <f t="shared" si="0"/>
        <v>-1421398</v>
      </c>
      <c r="H512" s="166"/>
      <c r="I512" s="1"/>
      <c r="J512" s="1"/>
      <c r="K512" s="1"/>
      <c r="L512" s="1"/>
      <c r="M512" s="1"/>
      <c r="N512" s="1"/>
    </row>
    <row r="513" spans="1:14" ht="15.75" customHeight="1">
      <c r="A513" s="28" t="s">
        <v>1018</v>
      </c>
      <c r="B513" s="29" t="s">
        <v>1019</v>
      </c>
      <c r="C513" s="30">
        <v>51743.7</v>
      </c>
      <c r="D513" s="30">
        <v>575831.98</v>
      </c>
      <c r="E513" s="30">
        <v>669801.24</v>
      </c>
      <c r="F513" s="30">
        <v>0</v>
      </c>
      <c r="G513" s="30">
        <f t="shared" si="0"/>
        <v>93969.260000000009</v>
      </c>
      <c r="H513" s="156">
        <f t="shared" ref="H513" si="120">+H514+H515</f>
        <v>0</v>
      </c>
      <c r="I513" s="1"/>
      <c r="J513" s="1"/>
      <c r="K513" s="1"/>
      <c r="L513" s="1"/>
      <c r="M513" s="1"/>
      <c r="N513" s="1"/>
    </row>
    <row r="514" spans="1:14" ht="15.75" customHeight="1">
      <c r="A514" s="25" t="s">
        <v>1020</v>
      </c>
      <c r="B514" s="26" t="s">
        <v>1021</v>
      </c>
      <c r="C514" s="27">
        <v>0</v>
      </c>
      <c r="D514" s="27">
        <v>116544.62</v>
      </c>
      <c r="E514" s="27">
        <v>564252.89</v>
      </c>
      <c r="F514" s="27">
        <v>0</v>
      </c>
      <c r="G514" s="27">
        <f t="shared" si="0"/>
        <v>447708.27</v>
      </c>
      <c r="H514" s="166"/>
      <c r="I514" s="1"/>
      <c r="J514" s="1"/>
      <c r="K514" s="1"/>
      <c r="L514" s="1"/>
      <c r="M514" s="1"/>
      <c r="N514" s="1"/>
    </row>
    <row r="515" spans="1:14" ht="15.75" customHeight="1">
      <c r="A515" s="25" t="s">
        <v>1022</v>
      </c>
      <c r="B515" s="26" t="s">
        <v>1023</v>
      </c>
      <c r="C515" s="27">
        <v>51743.7</v>
      </c>
      <c r="D515" s="27">
        <v>459287.36</v>
      </c>
      <c r="E515" s="27">
        <v>105548.35</v>
      </c>
      <c r="F515" s="27">
        <v>0</v>
      </c>
      <c r="G515" s="27">
        <f t="shared" si="0"/>
        <v>-353739.01</v>
      </c>
      <c r="H515" s="166"/>
      <c r="I515" s="1"/>
      <c r="J515" s="1"/>
      <c r="K515" s="1"/>
      <c r="L515" s="1"/>
      <c r="M515" s="1"/>
      <c r="N515" s="1"/>
    </row>
    <row r="516" spans="1:14" ht="15.75" customHeight="1">
      <c r="A516" s="25" t="s">
        <v>1024</v>
      </c>
      <c r="B516" s="26" t="s">
        <v>1025</v>
      </c>
      <c r="C516" s="27">
        <v>0</v>
      </c>
      <c r="D516" s="27">
        <v>0</v>
      </c>
      <c r="E516" s="27">
        <v>0</v>
      </c>
      <c r="F516" s="27">
        <v>0</v>
      </c>
      <c r="G516" s="27">
        <f t="shared" si="0"/>
        <v>0</v>
      </c>
      <c r="H516" s="166"/>
      <c r="I516" s="1"/>
      <c r="J516" s="1"/>
      <c r="K516" s="1"/>
      <c r="L516" s="1"/>
      <c r="M516" s="1"/>
      <c r="N516" s="1"/>
    </row>
    <row r="517" spans="1:14" ht="15.75" customHeight="1">
      <c r="A517" s="25" t="s">
        <v>1026</v>
      </c>
      <c r="B517" s="26" t="s">
        <v>1027</v>
      </c>
      <c r="C517" s="27">
        <v>543088.6</v>
      </c>
      <c r="D517" s="27">
        <v>431756.68</v>
      </c>
      <c r="E517" s="27">
        <v>35234.5</v>
      </c>
      <c r="F517" s="27">
        <v>21934.5</v>
      </c>
      <c r="G517" s="27">
        <f t="shared" si="0"/>
        <v>-396522.18</v>
      </c>
      <c r="H517" s="166"/>
      <c r="I517" s="1"/>
      <c r="J517" s="1"/>
      <c r="K517" s="1"/>
      <c r="L517" s="1"/>
      <c r="M517" s="1"/>
      <c r="N517" s="1"/>
    </row>
    <row r="518" spans="1:14" ht="15.75" customHeight="1">
      <c r="A518" s="25" t="s">
        <v>1028</v>
      </c>
      <c r="B518" s="26" t="s">
        <v>1029</v>
      </c>
      <c r="C518" s="27">
        <v>0</v>
      </c>
      <c r="D518" s="27">
        <v>0</v>
      </c>
      <c r="E518" s="27">
        <v>0</v>
      </c>
      <c r="F518" s="27">
        <v>0</v>
      </c>
      <c r="G518" s="27">
        <f t="shared" si="0"/>
        <v>0</v>
      </c>
      <c r="H518" s="166"/>
      <c r="I518" s="1"/>
      <c r="J518" s="1"/>
      <c r="K518" s="1"/>
      <c r="L518" s="1"/>
      <c r="M518" s="1"/>
      <c r="N518" s="1"/>
    </row>
    <row r="519" spans="1:14" ht="15.75" customHeight="1">
      <c r="A519" s="13" t="s">
        <v>1030</v>
      </c>
      <c r="B519" s="14" t="s">
        <v>1031</v>
      </c>
      <c r="C519" s="15">
        <v>9060596.2799999993</v>
      </c>
      <c r="D519" s="15">
        <v>11343091.710000001</v>
      </c>
      <c r="E519" s="15">
        <v>17809313.329999998</v>
      </c>
      <c r="F519" s="15">
        <v>0</v>
      </c>
      <c r="G519" s="15">
        <f t="shared" si="0"/>
        <v>6466221.6199999973</v>
      </c>
      <c r="H519" s="156">
        <f t="shared" ref="H519" si="121">SUM(H520:H529)</f>
        <v>0</v>
      </c>
      <c r="I519" s="1"/>
      <c r="J519" s="1"/>
      <c r="K519" s="1"/>
      <c r="L519" s="1"/>
      <c r="M519" s="1"/>
      <c r="N519" s="1"/>
    </row>
    <row r="520" spans="1:14" ht="15.75" customHeight="1">
      <c r="A520" s="25" t="s">
        <v>1032</v>
      </c>
      <c r="B520" s="26" t="s">
        <v>1033</v>
      </c>
      <c r="C520" s="27">
        <v>5700587.4699999997</v>
      </c>
      <c r="D520" s="27">
        <v>6437466.8200000003</v>
      </c>
      <c r="E520" s="27">
        <v>3923104.16</v>
      </c>
      <c r="F520" s="27">
        <v>0</v>
      </c>
      <c r="G520" s="27">
        <f t="shared" si="0"/>
        <v>-2514362.66</v>
      </c>
      <c r="H520" s="166"/>
      <c r="I520" s="1"/>
      <c r="J520" s="1"/>
      <c r="K520" s="1"/>
      <c r="L520" s="1"/>
      <c r="M520" s="1"/>
      <c r="N520" s="1"/>
    </row>
    <row r="521" spans="1:14" ht="15.75" customHeight="1">
      <c r="A521" s="25" t="s">
        <v>1034</v>
      </c>
      <c r="B521" s="26" t="s">
        <v>1035</v>
      </c>
      <c r="C521" s="27">
        <v>611820.48</v>
      </c>
      <c r="D521" s="27">
        <v>689744.85</v>
      </c>
      <c r="E521" s="27">
        <v>414865</v>
      </c>
      <c r="F521" s="27">
        <v>0</v>
      </c>
      <c r="G521" s="27">
        <f t="shared" si="0"/>
        <v>-274879.84999999998</v>
      </c>
      <c r="H521" s="166"/>
      <c r="I521" s="1"/>
      <c r="J521" s="1"/>
      <c r="K521" s="1"/>
      <c r="L521" s="1"/>
      <c r="M521" s="1"/>
      <c r="N521" s="1"/>
    </row>
    <row r="522" spans="1:14" ht="15.75" customHeight="1">
      <c r="A522" s="25" t="s">
        <v>1036</v>
      </c>
      <c r="B522" s="26" t="s">
        <v>1037</v>
      </c>
      <c r="C522" s="27">
        <v>803690.63</v>
      </c>
      <c r="D522" s="27">
        <v>1268475.58</v>
      </c>
      <c r="E522" s="27">
        <v>2982370.06</v>
      </c>
      <c r="F522" s="27">
        <v>0</v>
      </c>
      <c r="G522" s="27">
        <f t="shared" si="0"/>
        <v>1713894.48</v>
      </c>
      <c r="H522" s="166"/>
      <c r="I522" s="1"/>
      <c r="J522" s="1"/>
      <c r="K522" s="1"/>
      <c r="L522" s="1"/>
      <c r="M522" s="1"/>
      <c r="N522" s="1"/>
    </row>
    <row r="523" spans="1:14" ht="15.75" customHeight="1">
      <c r="A523" s="25" t="s">
        <v>1038</v>
      </c>
      <c r="B523" s="26" t="s">
        <v>1039</v>
      </c>
      <c r="C523" s="27">
        <v>250288.08</v>
      </c>
      <c r="D523" s="27">
        <v>176924.62</v>
      </c>
      <c r="E523" s="27">
        <v>415975.45</v>
      </c>
      <c r="F523" s="27">
        <v>0</v>
      </c>
      <c r="G523" s="27">
        <f t="shared" si="0"/>
        <v>239050.83000000002</v>
      </c>
      <c r="H523" s="166"/>
      <c r="I523" s="1"/>
      <c r="J523" s="1"/>
      <c r="K523" s="1"/>
      <c r="L523" s="1"/>
      <c r="M523" s="1"/>
      <c r="N523" s="1"/>
    </row>
    <row r="524" spans="1:14" ht="15.75" customHeight="1">
      <c r="A524" s="25" t="s">
        <v>1040</v>
      </c>
      <c r="B524" s="26" t="s">
        <v>1041</v>
      </c>
      <c r="C524" s="27">
        <v>207831</v>
      </c>
      <c r="D524" s="27">
        <v>975207</v>
      </c>
      <c r="E524" s="27">
        <v>7945539</v>
      </c>
      <c r="F524" s="27">
        <v>0</v>
      </c>
      <c r="G524" s="27">
        <f t="shared" si="0"/>
        <v>6970332</v>
      </c>
      <c r="H524" s="166"/>
      <c r="I524" s="1"/>
      <c r="J524" s="1"/>
      <c r="K524" s="1"/>
      <c r="L524" s="1"/>
      <c r="M524" s="1"/>
      <c r="N524" s="1"/>
    </row>
    <row r="525" spans="1:14" ht="15.75" customHeight="1">
      <c r="A525" s="25" t="s">
        <v>1042</v>
      </c>
      <c r="B525" s="26" t="s">
        <v>1043</v>
      </c>
      <c r="C525" s="27">
        <v>0</v>
      </c>
      <c r="D525" s="27">
        <v>0</v>
      </c>
      <c r="E525" s="27">
        <v>0</v>
      </c>
      <c r="F525" s="27">
        <v>0</v>
      </c>
      <c r="G525" s="27">
        <f t="shared" si="0"/>
        <v>0</v>
      </c>
      <c r="H525" s="166"/>
      <c r="I525" s="1"/>
      <c r="J525" s="1"/>
      <c r="K525" s="1"/>
      <c r="L525" s="1"/>
      <c r="M525" s="1"/>
      <c r="N525" s="1"/>
    </row>
    <row r="526" spans="1:14" ht="15.75" customHeight="1">
      <c r="A526" s="25" t="s">
        <v>1044</v>
      </c>
      <c r="B526" s="26" t="s">
        <v>1045</v>
      </c>
      <c r="C526" s="27">
        <v>50000</v>
      </c>
      <c r="D526" s="27">
        <v>50000</v>
      </c>
      <c r="E526" s="27">
        <v>50000</v>
      </c>
      <c r="F526" s="27">
        <v>0</v>
      </c>
      <c r="G526" s="27">
        <f t="shared" si="0"/>
        <v>0</v>
      </c>
      <c r="H526" s="166"/>
      <c r="I526" s="1"/>
      <c r="J526" s="1"/>
      <c r="K526" s="1"/>
      <c r="L526" s="1"/>
      <c r="M526" s="1"/>
      <c r="N526" s="1"/>
    </row>
    <row r="527" spans="1:14" ht="15.75" customHeight="1">
      <c r="A527" s="25" t="s">
        <v>1046</v>
      </c>
      <c r="B527" s="26" t="s">
        <v>1047</v>
      </c>
      <c r="C527" s="27">
        <v>114790.18</v>
      </c>
      <c r="D527" s="27">
        <v>0</v>
      </c>
      <c r="E527" s="27">
        <v>0</v>
      </c>
      <c r="F527" s="27">
        <v>0</v>
      </c>
      <c r="G527" s="27">
        <f t="shared" si="0"/>
        <v>0</v>
      </c>
      <c r="H527" s="166"/>
      <c r="I527" s="1"/>
      <c r="J527" s="1"/>
      <c r="K527" s="1"/>
      <c r="L527" s="1"/>
      <c r="M527" s="1"/>
      <c r="N527" s="1"/>
    </row>
    <row r="528" spans="1:14" ht="15.75" customHeight="1">
      <c r="A528" s="25" t="s">
        <v>1048</v>
      </c>
      <c r="B528" s="26" t="s">
        <v>1049</v>
      </c>
      <c r="C528" s="27">
        <v>1130000</v>
      </c>
      <c r="D528" s="27">
        <v>1600000</v>
      </c>
      <c r="E528" s="27">
        <v>1905761.89</v>
      </c>
      <c r="F528" s="27">
        <v>0</v>
      </c>
      <c r="G528" s="27">
        <f t="shared" si="0"/>
        <v>305761.8899999999</v>
      </c>
      <c r="H528" s="166"/>
      <c r="I528" s="1"/>
      <c r="J528" s="1"/>
      <c r="K528" s="1"/>
      <c r="L528" s="1"/>
      <c r="M528" s="1"/>
      <c r="N528" s="1"/>
    </row>
    <row r="529" spans="1:14" ht="15.75" customHeight="1">
      <c r="A529" s="25" t="s">
        <v>1050</v>
      </c>
      <c r="B529" s="26" t="s">
        <v>1051</v>
      </c>
      <c r="C529" s="27">
        <v>191588.44</v>
      </c>
      <c r="D529" s="27">
        <v>145272.84</v>
      </c>
      <c r="E529" s="27">
        <v>171697.77</v>
      </c>
      <c r="F529" s="27">
        <v>0</v>
      </c>
      <c r="G529" s="27">
        <f t="shared" si="0"/>
        <v>26424.929999999993</v>
      </c>
      <c r="H529" s="166"/>
      <c r="I529" s="1"/>
      <c r="J529" s="1"/>
      <c r="K529" s="1"/>
      <c r="L529" s="1"/>
      <c r="M529" s="1"/>
      <c r="N529" s="1"/>
    </row>
    <row r="530" spans="1:14" ht="15.75" customHeight="1">
      <c r="A530" s="9" t="s">
        <v>1052</v>
      </c>
      <c r="B530" s="10" t="s">
        <v>1053</v>
      </c>
      <c r="C530" s="12">
        <v>-369434.23</v>
      </c>
      <c r="D530" s="12">
        <v>-216860.44</v>
      </c>
      <c r="E530" s="12">
        <v>-36289.08</v>
      </c>
      <c r="F530" s="12">
        <v>0</v>
      </c>
      <c r="G530" s="12">
        <f t="shared" si="0"/>
        <v>180571.36</v>
      </c>
      <c r="H530" s="149">
        <f t="shared" ref="H530" si="122">+H531+H535-H541-H545</f>
        <v>0</v>
      </c>
      <c r="I530" s="1"/>
      <c r="J530" s="1"/>
      <c r="K530" s="1"/>
      <c r="L530" s="1"/>
      <c r="M530" s="1"/>
      <c r="N530" s="1"/>
    </row>
    <row r="531" spans="1:14" ht="15.75" customHeight="1">
      <c r="A531" s="9" t="s">
        <v>1054</v>
      </c>
      <c r="B531" s="10" t="s">
        <v>1055</v>
      </c>
      <c r="C531" s="12">
        <v>14100.25</v>
      </c>
      <c r="D531" s="12">
        <v>26806.07</v>
      </c>
      <c r="E531" s="12">
        <v>1618.6</v>
      </c>
      <c r="F531" s="12">
        <v>0</v>
      </c>
      <c r="G531" s="12">
        <f t="shared" si="0"/>
        <v>-25187.47</v>
      </c>
      <c r="H531" s="149">
        <f t="shared" ref="H531" si="123">+H532+H533+H534</f>
        <v>0</v>
      </c>
      <c r="I531" s="1"/>
      <c r="J531" s="1"/>
      <c r="K531" s="1"/>
      <c r="L531" s="1"/>
      <c r="M531" s="1"/>
      <c r="N531" s="1"/>
    </row>
    <row r="532" spans="1:14" ht="15.75" customHeight="1">
      <c r="A532" s="25" t="s">
        <v>1056</v>
      </c>
      <c r="B532" s="26" t="s">
        <v>1057</v>
      </c>
      <c r="C532" s="27">
        <v>0</v>
      </c>
      <c r="D532" s="27">
        <v>0.38</v>
      </c>
      <c r="E532" s="27">
        <v>0.33</v>
      </c>
      <c r="F532" s="27">
        <v>0</v>
      </c>
      <c r="G532" s="27">
        <f t="shared" si="0"/>
        <v>-4.9999999999999989E-2</v>
      </c>
      <c r="H532" s="166"/>
      <c r="I532" s="1"/>
      <c r="J532" s="1"/>
      <c r="K532" s="1"/>
      <c r="L532" s="1"/>
      <c r="M532" s="1"/>
      <c r="N532" s="1"/>
    </row>
    <row r="533" spans="1:14" ht="15.75" customHeight="1">
      <c r="A533" s="25" t="s">
        <v>1058</v>
      </c>
      <c r="B533" s="26" t="s">
        <v>1059</v>
      </c>
      <c r="C533" s="27">
        <v>30.48</v>
      </c>
      <c r="D533" s="27">
        <v>14.66</v>
      </c>
      <c r="E533" s="27">
        <v>46.91</v>
      </c>
      <c r="F533" s="27">
        <v>0</v>
      </c>
      <c r="G533" s="27">
        <f t="shared" si="0"/>
        <v>32.25</v>
      </c>
      <c r="H533" s="166"/>
      <c r="I533" s="1"/>
      <c r="J533" s="1"/>
      <c r="K533" s="1"/>
      <c r="L533" s="1"/>
      <c r="M533" s="1"/>
      <c r="N533" s="1"/>
    </row>
    <row r="534" spans="1:14" ht="15.75" customHeight="1">
      <c r="A534" s="25" t="s">
        <v>1060</v>
      </c>
      <c r="B534" s="26" t="s">
        <v>1061</v>
      </c>
      <c r="C534" s="27">
        <v>14069.77</v>
      </c>
      <c r="D534" s="27">
        <v>26791.03</v>
      </c>
      <c r="E534" s="27">
        <v>1571.36</v>
      </c>
      <c r="F534" s="27">
        <v>0</v>
      </c>
      <c r="G534" s="27">
        <f t="shared" si="0"/>
        <v>-25219.67</v>
      </c>
      <c r="H534" s="166"/>
      <c r="I534" s="1"/>
      <c r="J534" s="1"/>
      <c r="K534" s="1"/>
      <c r="L534" s="1"/>
      <c r="M534" s="1"/>
      <c r="N534" s="1"/>
    </row>
    <row r="535" spans="1:14" ht="15.75" customHeight="1">
      <c r="A535" s="9" t="s">
        <v>1062</v>
      </c>
      <c r="B535" s="10" t="s">
        <v>1063</v>
      </c>
      <c r="C535" s="12">
        <v>0</v>
      </c>
      <c r="D535" s="12">
        <v>0</v>
      </c>
      <c r="E535" s="12">
        <v>0</v>
      </c>
      <c r="F535" s="12">
        <v>0</v>
      </c>
      <c r="G535" s="12">
        <f t="shared" si="0"/>
        <v>0</v>
      </c>
      <c r="H535" s="149">
        <f t="shared" ref="H535" si="124">+H536+H537+H538+H539+H540</f>
        <v>0</v>
      </c>
      <c r="I535" s="1"/>
      <c r="J535" s="1"/>
      <c r="K535" s="1"/>
      <c r="L535" s="1"/>
      <c r="M535" s="1"/>
      <c r="N535" s="1"/>
    </row>
    <row r="536" spans="1:14" ht="15.75" customHeight="1">
      <c r="A536" s="25" t="s">
        <v>1064</v>
      </c>
      <c r="B536" s="26" t="s">
        <v>1065</v>
      </c>
      <c r="C536" s="27">
        <v>0</v>
      </c>
      <c r="D536" s="27">
        <v>0</v>
      </c>
      <c r="E536" s="27">
        <v>0</v>
      </c>
      <c r="F536" s="27">
        <v>0</v>
      </c>
      <c r="G536" s="27">
        <f t="shared" si="0"/>
        <v>0</v>
      </c>
      <c r="H536" s="166"/>
      <c r="I536" s="1"/>
      <c r="J536" s="1"/>
      <c r="K536" s="1"/>
      <c r="L536" s="1"/>
      <c r="M536" s="1"/>
      <c r="N536" s="1"/>
    </row>
    <row r="537" spans="1:14" ht="15.75" customHeight="1">
      <c r="A537" s="25" t="s">
        <v>1066</v>
      </c>
      <c r="B537" s="26" t="s">
        <v>1067</v>
      </c>
      <c r="C537" s="27">
        <v>0</v>
      </c>
      <c r="D537" s="27">
        <v>0</v>
      </c>
      <c r="E537" s="27">
        <v>0</v>
      </c>
      <c r="F537" s="27">
        <v>0</v>
      </c>
      <c r="G537" s="27">
        <f t="shared" si="0"/>
        <v>0</v>
      </c>
      <c r="H537" s="166"/>
      <c r="I537" s="1"/>
      <c r="J537" s="1"/>
      <c r="K537" s="1"/>
      <c r="L537" s="1"/>
      <c r="M537" s="1"/>
      <c r="N537" s="1"/>
    </row>
    <row r="538" spans="1:14" ht="15.75" customHeight="1">
      <c r="A538" s="25" t="s">
        <v>1068</v>
      </c>
      <c r="B538" s="26" t="s">
        <v>1069</v>
      </c>
      <c r="C538" s="27">
        <v>0</v>
      </c>
      <c r="D538" s="27">
        <v>0</v>
      </c>
      <c r="E538" s="27">
        <v>0</v>
      </c>
      <c r="F538" s="27">
        <v>0</v>
      </c>
      <c r="G538" s="27">
        <f t="shared" si="0"/>
        <v>0</v>
      </c>
      <c r="H538" s="166"/>
      <c r="I538" s="1"/>
      <c r="J538" s="1"/>
      <c r="K538" s="1"/>
      <c r="L538" s="1"/>
      <c r="M538" s="1"/>
      <c r="N538" s="1"/>
    </row>
    <row r="539" spans="1:14" ht="15.75" customHeight="1">
      <c r="A539" s="25" t="s">
        <v>1070</v>
      </c>
      <c r="B539" s="26" t="s">
        <v>1071</v>
      </c>
      <c r="C539" s="27">
        <v>0</v>
      </c>
      <c r="D539" s="27">
        <v>0</v>
      </c>
      <c r="E539" s="27">
        <v>0</v>
      </c>
      <c r="F539" s="27">
        <v>0</v>
      </c>
      <c r="G539" s="27">
        <f t="shared" si="0"/>
        <v>0</v>
      </c>
      <c r="H539" s="166"/>
      <c r="I539" s="1"/>
      <c r="J539" s="1"/>
      <c r="K539" s="1"/>
      <c r="L539" s="1"/>
      <c r="M539" s="1"/>
      <c r="N539" s="1"/>
    </row>
    <row r="540" spans="1:14" ht="15.75" customHeight="1">
      <c r="A540" s="25" t="s">
        <v>1072</v>
      </c>
      <c r="B540" s="26" t="s">
        <v>1073</v>
      </c>
      <c r="C540" s="27">
        <v>0</v>
      </c>
      <c r="D540" s="27">
        <v>0</v>
      </c>
      <c r="E540" s="27">
        <v>0</v>
      </c>
      <c r="F540" s="27">
        <v>0</v>
      </c>
      <c r="G540" s="27">
        <f t="shared" si="0"/>
        <v>0</v>
      </c>
      <c r="H540" s="166"/>
      <c r="I540" s="1"/>
      <c r="J540" s="1"/>
      <c r="K540" s="1"/>
      <c r="L540" s="1"/>
      <c r="M540" s="1"/>
      <c r="N540" s="1"/>
    </row>
    <row r="541" spans="1:14" ht="15.75" customHeight="1">
      <c r="A541" s="9" t="s">
        <v>1074</v>
      </c>
      <c r="B541" s="10" t="s">
        <v>1075</v>
      </c>
      <c r="C541" s="12">
        <v>383534.48</v>
      </c>
      <c r="D541" s="12">
        <v>243666.51</v>
      </c>
      <c r="E541" s="12">
        <v>37907.68</v>
      </c>
      <c r="F541" s="12">
        <v>0</v>
      </c>
      <c r="G541" s="12">
        <f t="shared" si="0"/>
        <v>-205758.83000000002</v>
      </c>
      <c r="H541" s="149">
        <f t="shared" ref="H541" si="125">+H542+H543+H544</f>
        <v>0</v>
      </c>
      <c r="I541" s="1"/>
      <c r="J541" s="1"/>
      <c r="K541" s="1"/>
      <c r="L541" s="1"/>
      <c r="M541" s="1"/>
      <c r="N541" s="1"/>
    </row>
    <row r="542" spans="1:14" ht="15.75" customHeight="1">
      <c r="A542" s="25" t="s">
        <v>1076</v>
      </c>
      <c r="B542" s="26" t="s">
        <v>1077</v>
      </c>
      <c r="C542" s="27">
        <v>0</v>
      </c>
      <c r="D542" s="27">
        <v>0</v>
      </c>
      <c r="E542" s="27">
        <v>0</v>
      </c>
      <c r="F542" s="27">
        <v>0</v>
      </c>
      <c r="G542" s="27">
        <f t="shared" si="0"/>
        <v>0</v>
      </c>
      <c r="H542" s="166"/>
      <c r="I542" s="1"/>
      <c r="J542" s="1"/>
      <c r="K542" s="1"/>
      <c r="L542" s="1"/>
      <c r="M542" s="1"/>
      <c r="N542" s="1"/>
    </row>
    <row r="543" spans="1:14" ht="15.75" customHeight="1">
      <c r="A543" s="25" t="s">
        <v>1078</v>
      </c>
      <c r="B543" s="26" t="s">
        <v>1079</v>
      </c>
      <c r="C543" s="27">
        <v>57896.52</v>
      </c>
      <c r="D543" s="27">
        <v>25339.95</v>
      </c>
      <c r="E543" s="27">
        <v>0</v>
      </c>
      <c r="F543" s="27">
        <v>0</v>
      </c>
      <c r="G543" s="27">
        <f t="shared" si="0"/>
        <v>-25339.95</v>
      </c>
      <c r="H543" s="166"/>
      <c r="I543" s="1"/>
      <c r="J543" s="1"/>
      <c r="K543" s="1"/>
      <c r="L543" s="1"/>
      <c r="M543" s="1"/>
      <c r="N543" s="1"/>
    </row>
    <row r="544" spans="1:14" ht="15.75" customHeight="1">
      <c r="A544" s="25" t="s">
        <v>1080</v>
      </c>
      <c r="B544" s="26" t="s">
        <v>1081</v>
      </c>
      <c r="C544" s="27">
        <v>325637.96000000002</v>
      </c>
      <c r="D544" s="27">
        <v>218326.56</v>
      </c>
      <c r="E544" s="27">
        <v>37907.68</v>
      </c>
      <c r="F544" s="27">
        <v>0</v>
      </c>
      <c r="G544" s="27">
        <f t="shared" si="0"/>
        <v>-180418.88</v>
      </c>
      <c r="H544" s="166"/>
      <c r="I544" s="1"/>
      <c r="J544" s="1"/>
      <c r="K544" s="1"/>
      <c r="L544" s="1"/>
      <c r="M544" s="1"/>
      <c r="N544" s="1"/>
    </row>
    <row r="545" spans="1:14" ht="15.75" customHeight="1">
      <c r="A545" s="9" t="s">
        <v>1082</v>
      </c>
      <c r="B545" s="10" t="s">
        <v>1083</v>
      </c>
      <c r="C545" s="12">
        <v>0</v>
      </c>
      <c r="D545" s="12">
        <v>0</v>
      </c>
      <c r="E545" s="12">
        <v>0</v>
      </c>
      <c r="F545" s="12">
        <v>0</v>
      </c>
      <c r="G545" s="12">
        <f t="shared" si="0"/>
        <v>0</v>
      </c>
      <c r="H545" s="149">
        <f t="shared" ref="H545" si="126">+H546+H547</f>
        <v>0</v>
      </c>
      <c r="I545" s="1"/>
      <c r="J545" s="1"/>
      <c r="K545" s="1"/>
      <c r="L545" s="1"/>
      <c r="M545" s="1"/>
      <c r="N545" s="1"/>
    </row>
    <row r="546" spans="1:14" ht="15.75" customHeight="1">
      <c r="A546" s="25" t="s">
        <v>1084</v>
      </c>
      <c r="B546" s="26" t="s">
        <v>1085</v>
      </c>
      <c r="C546" s="27">
        <v>0</v>
      </c>
      <c r="D546" s="27">
        <v>0</v>
      </c>
      <c r="E546" s="27">
        <v>0</v>
      </c>
      <c r="F546" s="27">
        <v>0</v>
      </c>
      <c r="G546" s="27">
        <f t="shared" si="0"/>
        <v>0</v>
      </c>
      <c r="H546" s="166"/>
      <c r="I546" s="1"/>
      <c r="J546" s="1"/>
      <c r="K546" s="1"/>
      <c r="L546" s="1"/>
      <c r="M546" s="1"/>
      <c r="N546" s="1"/>
    </row>
    <row r="547" spans="1:14" ht="15.75" customHeight="1">
      <c r="A547" s="25" t="s">
        <v>1086</v>
      </c>
      <c r="B547" s="26" t="s">
        <v>1087</v>
      </c>
      <c r="C547" s="27">
        <v>0</v>
      </c>
      <c r="D547" s="27">
        <v>0</v>
      </c>
      <c r="E547" s="27">
        <v>0</v>
      </c>
      <c r="F547" s="27">
        <v>0</v>
      </c>
      <c r="G547" s="27">
        <f t="shared" si="0"/>
        <v>0</v>
      </c>
      <c r="H547" s="166"/>
      <c r="I547" s="1"/>
      <c r="J547" s="1"/>
      <c r="K547" s="1"/>
      <c r="L547" s="1"/>
      <c r="M547" s="1"/>
      <c r="N547" s="1"/>
    </row>
    <row r="548" spans="1:14" ht="15.75" customHeight="1">
      <c r="A548" s="9" t="s">
        <v>1088</v>
      </c>
      <c r="B548" s="10" t="s">
        <v>1089</v>
      </c>
      <c r="C548" s="12">
        <v>0</v>
      </c>
      <c r="D548" s="12">
        <v>0</v>
      </c>
      <c r="E548" s="12">
        <v>0</v>
      </c>
      <c r="F548" s="12">
        <v>0</v>
      </c>
      <c r="G548" s="12">
        <f t="shared" si="0"/>
        <v>0</v>
      </c>
      <c r="H548" s="149">
        <f t="shared" ref="H548" si="127">+H549-H550</f>
        <v>0</v>
      </c>
      <c r="I548" s="1"/>
      <c r="J548" s="1"/>
      <c r="K548" s="1"/>
      <c r="L548" s="1"/>
      <c r="M548" s="1"/>
      <c r="N548" s="1"/>
    </row>
    <row r="549" spans="1:14" ht="15.75" customHeight="1">
      <c r="A549" s="40" t="s">
        <v>1090</v>
      </c>
      <c r="B549" s="64" t="s">
        <v>1091</v>
      </c>
      <c r="C549" s="41">
        <v>0</v>
      </c>
      <c r="D549" s="41">
        <v>0</v>
      </c>
      <c r="E549" s="41">
        <v>0</v>
      </c>
      <c r="F549" s="41">
        <v>0</v>
      </c>
      <c r="G549" s="41">
        <f t="shared" si="0"/>
        <v>0</v>
      </c>
      <c r="H549" s="149"/>
      <c r="I549" s="1"/>
      <c r="J549" s="1"/>
      <c r="K549" s="1"/>
      <c r="L549" s="1"/>
      <c r="M549" s="1"/>
      <c r="N549" s="1"/>
    </row>
    <row r="550" spans="1:14" ht="15.75" customHeight="1">
      <c r="A550" s="40" t="s">
        <v>1092</v>
      </c>
      <c r="B550" s="64" t="s">
        <v>1093</v>
      </c>
      <c r="C550" s="41">
        <v>0</v>
      </c>
      <c r="D550" s="41">
        <v>0</v>
      </c>
      <c r="E550" s="41">
        <v>0</v>
      </c>
      <c r="F550" s="41">
        <v>0</v>
      </c>
      <c r="G550" s="41">
        <f t="shared" si="0"/>
        <v>0</v>
      </c>
      <c r="H550" s="149"/>
      <c r="I550" s="1"/>
      <c r="J550" s="1"/>
      <c r="K550" s="1"/>
      <c r="L550" s="1"/>
      <c r="M550" s="1"/>
      <c r="N550" s="1"/>
    </row>
    <row r="551" spans="1:14" ht="15.75" customHeight="1">
      <c r="A551" s="9" t="s">
        <v>1094</v>
      </c>
      <c r="B551" s="10" t="s">
        <v>1095</v>
      </c>
      <c r="C551" s="12">
        <v>5196386.95</v>
      </c>
      <c r="D551" s="12">
        <v>-825383.2</v>
      </c>
      <c r="E551" s="12">
        <v>-1500163.25</v>
      </c>
      <c r="F551" s="12">
        <v>-5642658.9000000004</v>
      </c>
      <c r="G551" s="12">
        <f t="shared" si="0"/>
        <v>-674780.05</v>
      </c>
      <c r="H551" s="149">
        <f t="shared" ref="H551" si="128">+H552-H580</f>
        <v>0</v>
      </c>
      <c r="I551" s="1"/>
      <c r="J551" s="1"/>
      <c r="K551" s="1"/>
      <c r="L551" s="1"/>
      <c r="M551" s="1"/>
      <c r="N551" s="1"/>
    </row>
    <row r="552" spans="1:14" ht="15.75" customHeight="1">
      <c r="A552" s="9" t="s">
        <v>1096</v>
      </c>
      <c r="B552" s="10" t="s">
        <v>1097</v>
      </c>
      <c r="C552" s="12">
        <v>11619297.640000001</v>
      </c>
      <c r="D552" s="12">
        <v>7002474.9000000004</v>
      </c>
      <c r="E552" s="12">
        <v>15425020.98</v>
      </c>
      <c r="F552" s="12">
        <v>5093553.0599999996</v>
      </c>
      <c r="G552" s="12">
        <f t="shared" si="0"/>
        <v>8422546.0800000001</v>
      </c>
      <c r="H552" s="149">
        <f t="shared" ref="H552" si="129">+H553+H554</f>
        <v>0</v>
      </c>
      <c r="I552" s="1"/>
      <c r="J552" s="1"/>
      <c r="K552" s="1"/>
      <c r="L552" s="1"/>
      <c r="M552" s="1"/>
      <c r="N552" s="1"/>
    </row>
    <row r="553" spans="1:14" ht="15.75" customHeight="1">
      <c r="A553" s="28" t="s">
        <v>1098</v>
      </c>
      <c r="B553" s="29" t="s">
        <v>1099</v>
      </c>
      <c r="C553" s="30">
        <v>9770</v>
      </c>
      <c r="D553" s="30">
        <v>13421</v>
      </c>
      <c r="E553" s="30">
        <v>13714</v>
      </c>
      <c r="F553" s="30">
        <v>0</v>
      </c>
      <c r="G553" s="30">
        <f t="shared" si="0"/>
        <v>293</v>
      </c>
      <c r="H553" s="156"/>
      <c r="I553" s="1"/>
      <c r="J553" s="1"/>
      <c r="K553" s="1"/>
      <c r="L553" s="1"/>
      <c r="M553" s="1"/>
      <c r="N553" s="1"/>
    </row>
    <row r="554" spans="1:14" ht="15.75" customHeight="1">
      <c r="A554" s="13" t="s">
        <v>1100</v>
      </c>
      <c r="B554" s="14" t="s">
        <v>1101</v>
      </c>
      <c r="C554" s="15">
        <v>11609527.640000001</v>
      </c>
      <c r="D554" s="15">
        <v>6989053.9000000004</v>
      </c>
      <c r="E554" s="15">
        <v>15411306.98</v>
      </c>
      <c r="F554" s="15">
        <v>5093553.0599999996</v>
      </c>
      <c r="G554" s="15">
        <f t="shared" si="0"/>
        <v>8422253.0800000001</v>
      </c>
      <c r="H554" s="156">
        <f t="shared" ref="H554" si="130">+H555+H556+H569+H579</f>
        <v>0</v>
      </c>
      <c r="I554" s="1"/>
      <c r="J554" s="1"/>
      <c r="K554" s="1"/>
      <c r="L554" s="1"/>
      <c r="M554" s="1"/>
      <c r="N554" s="1"/>
    </row>
    <row r="555" spans="1:14" ht="15.75" customHeight="1">
      <c r="A555" s="28" t="s">
        <v>1102</v>
      </c>
      <c r="B555" s="29" t="s">
        <v>1103</v>
      </c>
      <c r="C555" s="30">
        <v>0</v>
      </c>
      <c r="D555" s="30">
        <v>291724.34000000003</v>
      </c>
      <c r="E555" s="30">
        <v>0</v>
      </c>
      <c r="F555" s="30">
        <v>0</v>
      </c>
      <c r="G555" s="30">
        <f t="shared" si="0"/>
        <v>-291724.34000000003</v>
      </c>
      <c r="H555" s="156"/>
      <c r="I555" s="1"/>
      <c r="J555" s="1"/>
      <c r="K555" s="1"/>
      <c r="L555" s="1"/>
      <c r="M555" s="1"/>
      <c r="N555" s="1"/>
    </row>
    <row r="556" spans="1:14" ht="15.75" customHeight="1">
      <c r="A556" s="28" t="s">
        <v>1104</v>
      </c>
      <c r="B556" s="29" t="s">
        <v>1105</v>
      </c>
      <c r="C556" s="30">
        <v>10430596.07</v>
      </c>
      <c r="D556" s="30">
        <v>6692094.9699999997</v>
      </c>
      <c r="E556" s="30">
        <v>15084690.18</v>
      </c>
      <c r="F556" s="30">
        <v>5093553.0599999996</v>
      </c>
      <c r="G556" s="30">
        <f t="shared" si="0"/>
        <v>8392595.2100000009</v>
      </c>
      <c r="H556" s="156">
        <f t="shared" ref="H556" si="131">+H557+H558+H561</f>
        <v>0</v>
      </c>
      <c r="I556" s="1"/>
      <c r="J556" s="1"/>
      <c r="K556" s="1"/>
      <c r="L556" s="1"/>
      <c r="M556" s="1"/>
      <c r="N556" s="1"/>
    </row>
    <row r="557" spans="1:14" ht="15.75" customHeight="1">
      <c r="A557" s="25" t="s">
        <v>1106</v>
      </c>
      <c r="B557" s="26" t="s">
        <v>1107</v>
      </c>
      <c r="C557" s="27">
        <v>0</v>
      </c>
      <c r="D557" s="27">
        <v>42073.64</v>
      </c>
      <c r="E557" s="27">
        <v>0</v>
      </c>
      <c r="F557" s="27">
        <v>0</v>
      </c>
      <c r="G557" s="27">
        <f t="shared" si="0"/>
        <v>-42073.64</v>
      </c>
      <c r="H557" s="166"/>
      <c r="I557" s="1"/>
      <c r="J557" s="1"/>
      <c r="K557" s="1"/>
      <c r="L557" s="1"/>
      <c r="M557" s="1"/>
      <c r="N557" s="1"/>
    </row>
    <row r="558" spans="1:14" ht="15.75" customHeight="1">
      <c r="A558" s="28" t="s">
        <v>1108</v>
      </c>
      <c r="B558" s="29" t="s">
        <v>1109</v>
      </c>
      <c r="C558" s="30">
        <v>204530.85</v>
      </c>
      <c r="D558" s="30">
        <v>31588.2</v>
      </c>
      <c r="E558" s="30">
        <v>1292.3499999999999</v>
      </c>
      <c r="F558" s="30">
        <v>0</v>
      </c>
      <c r="G558" s="30">
        <f t="shared" si="0"/>
        <v>-30295.850000000002</v>
      </c>
      <c r="H558" s="156">
        <f t="shared" ref="H558" si="132">+H559+H560</f>
        <v>0</v>
      </c>
      <c r="I558" s="1"/>
      <c r="J558" s="1"/>
      <c r="K558" s="1"/>
      <c r="L558" s="1"/>
      <c r="M558" s="1"/>
      <c r="N558" s="1"/>
    </row>
    <row r="559" spans="1:14" ht="15.75" customHeight="1">
      <c r="A559" s="52" t="s">
        <v>1110</v>
      </c>
      <c r="B559" s="53" t="s">
        <v>1111</v>
      </c>
      <c r="C559" s="36">
        <v>0</v>
      </c>
      <c r="D559" s="36">
        <v>0</v>
      </c>
      <c r="E559" s="36">
        <v>0</v>
      </c>
      <c r="F559" s="36">
        <v>0</v>
      </c>
      <c r="G559" s="36">
        <f t="shared" si="0"/>
        <v>0</v>
      </c>
      <c r="H559" s="163"/>
      <c r="I559" s="1"/>
      <c r="J559" s="1"/>
      <c r="K559" s="1"/>
      <c r="L559" s="1"/>
      <c r="M559" s="1"/>
      <c r="N559" s="1"/>
    </row>
    <row r="560" spans="1:14" ht="15.75" customHeight="1">
      <c r="A560" s="52" t="s">
        <v>1112</v>
      </c>
      <c r="B560" s="53" t="s">
        <v>1113</v>
      </c>
      <c r="C560" s="36">
        <v>204530.85</v>
      </c>
      <c r="D560" s="36">
        <v>31588.2</v>
      </c>
      <c r="E560" s="36">
        <v>1292.3499999999999</v>
      </c>
      <c r="F560" s="36">
        <v>0</v>
      </c>
      <c r="G560" s="36">
        <f t="shared" si="0"/>
        <v>-30295.850000000002</v>
      </c>
      <c r="H560" s="163"/>
      <c r="I560" s="1"/>
      <c r="J560" s="1"/>
      <c r="K560" s="1"/>
      <c r="L560" s="1"/>
      <c r="M560" s="1"/>
      <c r="N560" s="1"/>
    </row>
    <row r="561" spans="1:14" ht="15.75" customHeight="1">
      <c r="A561" s="28" t="s">
        <v>1114</v>
      </c>
      <c r="B561" s="29" t="s">
        <v>1115</v>
      </c>
      <c r="C561" s="30">
        <v>10226065.220000001</v>
      </c>
      <c r="D561" s="30">
        <v>6618433.1299999999</v>
      </c>
      <c r="E561" s="30">
        <v>15083397.83</v>
      </c>
      <c r="F561" s="30">
        <v>5093553.0599999996</v>
      </c>
      <c r="G561" s="30">
        <f t="shared" si="0"/>
        <v>8464964.6999999993</v>
      </c>
      <c r="H561" s="156">
        <f t="shared" ref="H561" si="133">+H562+H563+H564+H565+H566+H567+H568</f>
        <v>0</v>
      </c>
      <c r="I561" s="1"/>
      <c r="J561" s="1"/>
      <c r="K561" s="1"/>
      <c r="L561" s="1"/>
      <c r="M561" s="1"/>
      <c r="N561" s="1"/>
    </row>
    <row r="562" spans="1:14" ht="15.75" customHeight="1">
      <c r="A562" s="37" t="s">
        <v>1116</v>
      </c>
      <c r="B562" s="38" t="s">
        <v>1117</v>
      </c>
      <c r="C562" s="39">
        <v>0</v>
      </c>
      <c r="D562" s="39">
        <v>0</v>
      </c>
      <c r="E562" s="39">
        <v>0</v>
      </c>
      <c r="F562" s="39">
        <v>0</v>
      </c>
      <c r="G562" s="39">
        <f t="shared" si="0"/>
        <v>0</v>
      </c>
      <c r="H562" s="163"/>
      <c r="I562" s="1"/>
      <c r="J562" s="1"/>
      <c r="K562" s="1"/>
      <c r="L562" s="1"/>
      <c r="M562" s="1"/>
      <c r="N562" s="1"/>
    </row>
    <row r="563" spans="1:14" ht="15.75" customHeight="1">
      <c r="A563" s="37" t="s">
        <v>1118</v>
      </c>
      <c r="B563" s="38" t="s">
        <v>1119</v>
      </c>
      <c r="C563" s="39">
        <v>80570.98</v>
      </c>
      <c r="D563" s="39">
        <v>0</v>
      </c>
      <c r="E563" s="39">
        <v>0</v>
      </c>
      <c r="F563" s="39">
        <v>0</v>
      </c>
      <c r="G563" s="39">
        <f t="shared" si="0"/>
        <v>0</v>
      </c>
      <c r="H563" s="163"/>
      <c r="I563" s="1"/>
      <c r="J563" s="1"/>
      <c r="K563" s="1"/>
      <c r="L563" s="1"/>
      <c r="M563" s="1"/>
      <c r="N563" s="1"/>
    </row>
    <row r="564" spans="1:14" ht="15.75" customHeight="1">
      <c r="A564" s="37" t="s">
        <v>1120</v>
      </c>
      <c r="B564" s="38" t="s">
        <v>1121</v>
      </c>
      <c r="C564" s="39">
        <v>429677.53</v>
      </c>
      <c r="D564" s="39">
        <v>345226.59</v>
      </c>
      <c r="E564" s="39">
        <v>414491.71</v>
      </c>
      <c r="F564" s="39">
        <v>0</v>
      </c>
      <c r="G564" s="39">
        <f t="shared" si="0"/>
        <v>69265.119999999995</v>
      </c>
      <c r="H564" s="163"/>
      <c r="I564" s="1"/>
      <c r="J564" s="1"/>
      <c r="K564" s="1"/>
      <c r="L564" s="1"/>
      <c r="M564" s="1"/>
      <c r="N564" s="1"/>
    </row>
    <row r="565" spans="1:14" ht="15.75" customHeight="1">
      <c r="A565" s="37" t="s">
        <v>1122</v>
      </c>
      <c r="B565" s="38" t="s">
        <v>1123</v>
      </c>
      <c r="C565" s="39">
        <v>73731.41</v>
      </c>
      <c r="D565" s="39">
        <v>116.73</v>
      </c>
      <c r="E565" s="39">
        <v>1577.55</v>
      </c>
      <c r="F565" s="39">
        <v>0</v>
      </c>
      <c r="G565" s="39">
        <f t="shared" si="0"/>
        <v>1460.82</v>
      </c>
      <c r="H565" s="163"/>
      <c r="I565" s="1"/>
      <c r="J565" s="1"/>
      <c r="K565" s="1"/>
      <c r="L565" s="1"/>
      <c r="M565" s="1"/>
      <c r="N565" s="1"/>
    </row>
    <row r="566" spans="1:14" ht="15.75" customHeight="1">
      <c r="A566" s="37" t="s">
        <v>1124</v>
      </c>
      <c r="B566" s="38" t="s">
        <v>1125</v>
      </c>
      <c r="C566" s="39">
        <v>1393527.75</v>
      </c>
      <c r="D566" s="39">
        <v>516100.14</v>
      </c>
      <c r="E566" s="39">
        <v>5330362.45</v>
      </c>
      <c r="F566" s="39">
        <v>5093553.0600000005</v>
      </c>
      <c r="G566" s="39">
        <f t="shared" si="0"/>
        <v>4814262.3100000005</v>
      </c>
      <c r="H566" s="163"/>
      <c r="I566" s="1"/>
      <c r="J566" s="1"/>
      <c r="K566" s="1"/>
      <c r="L566" s="1"/>
      <c r="M566" s="1"/>
      <c r="N566" s="1"/>
    </row>
    <row r="567" spans="1:14" ht="15.75" customHeight="1">
      <c r="A567" s="37" t="s">
        <v>1126</v>
      </c>
      <c r="B567" s="38" t="s">
        <v>1127</v>
      </c>
      <c r="C567" s="39">
        <v>5413470.5700000003</v>
      </c>
      <c r="D567" s="39">
        <v>1410517.81</v>
      </c>
      <c r="E567" s="39">
        <v>2579675.09</v>
      </c>
      <c r="F567" s="39">
        <v>0</v>
      </c>
      <c r="G567" s="39">
        <f t="shared" si="0"/>
        <v>1169157.2799999998</v>
      </c>
      <c r="H567" s="163"/>
      <c r="I567" s="1"/>
      <c r="J567" s="1"/>
      <c r="K567" s="1"/>
      <c r="L567" s="1"/>
      <c r="M567" s="1"/>
      <c r="N567" s="1"/>
    </row>
    <row r="568" spans="1:14" ht="15.75" customHeight="1">
      <c r="A568" s="37" t="s">
        <v>1128</v>
      </c>
      <c r="B568" s="38" t="s">
        <v>1129</v>
      </c>
      <c r="C568" s="39">
        <v>2835086.98</v>
      </c>
      <c r="D568" s="39">
        <v>4346471.8600000003</v>
      </c>
      <c r="E568" s="39">
        <v>6757291.0300000003</v>
      </c>
      <c r="F568" s="39">
        <v>0</v>
      </c>
      <c r="G568" s="39">
        <f t="shared" si="0"/>
        <v>2410819.17</v>
      </c>
      <c r="H568" s="163"/>
      <c r="I568" s="1"/>
      <c r="J568" s="1"/>
      <c r="K568" s="1"/>
      <c r="L568" s="1"/>
      <c r="M568" s="1"/>
      <c r="N568" s="1"/>
    </row>
    <row r="569" spans="1:14" ht="15.75" customHeight="1">
      <c r="A569" s="28" t="s">
        <v>1130</v>
      </c>
      <c r="B569" s="29" t="s">
        <v>1131</v>
      </c>
      <c r="C569" s="30">
        <v>0</v>
      </c>
      <c r="D569" s="30">
        <v>0</v>
      </c>
      <c r="E569" s="30">
        <v>0</v>
      </c>
      <c r="F569" s="30">
        <v>0</v>
      </c>
      <c r="G569" s="30">
        <f t="shared" si="0"/>
        <v>0</v>
      </c>
      <c r="H569" s="156">
        <f t="shared" ref="H569" si="134">+H570+H571</f>
        <v>0</v>
      </c>
      <c r="I569" s="1"/>
      <c r="J569" s="1"/>
      <c r="K569" s="1"/>
      <c r="L569" s="1"/>
      <c r="M569" s="1"/>
      <c r="N569" s="1"/>
    </row>
    <row r="570" spans="1:14" ht="15.75" customHeight="1">
      <c r="A570" s="52" t="s">
        <v>1132</v>
      </c>
      <c r="B570" s="53" t="s">
        <v>1133</v>
      </c>
      <c r="C570" s="36">
        <v>0</v>
      </c>
      <c r="D570" s="36">
        <v>0</v>
      </c>
      <c r="E570" s="36">
        <v>0</v>
      </c>
      <c r="F570" s="36">
        <v>0</v>
      </c>
      <c r="G570" s="36">
        <f t="shared" si="0"/>
        <v>0</v>
      </c>
      <c r="H570" s="163"/>
      <c r="I570" s="1"/>
      <c r="J570" s="1"/>
      <c r="K570" s="1"/>
      <c r="L570" s="1"/>
      <c r="M570" s="1"/>
      <c r="N570" s="1"/>
    </row>
    <row r="571" spans="1:14" ht="15.75" customHeight="1">
      <c r="A571" s="28" t="s">
        <v>1134</v>
      </c>
      <c r="B571" s="29" t="s">
        <v>1135</v>
      </c>
      <c r="C571" s="30">
        <v>0</v>
      </c>
      <c r="D571" s="30">
        <v>0</v>
      </c>
      <c r="E571" s="30">
        <v>0</v>
      </c>
      <c r="F571" s="30">
        <v>0</v>
      </c>
      <c r="G571" s="30">
        <f t="shared" si="0"/>
        <v>0</v>
      </c>
      <c r="H571" s="156">
        <f t="shared" ref="H571" si="135">+H572+H573+H574+H575+H576+H577+H578</f>
        <v>0</v>
      </c>
      <c r="I571" s="1"/>
      <c r="J571" s="1"/>
      <c r="K571" s="1"/>
      <c r="L571" s="1"/>
      <c r="M571" s="1"/>
      <c r="N571" s="1"/>
    </row>
    <row r="572" spans="1:14" ht="15.75" customHeight="1">
      <c r="A572" s="73" t="s">
        <v>1136</v>
      </c>
      <c r="B572" s="74" t="s">
        <v>1137</v>
      </c>
      <c r="C572" s="75">
        <v>0</v>
      </c>
      <c r="D572" s="75">
        <v>0</v>
      </c>
      <c r="E572" s="75">
        <v>0</v>
      </c>
      <c r="F572" s="75">
        <v>0</v>
      </c>
      <c r="G572" s="75">
        <f t="shared" si="0"/>
        <v>0</v>
      </c>
      <c r="H572" s="163"/>
      <c r="I572" s="1"/>
      <c r="J572" s="1"/>
      <c r="K572" s="1"/>
      <c r="L572" s="1"/>
      <c r="M572" s="1"/>
      <c r="N572" s="1"/>
    </row>
    <row r="573" spans="1:14" ht="15.75" customHeight="1">
      <c r="A573" s="73" t="s">
        <v>1138</v>
      </c>
      <c r="B573" s="74" t="s">
        <v>1139</v>
      </c>
      <c r="C573" s="75">
        <v>0</v>
      </c>
      <c r="D573" s="75">
        <v>0</v>
      </c>
      <c r="E573" s="75">
        <v>0</v>
      </c>
      <c r="F573" s="75">
        <v>0</v>
      </c>
      <c r="G573" s="75">
        <f t="shared" si="0"/>
        <v>0</v>
      </c>
      <c r="H573" s="163"/>
      <c r="I573" s="1"/>
      <c r="J573" s="1"/>
      <c r="K573" s="1"/>
      <c r="L573" s="1"/>
      <c r="M573" s="1"/>
      <c r="N573" s="1"/>
    </row>
    <row r="574" spans="1:14" ht="15.75" customHeight="1">
      <c r="A574" s="73" t="s">
        <v>1140</v>
      </c>
      <c r="B574" s="74" t="s">
        <v>1141</v>
      </c>
      <c r="C574" s="75">
        <v>0</v>
      </c>
      <c r="D574" s="75">
        <v>0</v>
      </c>
      <c r="E574" s="75">
        <v>0</v>
      </c>
      <c r="F574" s="75">
        <v>0</v>
      </c>
      <c r="G574" s="75">
        <f t="shared" si="0"/>
        <v>0</v>
      </c>
      <c r="H574" s="163"/>
      <c r="I574" s="1"/>
      <c r="J574" s="1"/>
      <c r="K574" s="1"/>
      <c r="L574" s="1"/>
      <c r="M574" s="1"/>
      <c r="N574" s="1"/>
    </row>
    <row r="575" spans="1:14" ht="15.75" customHeight="1">
      <c r="A575" s="73" t="s">
        <v>1142</v>
      </c>
      <c r="B575" s="74" t="s">
        <v>1143</v>
      </c>
      <c r="C575" s="75">
        <v>0</v>
      </c>
      <c r="D575" s="75">
        <v>0</v>
      </c>
      <c r="E575" s="75">
        <v>0</v>
      </c>
      <c r="F575" s="75">
        <v>0</v>
      </c>
      <c r="G575" s="75">
        <f t="shared" si="0"/>
        <v>0</v>
      </c>
      <c r="H575" s="163"/>
      <c r="I575" s="1"/>
      <c r="J575" s="1"/>
      <c r="K575" s="1"/>
      <c r="L575" s="1"/>
      <c r="M575" s="1"/>
      <c r="N575" s="1"/>
    </row>
    <row r="576" spans="1:14" ht="15.75" customHeight="1">
      <c r="A576" s="73" t="s">
        <v>1144</v>
      </c>
      <c r="B576" s="74" t="s">
        <v>1145</v>
      </c>
      <c r="C576" s="75">
        <v>0</v>
      </c>
      <c r="D576" s="75">
        <v>0</v>
      </c>
      <c r="E576" s="75">
        <v>0</v>
      </c>
      <c r="F576" s="75">
        <v>0</v>
      </c>
      <c r="G576" s="75">
        <f t="shared" si="0"/>
        <v>0</v>
      </c>
      <c r="H576" s="163"/>
      <c r="I576" s="1"/>
      <c r="J576" s="1"/>
      <c r="K576" s="1"/>
      <c r="L576" s="1"/>
      <c r="M576" s="1"/>
      <c r="N576" s="1"/>
    </row>
    <row r="577" spans="1:14" ht="15.75" customHeight="1">
      <c r="A577" s="73" t="s">
        <v>1146</v>
      </c>
      <c r="B577" s="74" t="s">
        <v>1147</v>
      </c>
      <c r="C577" s="75">
        <v>0</v>
      </c>
      <c r="D577" s="75">
        <v>0</v>
      </c>
      <c r="E577" s="75">
        <v>0</v>
      </c>
      <c r="F577" s="75">
        <v>0</v>
      </c>
      <c r="G577" s="75">
        <f t="shared" si="0"/>
        <v>0</v>
      </c>
      <c r="H577" s="163"/>
      <c r="I577" s="1"/>
      <c r="J577" s="1"/>
      <c r="K577" s="1"/>
      <c r="L577" s="1"/>
      <c r="M577" s="1"/>
      <c r="N577" s="1"/>
    </row>
    <row r="578" spans="1:14" ht="15.75" customHeight="1">
      <c r="A578" s="37" t="s">
        <v>1148</v>
      </c>
      <c r="B578" s="38" t="s">
        <v>1149</v>
      </c>
      <c r="C578" s="39">
        <v>0</v>
      </c>
      <c r="D578" s="39">
        <v>0</v>
      </c>
      <c r="E578" s="39">
        <v>0</v>
      </c>
      <c r="F578" s="39">
        <v>0</v>
      </c>
      <c r="G578" s="39">
        <f t="shared" si="0"/>
        <v>0</v>
      </c>
      <c r="H578" s="163"/>
      <c r="I578" s="1"/>
      <c r="J578" s="1"/>
      <c r="K578" s="1"/>
      <c r="L578" s="1"/>
      <c r="M578" s="1"/>
      <c r="N578" s="1"/>
    </row>
    <row r="579" spans="1:14" ht="15.75" customHeight="1">
      <c r="A579" s="28" t="s">
        <v>1150</v>
      </c>
      <c r="B579" s="29" t="s">
        <v>1151</v>
      </c>
      <c r="C579" s="30">
        <v>1178931.57</v>
      </c>
      <c r="D579" s="30">
        <v>5234.59</v>
      </c>
      <c r="E579" s="30">
        <v>326616.8</v>
      </c>
      <c r="F579" s="30">
        <v>0</v>
      </c>
      <c r="G579" s="30">
        <f t="shared" si="0"/>
        <v>321382.20999999996</v>
      </c>
      <c r="H579" s="156"/>
      <c r="I579" s="1"/>
      <c r="J579" s="1"/>
      <c r="K579" s="1"/>
      <c r="L579" s="1"/>
      <c r="M579" s="1"/>
      <c r="N579" s="1"/>
    </row>
    <row r="580" spans="1:14" ht="15.75" customHeight="1">
      <c r="A580" s="9" t="s">
        <v>1152</v>
      </c>
      <c r="B580" s="10" t="s">
        <v>1153</v>
      </c>
      <c r="C580" s="12">
        <v>6422910.6900000004</v>
      </c>
      <c r="D580" s="12">
        <v>7827858.0999999996</v>
      </c>
      <c r="E580" s="12">
        <v>16925184.23</v>
      </c>
      <c r="F580" s="12">
        <v>10736211.960000001</v>
      </c>
      <c r="G580" s="12">
        <f t="shared" si="0"/>
        <v>9097326.1300000008</v>
      </c>
      <c r="H580" s="149">
        <f t="shared" ref="H580" si="136">+H581+H582</f>
        <v>0</v>
      </c>
      <c r="I580" s="1"/>
      <c r="J580" s="1"/>
      <c r="K580" s="1"/>
      <c r="L580" s="1"/>
      <c r="M580" s="1"/>
      <c r="N580" s="1"/>
    </row>
    <row r="581" spans="1:14" ht="15.75" customHeight="1">
      <c r="A581" s="28" t="s">
        <v>1154</v>
      </c>
      <c r="B581" s="29" t="s">
        <v>1155</v>
      </c>
      <c r="C581" s="30">
        <v>5696.14</v>
      </c>
      <c r="D581" s="30">
        <v>16214.29</v>
      </c>
      <c r="E581" s="30">
        <v>4996.6000000000004</v>
      </c>
      <c r="F581" s="30">
        <v>0</v>
      </c>
      <c r="G581" s="30">
        <f t="shared" si="0"/>
        <v>-11217.69</v>
      </c>
      <c r="H581" s="156"/>
      <c r="I581" s="1"/>
      <c r="J581" s="1"/>
      <c r="K581" s="1"/>
      <c r="L581" s="1"/>
      <c r="M581" s="1"/>
      <c r="N581" s="1"/>
    </row>
    <row r="582" spans="1:14" ht="15.75" customHeight="1">
      <c r="A582" s="13" t="s">
        <v>1156</v>
      </c>
      <c r="B582" s="14" t="s">
        <v>1157</v>
      </c>
      <c r="C582" s="15">
        <v>6417214.5499999998</v>
      </c>
      <c r="D582" s="15">
        <v>7811643.8099999996</v>
      </c>
      <c r="E582" s="15">
        <v>16920187.629999999</v>
      </c>
      <c r="F582" s="15">
        <v>10736211.960000001</v>
      </c>
      <c r="G582" s="15">
        <f t="shared" si="0"/>
        <v>9108543.8200000003</v>
      </c>
      <c r="H582" s="156">
        <f t="shared" ref="H582" si="137">+H583+H584+H585+H600+H611</f>
        <v>0</v>
      </c>
      <c r="I582" s="1"/>
      <c r="J582" s="1"/>
      <c r="K582" s="1"/>
      <c r="L582" s="1"/>
      <c r="M582" s="1"/>
      <c r="N582" s="1"/>
    </row>
    <row r="583" spans="1:14" ht="15.75" customHeight="1">
      <c r="A583" s="28" t="s">
        <v>1158</v>
      </c>
      <c r="B583" s="29" t="s">
        <v>1159</v>
      </c>
      <c r="C583" s="30">
        <v>112581.64</v>
      </c>
      <c r="D583" s="30">
        <v>22086.03</v>
      </c>
      <c r="E583" s="30">
        <v>308948.07</v>
      </c>
      <c r="F583" s="30">
        <v>0</v>
      </c>
      <c r="G583" s="30">
        <f t="shared" si="0"/>
        <v>286862.04000000004</v>
      </c>
      <c r="H583" s="156"/>
      <c r="I583" s="1"/>
      <c r="J583" s="1"/>
      <c r="K583" s="1"/>
      <c r="L583" s="1"/>
      <c r="M583" s="1"/>
      <c r="N583" s="1"/>
    </row>
    <row r="584" spans="1:14" ht="15.75" customHeight="1">
      <c r="A584" s="28" t="s">
        <v>1160</v>
      </c>
      <c r="B584" s="29" t="s">
        <v>1161</v>
      </c>
      <c r="C584" s="30">
        <v>82127.460000000006</v>
      </c>
      <c r="D584" s="30">
        <v>136382.67000000001</v>
      </c>
      <c r="E584" s="30">
        <v>662962.18000000005</v>
      </c>
      <c r="F584" s="30">
        <v>0</v>
      </c>
      <c r="G584" s="30">
        <f t="shared" si="0"/>
        <v>526579.51</v>
      </c>
      <c r="H584" s="156"/>
      <c r="I584" s="1"/>
      <c r="J584" s="1"/>
      <c r="K584" s="1"/>
      <c r="L584" s="1"/>
      <c r="M584" s="1"/>
      <c r="N584" s="1"/>
    </row>
    <row r="585" spans="1:14" ht="15.75" customHeight="1">
      <c r="A585" s="28" t="s">
        <v>1162</v>
      </c>
      <c r="B585" s="29" t="s">
        <v>1163</v>
      </c>
      <c r="C585" s="30">
        <v>5715005.6299999999</v>
      </c>
      <c r="D585" s="30">
        <v>7638712.5499999998</v>
      </c>
      <c r="E585" s="30">
        <v>15939994.08</v>
      </c>
      <c r="F585" s="30">
        <v>10736211.960000001</v>
      </c>
      <c r="G585" s="30">
        <f t="shared" si="0"/>
        <v>8301281.5300000003</v>
      </c>
      <c r="H585" s="156">
        <f t="shared" ref="H585" si="138">+H586+H589</f>
        <v>0</v>
      </c>
      <c r="I585" s="1"/>
      <c r="J585" s="1"/>
      <c r="K585" s="1"/>
      <c r="L585" s="1"/>
      <c r="M585" s="1"/>
      <c r="N585" s="1"/>
    </row>
    <row r="586" spans="1:14" ht="15.75" customHeight="1">
      <c r="A586" s="28" t="s">
        <v>1164</v>
      </c>
      <c r="B586" s="29" t="s">
        <v>1165</v>
      </c>
      <c r="C586" s="30">
        <v>75327.38</v>
      </c>
      <c r="D586" s="30">
        <v>247620.81</v>
      </c>
      <c r="E586" s="30">
        <v>43295.86</v>
      </c>
      <c r="F586" s="30">
        <v>24988.5</v>
      </c>
      <c r="G586" s="30">
        <f t="shared" si="0"/>
        <v>-204324.95</v>
      </c>
      <c r="H586" s="156">
        <f t="shared" ref="H586" si="139">+H587+H588</f>
        <v>0</v>
      </c>
      <c r="I586" s="1"/>
      <c r="J586" s="1"/>
      <c r="K586" s="1"/>
      <c r="L586" s="1"/>
      <c r="M586" s="1"/>
      <c r="N586" s="1"/>
    </row>
    <row r="587" spans="1:14" ht="15.75" customHeight="1">
      <c r="A587" s="56" t="s">
        <v>1166</v>
      </c>
      <c r="B587" s="57" t="s">
        <v>1167</v>
      </c>
      <c r="C587" s="58">
        <v>0</v>
      </c>
      <c r="D587" s="58">
        <v>0</v>
      </c>
      <c r="E587" s="58">
        <v>0</v>
      </c>
      <c r="F587" s="58">
        <v>0</v>
      </c>
      <c r="G587" s="58">
        <f t="shared" si="0"/>
        <v>0</v>
      </c>
      <c r="H587" s="163"/>
      <c r="I587" s="1"/>
      <c r="J587" s="1"/>
      <c r="K587" s="1"/>
      <c r="L587" s="1"/>
      <c r="M587" s="1"/>
      <c r="N587" s="1"/>
    </row>
    <row r="588" spans="1:14" ht="15.75" customHeight="1">
      <c r="A588" s="56" t="s">
        <v>1168</v>
      </c>
      <c r="B588" s="57" t="s">
        <v>1169</v>
      </c>
      <c r="C588" s="58">
        <v>75327.38</v>
      </c>
      <c r="D588" s="58">
        <v>247620.81</v>
      </c>
      <c r="E588" s="58">
        <v>43295.86</v>
      </c>
      <c r="F588" s="58">
        <v>24988.5</v>
      </c>
      <c r="G588" s="58">
        <f t="shared" si="0"/>
        <v>-204324.95</v>
      </c>
      <c r="H588" s="163"/>
      <c r="I588" s="1"/>
      <c r="J588" s="1"/>
      <c r="K588" s="1"/>
      <c r="L588" s="1"/>
      <c r="M588" s="1"/>
      <c r="N588" s="1"/>
    </row>
    <row r="589" spans="1:14" ht="15.75" customHeight="1">
      <c r="A589" s="28" t="s">
        <v>1170</v>
      </c>
      <c r="B589" s="29" t="s">
        <v>1171</v>
      </c>
      <c r="C589" s="30">
        <v>5639678.25</v>
      </c>
      <c r="D589" s="30">
        <v>7391091.7400000002</v>
      </c>
      <c r="E589" s="30">
        <v>15896698.220000001</v>
      </c>
      <c r="F589" s="30">
        <v>10711223.460000001</v>
      </c>
      <c r="G589" s="30">
        <f t="shared" si="0"/>
        <v>8505606.4800000004</v>
      </c>
      <c r="H589" s="156">
        <f t="shared" ref="H589" si="140">+H590+H591+H595+H596+H597+H598+H599</f>
        <v>0</v>
      </c>
      <c r="I589" s="1"/>
      <c r="J589" s="1"/>
      <c r="K589" s="1"/>
      <c r="L589" s="1"/>
      <c r="M589" s="1"/>
      <c r="N589" s="1"/>
    </row>
    <row r="590" spans="1:14" ht="15.75" customHeight="1">
      <c r="A590" s="37" t="s">
        <v>1172</v>
      </c>
      <c r="B590" s="38" t="s">
        <v>1173</v>
      </c>
      <c r="C590" s="39">
        <v>0</v>
      </c>
      <c r="D590" s="39">
        <v>0</v>
      </c>
      <c r="E590" s="39">
        <v>0</v>
      </c>
      <c r="F590" s="39">
        <v>0</v>
      </c>
      <c r="G590" s="39">
        <f t="shared" si="0"/>
        <v>0</v>
      </c>
      <c r="H590" s="163"/>
      <c r="I590" s="1"/>
      <c r="J590" s="1"/>
      <c r="K590" s="1"/>
      <c r="L590" s="1"/>
      <c r="M590" s="1"/>
      <c r="N590" s="1"/>
    </row>
    <row r="591" spans="1:14" ht="15.75" customHeight="1">
      <c r="A591" s="40" t="s">
        <v>1174</v>
      </c>
      <c r="B591" s="64" t="s">
        <v>1175</v>
      </c>
      <c r="C591" s="41">
        <v>92202.65</v>
      </c>
      <c r="D591" s="41">
        <v>201598.39</v>
      </c>
      <c r="E591" s="41">
        <v>576628.26</v>
      </c>
      <c r="F591" s="41">
        <v>0</v>
      </c>
      <c r="G591" s="41">
        <f t="shared" si="0"/>
        <v>375029.87</v>
      </c>
      <c r="H591" s="149">
        <f t="shared" ref="H591" si="141">+H592+H593+H594</f>
        <v>0</v>
      </c>
      <c r="I591" s="1"/>
      <c r="J591" s="1"/>
      <c r="K591" s="1"/>
      <c r="L591" s="1"/>
      <c r="M591" s="1"/>
      <c r="N591" s="1"/>
    </row>
    <row r="592" spans="1:14" ht="15.75" customHeight="1">
      <c r="A592" s="25" t="s">
        <v>1176</v>
      </c>
      <c r="B592" s="26" t="s">
        <v>1177</v>
      </c>
      <c r="C592" s="27">
        <v>4703.1099999999997</v>
      </c>
      <c r="D592" s="27">
        <v>25282.71</v>
      </c>
      <c r="E592" s="27">
        <v>4791.88</v>
      </c>
      <c r="F592" s="27">
        <v>0</v>
      </c>
      <c r="G592" s="27">
        <f t="shared" si="0"/>
        <v>-20490.829999999998</v>
      </c>
      <c r="H592" s="166"/>
      <c r="I592" s="1"/>
      <c r="J592" s="1"/>
      <c r="K592" s="1"/>
      <c r="L592" s="1"/>
      <c r="M592" s="1"/>
      <c r="N592" s="1"/>
    </row>
    <row r="593" spans="1:14" ht="15.75" customHeight="1">
      <c r="A593" s="25" t="s">
        <v>1178</v>
      </c>
      <c r="B593" s="26" t="s">
        <v>1179</v>
      </c>
      <c r="C593" s="27">
        <v>2151.98</v>
      </c>
      <c r="D593" s="27">
        <v>94624.09</v>
      </c>
      <c r="E593" s="27">
        <v>62209.93</v>
      </c>
      <c r="F593" s="27">
        <v>0</v>
      </c>
      <c r="G593" s="27">
        <f t="shared" si="0"/>
        <v>-32414.159999999996</v>
      </c>
      <c r="H593" s="166"/>
      <c r="I593" s="1"/>
      <c r="J593" s="1"/>
      <c r="K593" s="1"/>
      <c r="L593" s="1"/>
      <c r="M593" s="1"/>
      <c r="N593" s="1"/>
    </row>
    <row r="594" spans="1:14" ht="15.75" customHeight="1">
      <c r="A594" s="25" t="s">
        <v>1180</v>
      </c>
      <c r="B594" s="26" t="s">
        <v>1181</v>
      </c>
      <c r="C594" s="27">
        <v>85347.56</v>
      </c>
      <c r="D594" s="27">
        <v>81691.59</v>
      </c>
      <c r="E594" s="27">
        <v>509626.45</v>
      </c>
      <c r="F594" s="27">
        <v>0</v>
      </c>
      <c r="G594" s="27">
        <f t="shared" si="0"/>
        <v>427934.86</v>
      </c>
      <c r="H594" s="166"/>
      <c r="I594" s="1"/>
      <c r="J594" s="1"/>
      <c r="K594" s="1"/>
      <c r="L594" s="1"/>
      <c r="M594" s="1"/>
      <c r="N594" s="1"/>
    </row>
    <row r="595" spans="1:14" ht="15.75" customHeight="1">
      <c r="A595" s="37" t="s">
        <v>1182</v>
      </c>
      <c r="B595" s="38" t="s">
        <v>1183</v>
      </c>
      <c r="C595" s="39">
        <v>5.45</v>
      </c>
      <c r="D595" s="39">
        <v>296.42</v>
      </c>
      <c r="E595" s="39">
        <v>28333.74</v>
      </c>
      <c r="F595" s="39">
        <v>0</v>
      </c>
      <c r="G595" s="39">
        <f t="shared" si="0"/>
        <v>28037.320000000003</v>
      </c>
      <c r="H595" s="163"/>
      <c r="I595" s="1"/>
      <c r="J595" s="1"/>
      <c r="K595" s="1"/>
      <c r="L595" s="1"/>
      <c r="M595" s="1"/>
      <c r="N595" s="1"/>
    </row>
    <row r="596" spans="1:14" ht="15.75" customHeight="1">
      <c r="A596" s="37" t="s">
        <v>1184</v>
      </c>
      <c r="B596" s="38" t="s">
        <v>1185</v>
      </c>
      <c r="C596" s="39">
        <v>219928.72</v>
      </c>
      <c r="D596" s="39">
        <v>226455.53</v>
      </c>
      <c r="E596" s="39">
        <v>15568.78</v>
      </c>
      <c r="F596" s="39">
        <v>0</v>
      </c>
      <c r="G596" s="39">
        <f t="shared" si="0"/>
        <v>-210886.75</v>
      </c>
      <c r="H596" s="163"/>
      <c r="I596" s="1"/>
      <c r="J596" s="1"/>
      <c r="K596" s="1"/>
      <c r="L596" s="1"/>
      <c r="M596" s="1"/>
      <c r="N596" s="1"/>
    </row>
    <row r="597" spans="1:14" ht="15.75" customHeight="1">
      <c r="A597" s="37" t="s">
        <v>1186</v>
      </c>
      <c r="B597" s="38" t="s">
        <v>1187</v>
      </c>
      <c r="C597" s="39">
        <v>413009.78</v>
      </c>
      <c r="D597" s="39">
        <v>1493699.17</v>
      </c>
      <c r="E597" s="39">
        <v>11896386.449999999</v>
      </c>
      <c r="F597" s="39">
        <v>10711223.460000001</v>
      </c>
      <c r="G597" s="39">
        <f t="shared" si="0"/>
        <v>10402687.279999999</v>
      </c>
      <c r="H597" s="163"/>
      <c r="I597" s="1"/>
      <c r="J597" s="1"/>
      <c r="K597" s="1"/>
      <c r="L597" s="1"/>
      <c r="M597" s="1"/>
      <c r="N597" s="1"/>
    </row>
    <row r="598" spans="1:14" ht="15.75" customHeight="1">
      <c r="A598" s="37" t="s">
        <v>1188</v>
      </c>
      <c r="B598" s="38" t="s">
        <v>1189</v>
      </c>
      <c r="C598" s="39">
        <v>3861635.76</v>
      </c>
      <c r="D598" s="39">
        <v>5170437.58</v>
      </c>
      <c r="E598" s="39">
        <v>2804769.9</v>
      </c>
      <c r="F598" s="39">
        <v>0</v>
      </c>
      <c r="G598" s="39">
        <f t="shared" si="0"/>
        <v>-2365667.6800000002</v>
      </c>
      <c r="H598" s="163"/>
      <c r="I598" s="1"/>
      <c r="J598" s="1"/>
      <c r="K598" s="1"/>
      <c r="L598" s="1"/>
      <c r="M598" s="1"/>
      <c r="N598" s="1"/>
    </row>
    <row r="599" spans="1:14" ht="15.75" customHeight="1">
      <c r="A599" s="37" t="s">
        <v>1190</v>
      </c>
      <c r="B599" s="38" t="s">
        <v>1191</v>
      </c>
      <c r="C599" s="39">
        <v>1052895.8899999999</v>
      </c>
      <c r="D599" s="39">
        <v>298604.65000000002</v>
      </c>
      <c r="E599" s="39">
        <v>575011.09</v>
      </c>
      <c r="F599" s="39">
        <v>0</v>
      </c>
      <c r="G599" s="39">
        <f t="shared" si="0"/>
        <v>276406.43999999994</v>
      </c>
      <c r="H599" s="163"/>
      <c r="I599" s="1"/>
      <c r="J599" s="1"/>
      <c r="K599" s="1"/>
      <c r="L599" s="1"/>
      <c r="M599" s="1"/>
      <c r="N599" s="1"/>
    </row>
    <row r="600" spans="1:14" ht="15.75" customHeight="1">
      <c r="A600" s="28" t="s">
        <v>1192</v>
      </c>
      <c r="B600" s="29" t="s">
        <v>1193</v>
      </c>
      <c r="C600" s="30">
        <v>0</v>
      </c>
      <c r="D600" s="30">
        <v>0</v>
      </c>
      <c r="E600" s="30">
        <v>0</v>
      </c>
      <c r="F600" s="30">
        <v>0</v>
      </c>
      <c r="G600" s="30">
        <f t="shared" si="0"/>
        <v>0</v>
      </c>
      <c r="H600" s="156">
        <f t="shared" ref="H600" si="142">+H601+H602</f>
        <v>0</v>
      </c>
      <c r="I600" s="1"/>
      <c r="J600" s="1"/>
      <c r="K600" s="1"/>
      <c r="L600" s="1"/>
      <c r="M600" s="1"/>
      <c r="N600" s="1"/>
    </row>
    <row r="601" spans="1:14" ht="15.75" customHeight="1">
      <c r="A601" s="25" t="s">
        <v>1194</v>
      </c>
      <c r="B601" s="26" t="s">
        <v>1195</v>
      </c>
      <c r="C601" s="27">
        <v>0</v>
      </c>
      <c r="D601" s="27">
        <v>0</v>
      </c>
      <c r="E601" s="27">
        <v>0</v>
      </c>
      <c r="F601" s="27">
        <v>0</v>
      </c>
      <c r="G601" s="27">
        <f t="shared" si="0"/>
        <v>0</v>
      </c>
      <c r="H601" s="166"/>
      <c r="I601" s="1"/>
      <c r="J601" s="1"/>
      <c r="K601" s="1"/>
      <c r="L601" s="1"/>
      <c r="M601" s="1"/>
      <c r="N601" s="1"/>
    </row>
    <row r="602" spans="1:14" ht="15.75" customHeight="1">
      <c r="A602" s="59" t="s">
        <v>1196</v>
      </c>
      <c r="B602" s="60" t="s">
        <v>1197</v>
      </c>
      <c r="C602" s="58">
        <v>0</v>
      </c>
      <c r="D602" s="58">
        <v>0</v>
      </c>
      <c r="E602" s="58">
        <v>0</v>
      </c>
      <c r="F602" s="58">
        <v>0</v>
      </c>
      <c r="G602" s="58">
        <f t="shared" si="0"/>
        <v>0</v>
      </c>
      <c r="H602" s="163"/>
      <c r="I602" s="1"/>
      <c r="J602" s="1"/>
      <c r="K602" s="1"/>
      <c r="L602" s="1"/>
      <c r="M602" s="1"/>
      <c r="N602" s="1"/>
    </row>
    <row r="603" spans="1:14" ht="15.75" customHeight="1">
      <c r="A603" s="28" t="s">
        <v>1198</v>
      </c>
      <c r="B603" s="29" t="s">
        <v>1199</v>
      </c>
      <c r="C603" s="30">
        <v>0</v>
      </c>
      <c r="D603" s="30">
        <v>0</v>
      </c>
      <c r="E603" s="30">
        <v>0</v>
      </c>
      <c r="F603" s="30">
        <v>0</v>
      </c>
      <c r="G603" s="30">
        <f t="shared" si="0"/>
        <v>0</v>
      </c>
      <c r="H603" s="156">
        <f t="shared" ref="H603" si="143">+H604+H605+H606+H607+H608+H609+H610</f>
        <v>0</v>
      </c>
      <c r="I603" s="1"/>
      <c r="J603" s="1"/>
      <c r="K603" s="1"/>
      <c r="L603" s="1"/>
      <c r="M603" s="1"/>
      <c r="N603" s="1"/>
    </row>
    <row r="604" spans="1:14" ht="15.75" customHeight="1">
      <c r="A604" s="73" t="s">
        <v>1200</v>
      </c>
      <c r="B604" s="74" t="s">
        <v>1201</v>
      </c>
      <c r="C604" s="75">
        <v>0</v>
      </c>
      <c r="D604" s="75">
        <v>0</v>
      </c>
      <c r="E604" s="75">
        <v>0</v>
      </c>
      <c r="F604" s="75">
        <v>0</v>
      </c>
      <c r="G604" s="75">
        <f t="shared" si="0"/>
        <v>0</v>
      </c>
      <c r="H604" s="163"/>
      <c r="I604" s="1"/>
      <c r="J604" s="1"/>
      <c r="K604" s="1"/>
      <c r="L604" s="1"/>
      <c r="M604" s="1"/>
      <c r="N604" s="1"/>
    </row>
    <row r="605" spans="1:14" ht="15.75" customHeight="1">
      <c r="A605" s="73" t="s">
        <v>1202</v>
      </c>
      <c r="B605" s="74" t="s">
        <v>1203</v>
      </c>
      <c r="C605" s="75">
        <v>0</v>
      </c>
      <c r="D605" s="75">
        <v>0</v>
      </c>
      <c r="E605" s="75">
        <v>0</v>
      </c>
      <c r="F605" s="75">
        <v>0</v>
      </c>
      <c r="G605" s="75">
        <f t="shared" si="0"/>
        <v>0</v>
      </c>
      <c r="H605" s="163"/>
      <c r="I605" s="1"/>
      <c r="J605" s="1"/>
      <c r="K605" s="1"/>
      <c r="L605" s="1"/>
      <c r="M605" s="1"/>
      <c r="N605" s="1"/>
    </row>
    <row r="606" spans="1:14" ht="15.75" customHeight="1">
      <c r="A606" s="73" t="s">
        <v>1204</v>
      </c>
      <c r="B606" s="74" t="s">
        <v>1205</v>
      </c>
      <c r="C606" s="75">
        <v>0</v>
      </c>
      <c r="D606" s="75">
        <v>0</v>
      </c>
      <c r="E606" s="75">
        <v>0</v>
      </c>
      <c r="F606" s="75">
        <v>0</v>
      </c>
      <c r="G606" s="75">
        <f t="shared" si="0"/>
        <v>0</v>
      </c>
      <c r="H606" s="163"/>
      <c r="I606" s="1"/>
      <c r="J606" s="1"/>
      <c r="K606" s="1"/>
      <c r="L606" s="1"/>
      <c r="M606" s="1"/>
      <c r="N606" s="1"/>
    </row>
    <row r="607" spans="1:14" ht="15.75" customHeight="1">
      <c r="A607" s="73" t="s">
        <v>1206</v>
      </c>
      <c r="B607" s="74" t="s">
        <v>1207</v>
      </c>
      <c r="C607" s="75">
        <v>0</v>
      </c>
      <c r="D607" s="75">
        <v>0</v>
      </c>
      <c r="E607" s="75">
        <v>0</v>
      </c>
      <c r="F607" s="75">
        <v>0</v>
      </c>
      <c r="G607" s="75">
        <f t="shared" si="0"/>
        <v>0</v>
      </c>
      <c r="H607" s="163"/>
      <c r="I607" s="1"/>
      <c r="J607" s="1"/>
      <c r="K607" s="1"/>
      <c r="L607" s="1"/>
      <c r="M607" s="1"/>
      <c r="N607" s="1"/>
    </row>
    <row r="608" spans="1:14" ht="15.75" customHeight="1">
      <c r="A608" s="73" t="s">
        <v>1208</v>
      </c>
      <c r="B608" s="74" t="s">
        <v>1209</v>
      </c>
      <c r="C608" s="75">
        <v>0</v>
      </c>
      <c r="D608" s="75">
        <v>0</v>
      </c>
      <c r="E608" s="75">
        <v>0</v>
      </c>
      <c r="F608" s="75">
        <v>0</v>
      </c>
      <c r="G608" s="75">
        <f t="shared" si="0"/>
        <v>0</v>
      </c>
      <c r="H608" s="163"/>
      <c r="I608" s="1"/>
      <c r="J608" s="1"/>
      <c r="K608" s="1"/>
      <c r="L608" s="1"/>
      <c r="M608" s="1"/>
      <c r="N608" s="1"/>
    </row>
    <row r="609" spans="1:14" ht="15.75" customHeight="1">
      <c r="A609" s="73" t="s">
        <v>1210</v>
      </c>
      <c r="B609" s="74" t="s">
        <v>1211</v>
      </c>
      <c r="C609" s="75">
        <v>0</v>
      </c>
      <c r="D609" s="75">
        <v>0</v>
      </c>
      <c r="E609" s="75">
        <v>0</v>
      </c>
      <c r="F609" s="75">
        <v>0</v>
      </c>
      <c r="G609" s="75">
        <f t="shared" si="0"/>
        <v>0</v>
      </c>
      <c r="H609" s="163"/>
      <c r="I609" s="1"/>
      <c r="J609" s="1"/>
      <c r="K609" s="1"/>
      <c r="L609" s="1"/>
      <c r="M609" s="1"/>
      <c r="N609" s="1"/>
    </row>
    <row r="610" spans="1:14" ht="15.75" customHeight="1">
      <c r="A610" s="37" t="s">
        <v>1212</v>
      </c>
      <c r="B610" s="38" t="s">
        <v>1213</v>
      </c>
      <c r="C610" s="39">
        <v>0</v>
      </c>
      <c r="D610" s="39">
        <v>0</v>
      </c>
      <c r="E610" s="39">
        <v>0</v>
      </c>
      <c r="F610" s="39">
        <v>0</v>
      </c>
      <c r="G610" s="39">
        <f t="shared" si="0"/>
        <v>0</v>
      </c>
      <c r="H610" s="163"/>
      <c r="I610" s="1"/>
      <c r="J610" s="1"/>
      <c r="K610" s="1"/>
      <c r="L610" s="1"/>
      <c r="M610" s="1"/>
      <c r="N610" s="1"/>
    </row>
    <row r="611" spans="1:14" ht="15.75" customHeight="1">
      <c r="A611" s="28" t="s">
        <v>1214</v>
      </c>
      <c r="B611" s="29" t="s">
        <v>1215</v>
      </c>
      <c r="C611" s="30">
        <v>507499.82</v>
      </c>
      <c r="D611" s="30">
        <v>14462.56</v>
      </c>
      <c r="E611" s="30">
        <v>8283.2999999999993</v>
      </c>
      <c r="F611" s="30">
        <v>0</v>
      </c>
      <c r="G611" s="30">
        <f t="shared" si="0"/>
        <v>-6179.26</v>
      </c>
      <c r="H611" s="156"/>
      <c r="I611" s="1"/>
      <c r="J611" s="1"/>
      <c r="K611" s="1"/>
      <c r="L611" s="1"/>
      <c r="M611" s="1"/>
      <c r="N611" s="1"/>
    </row>
    <row r="612" spans="1:14" ht="15.75" customHeight="1">
      <c r="A612" s="9" t="s">
        <v>1216</v>
      </c>
      <c r="B612" s="10" t="s">
        <v>1217</v>
      </c>
      <c r="C612" s="12">
        <v>19499487.649999999</v>
      </c>
      <c r="D612" s="12">
        <v>20305034.100000001</v>
      </c>
      <c r="E612" s="12">
        <v>21371605.629999999</v>
      </c>
      <c r="F612" s="12">
        <v>1062494.51</v>
      </c>
      <c r="G612" s="12">
        <f t="shared" si="0"/>
        <v>1066571.5299999975</v>
      </c>
      <c r="H612" s="149">
        <f t="shared" ref="H612" si="144">+H613+H618+H621</f>
        <v>0</v>
      </c>
      <c r="I612" s="1"/>
      <c r="J612" s="1"/>
      <c r="K612" s="1"/>
      <c r="L612" s="1"/>
      <c r="M612" s="1"/>
      <c r="N612" s="1"/>
    </row>
    <row r="613" spans="1:14" ht="15.75" customHeight="1">
      <c r="A613" s="9" t="s">
        <v>1218</v>
      </c>
      <c r="B613" s="10" t="s">
        <v>1219</v>
      </c>
      <c r="C613" s="12">
        <v>18277062.199999999</v>
      </c>
      <c r="D613" s="12">
        <v>19218114.93</v>
      </c>
      <c r="E613" s="12">
        <v>19743155.510000002</v>
      </c>
      <c r="F613" s="12">
        <v>1062494.51</v>
      </c>
      <c r="G613" s="12">
        <f t="shared" si="0"/>
        <v>525040.58000000194</v>
      </c>
      <c r="H613" s="149">
        <f t="shared" ref="H613" si="145">+H614+H615+H616+H617</f>
        <v>0</v>
      </c>
      <c r="I613" s="1"/>
      <c r="J613" s="1"/>
      <c r="K613" s="1"/>
      <c r="L613" s="1"/>
      <c r="M613" s="1"/>
      <c r="N613" s="1"/>
    </row>
    <row r="614" spans="1:14" ht="15.75" customHeight="1">
      <c r="A614" s="28" t="s">
        <v>1220</v>
      </c>
      <c r="B614" s="29" t="s">
        <v>1221</v>
      </c>
      <c r="C614" s="30">
        <v>16577505.539999999</v>
      </c>
      <c r="D614" s="30">
        <v>17370537.420000002</v>
      </c>
      <c r="E614" s="30">
        <v>17918129.289999999</v>
      </c>
      <c r="F614" s="30">
        <v>738808.93</v>
      </c>
      <c r="G614" s="30">
        <f t="shared" si="0"/>
        <v>547591.86999999732</v>
      </c>
      <c r="H614" s="156"/>
      <c r="I614" s="1"/>
      <c r="J614" s="1"/>
      <c r="K614" s="1"/>
      <c r="L614" s="1"/>
      <c r="M614" s="1"/>
      <c r="N614" s="1"/>
    </row>
    <row r="615" spans="1:14" ht="15.75" customHeight="1">
      <c r="A615" s="28" t="s">
        <v>1222</v>
      </c>
      <c r="B615" s="29" t="s">
        <v>1223</v>
      </c>
      <c r="C615" s="30">
        <v>1167569.08</v>
      </c>
      <c r="D615" s="30">
        <v>1334629.4099999999</v>
      </c>
      <c r="E615" s="30">
        <v>1284375.08</v>
      </c>
      <c r="F615" s="30">
        <v>188135.52</v>
      </c>
      <c r="G615" s="30">
        <f t="shared" si="0"/>
        <v>-50254.329999999842</v>
      </c>
      <c r="H615" s="156"/>
      <c r="I615" s="1"/>
      <c r="J615" s="1"/>
      <c r="K615" s="1"/>
      <c r="L615" s="1"/>
      <c r="M615" s="1"/>
      <c r="N615" s="1"/>
    </row>
    <row r="616" spans="1:14" ht="15.75" customHeight="1">
      <c r="A616" s="28" t="s">
        <v>1224</v>
      </c>
      <c r="B616" s="29" t="s">
        <v>1225</v>
      </c>
      <c r="C616" s="30">
        <v>531987.57999999996</v>
      </c>
      <c r="D616" s="30">
        <v>512948.1</v>
      </c>
      <c r="E616" s="30">
        <v>540651.14</v>
      </c>
      <c r="F616" s="30">
        <v>135550.06</v>
      </c>
      <c r="G616" s="30">
        <f t="shared" si="0"/>
        <v>27703.040000000037</v>
      </c>
      <c r="H616" s="156"/>
      <c r="I616" s="1"/>
      <c r="J616" s="1"/>
      <c r="K616" s="1"/>
      <c r="L616" s="1"/>
      <c r="M616" s="1"/>
      <c r="N616" s="1"/>
    </row>
    <row r="617" spans="1:14" ht="15.75" customHeight="1">
      <c r="A617" s="28" t="s">
        <v>1226</v>
      </c>
      <c r="B617" s="29" t="s">
        <v>1227</v>
      </c>
      <c r="C617" s="30">
        <v>0</v>
      </c>
      <c r="D617" s="30">
        <v>0</v>
      </c>
      <c r="E617" s="30">
        <v>0</v>
      </c>
      <c r="F617" s="30">
        <v>0</v>
      </c>
      <c r="G617" s="30">
        <f t="shared" si="0"/>
        <v>0</v>
      </c>
      <c r="H617" s="156"/>
      <c r="I617" s="1"/>
      <c r="J617" s="1"/>
      <c r="K617" s="1"/>
      <c r="L617" s="1"/>
      <c r="M617" s="1"/>
      <c r="N617" s="1"/>
    </row>
    <row r="618" spans="1:14" ht="15.75" customHeight="1">
      <c r="A618" s="9" t="s">
        <v>1228</v>
      </c>
      <c r="B618" s="10" t="s">
        <v>1229</v>
      </c>
      <c r="C618" s="12">
        <v>1046760.82</v>
      </c>
      <c r="D618" s="12">
        <v>820547.1</v>
      </c>
      <c r="E618" s="12">
        <v>811387.1</v>
      </c>
      <c r="F618" s="12">
        <v>0</v>
      </c>
      <c r="G618" s="12">
        <f t="shared" si="0"/>
        <v>-9160</v>
      </c>
      <c r="H618" s="149">
        <f t="shared" ref="H618" si="146">+H619+H620</f>
        <v>0</v>
      </c>
      <c r="I618" s="1"/>
      <c r="J618" s="1"/>
      <c r="K618" s="1"/>
      <c r="L618" s="1"/>
      <c r="M618" s="1"/>
      <c r="N618" s="1"/>
    </row>
    <row r="619" spans="1:14" ht="15.75" customHeight="1">
      <c r="A619" s="28" t="s">
        <v>1230</v>
      </c>
      <c r="B619" s="29" t="s">
        <v>1231</v>
      </c>
      <c r="C619" s="30">
        <v>1046760.82</v>
      </c>
      <c r="D619" s="30">
        <v>820547.1</v>
      </c>
      <c r="E619" s="30">
        <v>811387.1</v>
      </c>
      <c r="F619" s="30">
        <v>0</v>
      </c>
      <c r="G619" s="30">
        <f t="shared" si="0"/>
        <v>-9160</v>
      </c>
      <c r="H619" s="156"/>
      <c r="I619" s="1"/>
      <c r="J619" s="1"/>
      <c r="K619" s="1"/>
      <c r="L619" s="1"/>
      <c r="M619" s="1"/>
      <c r="N619" s="1"/>
    </row>
    <row r="620" spans="1:14" ht="15.75" customHeight="1">
      <c r="A620" s="28" t="s">
        <v>1232</v>
      </c>
      <c r="B620" s="29" t="s">
        <v>1233</v>
      </c>
      <c r="C620" s="30">
        <v>0</v>
      </c>
      <c r="D620" s="30">
        <v>0</v>
      </c>
      <c r="E620" s="30">
        <v>0</v>
      </c>
      <c r="F620" s="30">
        <v>0</v>
      </c>
      <c r="G620" s="30">
        <f t="shared" si="0"/>
        <v>0</v>
      </c>
      <c r="H620" s="156"/>
      <c r="I620" s="1"/>
      <c r="J620" s="1"/>
      <c r="K620" s="1"/>
      <c r="L620" s="1"/>
      <c r="M620" s="1"/>
      <c r="N620" s="1"/>
    </row>
    <row r="621" spans="1:14" ht="15.75" customHeight="1">
      <c r="A621" s="9" t="s">
        <v>1234</v>
      </c>
      <c r="B621" s="10" t="s">
        <v>1235</v>
      </c>
      <c r="C621" s="12">
        <v>175664.63</v>
      </c>
      <c r="D621" s="12">
        <v>266372.07</v>
      </c>
      <c r="E621" s="12">
        <v>817063.02</v>
      </c>
      <c r="F621" s="12">
        <v>0</v>
      </c>
      <c r="G621" s="12">
        <f t="shared" si="0"/>
        <v>550690.94999999995</v>
      </c>
      <c r="H621" s="149"/>
      <c r="I621" s="1"/>
      <c r="J621" s="1"/>
      <c r="K621" s="1"/>
      <c r="L621" s="1"/>
      <c r="M621" s="1"/>
      <c r="N621" s="1"/>
    </row>
    <row r="622" spans="1:14" ht="15.75" customHeight="1">
      <c r="A622" s="1"/>
      <c r="B622" s="5"/>
      <c r="C622" s="1"/>
      <c r="D622" s="1"/>
      <c r="E622" s="1"/>
      <c r="F622" s="387"/>
      <c r="G622" s="1"/>
      <c r="H622" s="150"/>
      <c r="I622" s="1"/>
      <c r="J622" s="1"/>
      <c r="K622" s="1"/>
      <c r="L622" s="1"/>
      <c r="M622" s="1"/>
      <c r="N622" s="1"/>
    </row>
    <row r="623" spans="1:14" ht="15.75" customHeight="1">
      <c r="A623" s="1"/>
      <c r="B623" s="5"/>
      <c r="C623" s="1"/>
      <c r="D623" s="1"/>
      <c r="E623" s="1"/>
      <c r="F623" s="387"/>
      <c r="G623" s="1"/>
      <c r="H623" s="150"/>
      <c r="I623" s="1"/>
      <c r="J623" s="1"/>
      <c r="K623" s="1"/>
      <c r="L623" s="1"/>
      <c r="M623" s="1"/>
      <c r="N623" s="1"/>
    </row>
    <row r="624" spans="1:14" ht="15.75" customHeight="1">
      <c r="A624" s="1"/>
      <c r="B624" s="5"/>
      <c r="C624" s="1"/>
      <c r="D624" s="1"/>
      <c r="E624" s="1"/>
      <c r="F624" s="1"/>
      <c r="G624" s="1"/>
      <c r="H624" s="150"/>
      <c r="I624" s="1"/>
      <c r="J624" s="1"/>
      <c r="K624" s="1"/>
      <c r="L624" s="1"/>
      <c r="M624" s="1"/>
      <c r="N624" s="1"/>
    </row>
    <row r="625" spans="1:14" ht="15.75" customHeight="1">
      <c r="A625" s="1"/>
      <c r="B625" s="5"/>
      <c r="C625" s="1"/>
      <c r="D625" s="1"/>
      <c r="E625" s="1"/>
      <c r="F625" s="1"/>
      <c r="G625" s="1"/>
      <c r="H625" s="150"/>
      <c r="I625" s="1"/>
      <c r="J625" s="1"/>
      <c r="K625" s="1"/>
      <c r="L625" s="1"/>
      <c r="M625" s="1"/>
      <c r="N625" s="1"/>
    </row>
    <row r="626" spans="1:14" ht="15.75" customHeight="1">
      <c r="A626" s="1"/>
      <c r="B626" s="5"/>
      <c r="C626" s="1"/>
      <c r="D626" s="1"/>
      <c r="E626" s="1"/>
      <c r="F626" s="1"/>
      <c r="G626" s="1"/>
      <c r="H626" s="150"/>
      <c r="I626" s="1"/>
      <c r="J626" s="1"/>
      <c r="K626" s="1"/>
      <c r="L626" s="1"/>
      <c r="M626" s="1"/>
      <c r="N626" s="1"/>
    </row>
    <row r="627" spans="1:14" ht="15.75" customHeight="1">
      <c r="A627" s="1"/>
      <c r="B627" s="5"/>
      <c r="C627" s="1"/>
      <c r="D627" s="1"/>
      <c r="E627" s="1"/>
      <c r="F627" s="1"/>
      <c r="G627" s="1"/>
      <c r="H627" s="150"/>
      <c r="I627" s="1"/>
      <c r="J627" s="1"/>
      <c r="K627" s="1"/>
      <c r="L627" s="1"/>
      <c r="M627" s="1"/>
      <c r="N627" s="1"/>
    </row>
    <row r="628" spans="1:14" ht="15.75" customHeight="1">
      <c r="A628" s="1"/>
      <c r="B628" s="5"/>
      <c r="C628" s="1"/>
      <c r="D628" s="1"/>
      <c r="E628" s="1"/>
      <c r="F628" s="1"/>
      <c r="G628" s="1"/>
      <c r="H628" s="150"/>
      <c r="I628" s="1"/>
      <c r="J628" s="1"/>
      <c r="K628" s="1"/>
      <c r="L628" s="1"/>
      <c r="M628" s="1"/>
      <c r="N628" s="1"/>
    </row>
    <row r="629" spans="1:14" ht="15.75" customHeight="1">
      <c r="A629" s="1"/>
      <c r="B629" s="5"/>
      <c r="C629" s="1"/>
      <c r="D629" s="1"/>
      <c r="E629" s="1"/>
      <c r="F629" s="1"/>
      <c r="G629" s="1"/>
      <c r="H629" s="150"/>
      <c r="I629" s="1"/>
      <c r="J629" s="1"/>
      <c r="K629" s="1"/>
      <c r="L629" s="1"/>
      <c r="M629" s="1"/>
      <c r="N629" s="1"/>
    </row>
    <row r="630" spans="1:14" ht="15.75" customHeight="1">
      <c r="A630" s="1"/>
      <c r="B630" s="5"/>
      <c r="C630" s="1"/>
      <c r="D630" s="1"/>
      <c r="E630" s="1"/>
      <c r="F630" s="1"/>
      <c r="G630" s="1"/>
      <c r="H630" s="150"/>
      <c r="I630" s="1"/>
      <c r="J630" s="1"/>
      <c r="K630" s="1"/>
      <c r="L630" s="1"/>
      <c r="M630" s="1"/>
      <c r="N630" s="1"/>
    </row>
    <row r="631" spans="1:14" ht="15.75" customHeight="1">
      <c r="A631" s="1"/>
      <c r="B631" s="5"/>
      <c r="C631" s="1"/>
      <c r="D631" s="1"/>
      <c r="E631" s="1"/>
      <c r="F631" s="1"/>
      <c r="G631" s="1"/>
      <c r="H631" s="150"/>
      <c r="I631" s="1"/>
      <c r="J631" s="1"/>
      <c r="K631" s="1"/>
      <c r="L631" s="1"/>
      <c r="M631" s="1"/>
      <c r="N631" s="1"/>
    </row>
    <row r="632" spans="1:14" ht="15.75" customHeight="1">
      <c r="A632" s="1"/>
      <c r="B632" s="5"/>
      <c r="C632" s="1"/>
      <c r="D632" s="1"/>
      <c r="E632" s="1"/>
      <c r="F632" s="1"/>
      <c r="G632" s="1"/>
      <c r="H632" s="150"/>
      <c r="I632" s="1"/>
      <c r="J632" s="1"/>
      <c r="K632" s="1"/>
      <c r="L632" s="1"/>
      <c r="M632" s="1"/>
      <c r="N632" s="1"/>
    </row>
    <row r="633" spans="1:14" ht="15.75" customHeight="1">
      <c r="A633" s="1"/>
      <c r="B633" s="5"/>
      <c r="C633" s="1"/>
      <c r="D633" s="1"/>
      <c r="E633" s="1"/>
      <c r="F633" s="1"/>
      <c r="G633" s="1"/>
      <c r="H633" s="150"/>
      <c r="I633" s="1"/>
      <c r="J633" s="1"/>
      <c r="K633" s="1"/>
      <c r="L633" s="1"/>
      <c r="M633" s="1"/>
      <c r="N633" s="1"/>
    </row>
    <row r="634" spans="1:14" ht="15.75" customHeight="1">
      <c r="A634" s="1"/>
      <c r="B634" s="5"/>
      <c r="C634" s="1"/>
      <c r="D634" s="1"/>
      <c r="E634" s="1"/>
      <c r="F634" s="1"/>
      <c r="G634" s="1"/>
      <c r="H634" s="150"/>
      <c r="I634" s="1"/>
      <c r="J634" s="1"/>
      <c r="K634" s="1"/>
      <c r="L634" s="1"/>
      <c r="M634" s="1"/>
      <c r="N634" s="1"/>
    </row>
    <row r="635" spans="1:14" ht="15.75" customHeight="1">
      <c r="A635" s="1"/>
      <c r="B635" s="5"/>
      <c r="C635" s="1"/>
      <c r="D635" s="1"/>
      <c r="E635" s="1"/>
      <c r="F635" s="1"/>
      <c r="G635" s="1"/>
      <c r="H635" s="150"/>
      <c r="I635" s="1"/>
      <c r="J635" s="1"/>
      <c r="K635" s="1"/>
      <c r="L635" s="1"/>
      <c r="M635" s="1"/>
      <c r="N635" s="1"/>
    </row>
    <row r="636" spans="1:14" ht="15.75" customHeight="1">
      <c r="A636" s="1"/>
      <c r="B636" s="5"/>
      <c r="C636" s="1"/>
      <c r="D636" s="1"/>
      <c r="E636" s="1"/>
      <c r="F636" s="1"/>
      <c r="G636" s="1"/>
      <c r="H636" s="150"/>
      <c r="I636" s="1"/>
      <c r="J636" s="1"/>
      <c r="K636" s="1"/>
      <c r="L636" s="1"/>
      <c r="M636" s="1"/>
      <c r="N636" s="1"/>
    </row>
    <row r="637" spans="1:14" ht="15.75" customHeight="1">
      <c r="A637" s="1"/>
      <c r="B637" s="5"/>
      <c r="C637" s="1"/>
      <c r="D637" s="1"/>
      <c r="E637" s="1"/>
      <c r="F637" s="1"/>
      <c r="G637" s="1"/>
      <c r="H637" s="150"/>
      <c r="I637" s="1"/>
      <c r="J637" s="1"/>
      <c r="K637" s="1"/>
      <c r="L637" s="1"/>
      <c r="M637" s="1"/>
      <c r="N637" s="1"/>
    </row>
    <row r="638" spans="1:14" ht="15.75" customHeight="1">
      <c r="A638" s="1"/>
      <c r="B638" s="5"/>
      <c r="C638" s="1"/>
      <c r="D638" s="1"/>
      <c r="E638" s="1"/>
      <c r="F638" s="1"/>
      <c r="G638" s="1"/>
      <c r="H638" s="150"/>
      <c r="I638" s="1"/>
      <c r="J638" s="1"/>
      <c r="K638" s="1"/>
      <c r="L638" s="1"/>
      <c r="M638" s="1"/>
      <c r="N638" s="1"/>
    </row>
    <row r="639" spans="1:14" ht="15.75" customHeight="1">
      <c r="A639" s="1"/>
      <c r="B639" s="5"/>
      <c r="C639" s="1"/>
      <c r="D639" s="1"/>
      <c r="E639" s="1"/>
      <c r="F639" s="1"/>
      <c r="G639" s="1"/>
      <c r="H639" s="150"/>
      <c r="I639" s="1"/>
      <c r="J639" s="1"/>
      <c r="K639" s="1"/>
      <c r="L639" s="1"/>
      <c r="M639" s="1"/>
      <c r="N639" s="1"/>
    </row>
    <row r="640" spans="1:14" ht="15.75" customHeight="1">
      <c r="A640" s="1"/>
      <c r="B640" s="5"/>
      <c r="C640" s="1"/>
      <c r="D640" s="1"/>
      <c r="E640" s="1"/>
      <c r="F640" s="1"/>
      <c r="G640" s="1"/>
      <c r="H640" s="150"/>
      <c r="I640" s="1"/>
      <c r="J640" s="1"/>
      <c r="K640" s="1"/>
      <c r="L640" s="1"/>
      <c r="M640" s="1"/>
      <c r="N640" s="1"/>
    </row>
    <row r="641" spans="1:14" ht="15.75" customHeight="1">
      <c r="A641" s="1"/>
      <c r="B641" s="5"/>
      <c r="C641" s="1"/>
      <c r="D641" s="1"/>
      <c r="E641" s="1"/>
      <c r="F641" s="1"/>
      <c r="G641" s="1"/>
      <c r="H641" s="150"/>
      <c r="I641" s="1"/>
      <c r="J641" s="1"/>
      <c r="K641" s="1"/>
      <c r="L641" s="1"/>
      <c r="M641" s="1"/>
      <c r="N641" s="1"/>
    </row>
    <row r="642" spans="1:14" ht="15.75" customHeight="1">
      <c r="A642" s="1"/>
      <c r="B642" s="5"/>
      <c r="C642" s="1"/>
      <c r="D642" s="1"/>
      <c r="E642" s="1"/>
      <c r="F642" s="1"/>
      <c r="G642" s="1"/>
      <c r="H642" s="150"/>
      <c r="I642" s="1"/>
      <c r="J642" s="1"/>
      <c r="K642" s="1"/>
      <c r="L642" s="1"/>
      <c r="M642" s="1"/>
      <c r="N642" s="1"/>
    </row>
    <row r="643" spans="1:14" ht="15.75" customHeight="1">
      <c r="A643" s="1"/>
      <c r="B643" s="5"/>
      <c r="C643" s="1"/>
      <c r="D643" s="1"/>
      <c r="E643" s="1"/>
      <c r="F643" s="1"/>
      <c r="G643" s="1"/>
      <c r="H643" s="150"/>
      <c r="I643" s="1"/>
      <c r="J643" s="1"/>
      <c r="K643" s="1"/>
      <c r="L643" s="1"/>
      <c r="M643" s="1"/>
      <c r="N643" s="1"/>
    </row>
    <row r="644" spans="1:14" ht="15.75" customHeight="1">
      <c r="A644" s="1"/>
      <c r="B644" s="5"/>
      <c r="C644" s="1"/>
      <c r="D644" s="1"/>
      <c r="E644" s="1"/>
      <c r="F644" s="1"/>
      <c r="G644" s="1"/>
      <c r="H644" s="150"/>
      <c r="I644" s="1"/>
      <c r="J644" s="1"/>
      <c r="K644" s="1"/>
      <c r="L644" s="1"/>
      <c r="M644" s="1"/>
      <c r="N644" s="1"/>
    </row>
    <row r="645" spans="1:14" ht="15.75" customHeight="1">
      <c r="A645" s="1"/>
      <c r="B645" s="5"/>
      <c r="C645" s="1"/>
      <c r="D645" s="1"/>
      <c r="E645" s="1"/>
      <c r="F645" s="1"/>
      <c r="G645" s="1"/>
      <c r="H645" s="150"/>
      <c r="I645" s="1"/>
      <c r="J645" s="1"/>
      <c r="K645" s="1"/>
      <c r="L645" s="1"/>
      <c r="M645" s="1"/>
      <c r="N645" s="1"/>
    </row>
    <row r="646" spans="1:14" ht="15.75" customHeight="1">
      <c r="A646" s="1"/>
      <c r="B646" s="5"/>
      <c r="C646" s="1"/>
      <c r="D646" s="1"/>
      <c r="E646" s="1"/>
      <c r="F646" s="1"/>
      <c r="G646" s="1"/>
      <c r="H646" s="150"/>
      <c r="I646" s="1"/>
      <c r="J646" s="1"/>
      <c r="K646" s="1"/>
      <c r="L646" s="1"/>
      <c r="M646" s="1"/>
      <c r="N646" s="1"/>
    </row>
    <row r="647" spans="1:14" ht="15.75" customHeight="1">
      <c r="A647" s="1"/>
      <c r="B647" s="5"/>
      <c r="C647" s="1"/>
      <c r="D647" s="1"/>
      <c r="E647" s="1"/>
      <c r="F647" s="1"/>
      <c r="G647" s="1"/>
      <c r="H647" s="150"/>
      <c r="I647" s="1"/>
      <c r="J647" s="1"/>
      <c r="K647" s="1"/>
      <c r="L647" s="1"/>
      <c r="M647" s="1"/>
      <c r="N647" s="1"/>
    </row>
    <row r="648" spans="1:14" ht="15.75" customHeight="1">
      <c r="A648" s="1"/>
      <c r="B648" s="5"/>
      <c r="C648" s="1"/>
      <c r="D648" s="1"/>
      <c r="E648" s="1"/>
      <c r="F648" s="1"/>
      <c r="G648" s="1"/>
      <c r="H648" s="150"/>
      <c r="I648" s="1"/>
      <c r="J648" s="1"/>
      <c r="K648" s="1"/>
      <c r="L648" s="1"/>
      <c r="M648" s="1"/>
      <c r="N648" s="1"/>
    </row>
    <row r="649" spans="1:14" ht="15.75" customHeight="1">
      <c r="A649" s="1"/>
      <c r="B649" s="5"/>
      <c r="C649" s="1"/>
      <c r="D649" s="1"/>
      <c r="E649" s="1"/>
      <c r="F649" s="1"/>
      <c r="G649" s="1"/>
      <c r="H649" s="150"/>
      <c r="I649" s="1"/>
      <c r="J649" s="1"/>
      <c r="K649" s="1"/>
      <c r="L649" s="1"/>
      <c r="M649" s="1"/>
      <c r="N649" s="1"/>
    </row>
    <row r="650" spans="1:14" ht="15.75" customHeight="1">
      <c r="A650" s="1"/>
      <c r="B650" s="5"/>
      <c r="C650" s="1"/>
      <c r="D650" s="1"/>
      <c r="E650" s="1"/>
      <c r="F650" s="1"/>
      <c r="G650" s="1"/>
      <c r="H650" s="150"/>
      <c r="I650" s="1"/>
      <c r="J650" s="1"/>
      <c r="K650" s="1"/>
      <c r="L650" s="1"/>
      <c r="M650" s="1"/>
      <c r="N650" s="1"/>
    </row>
    <row r="651" spans="1:14" ht="15.75" customHeight="1">
      <c r="A651" s="1"/>
      <c r="B651" s="5"/>
      <c r="C651" s="1"/>
      <c r="D651" s="1"/>
      <c r="E651" s="1"/>
      <c r="F651" s="1"/>
      <c r="G651" s="1"/>
      <c r="H651" s="150"/>
      <c r="I651" s="1"/>
      <c r="J651" s="1"/>
      <c r="K651" s="1"/>
      <c r="L651" s="1"/>
      <c r="M651" s="1"/>
      <c r="N651" s="1"/>
    </row>
    <row r="652" spans="1:14" ht="15.75" customHeight="1">
      <c r="A652" s="1"/>
      <c r="B652" s="5"/>
      <c r="C652" s="1"/>
      <c r="D652" s="1"/>
      <c r="E652" s="1"/>
      <c r="F652" s="1"/>
      <c r="G652" s="1"/>
      <c r="H652" s="150"/>
      <c r="I652" s="1"/>
      <c r="J652" s="1"/>
      <c r="K652" s="1"/>
      <c r="L652" s="1"/>
      <c r="M652" s="1"/>
      <c r="N652" s="1"/>
    </row>
    <row r="653" spans="1:14" ht="15.75" customHeight="1">
      <c r="A653" s="1"/>
      <c r="B653" s="5"/>
      <c r="C653" s="1"/>
      <c r="D653" s="1"/>
      <c r="E653" s="1"/>
      <c r="F653" s="1"/>
      <c r="G653" s="1"/>
      <c r="H653" s="150"/>
      <c r="I653" s="1"/>
      <c r="J653" s="1"/>
      <c r="K653" s="1"/>
      <c r="L653" s="1"/>
      <c r="M653" s="1"/>
      <c r="N653" s="1"/>
    </row>
    <row r="654" spans="1:14" ht="15.75" customHeight="1">
      <c r="A654" s="1"/>
      <c r="B654" s="5"/>
      <c r="C654" s="1"/>
      <c r="D654" s="1"/>
      <c r="E654" s="1"/>
      <c r="F654" s="1"/>
      <c r="G654" s="1"/>
      <c r="H654" s="150"/>
      <c r="I654" s="1"/>
      <c r="J654" s="1"/>
      <c r="K654" s="1"/>
      <c r="L654" s="1"/>
      <c r="M654" s="1"/>
      <c r="N654" s="1"/>
    </row>
    <row r="655" spans="1:14" ht="15.75" customHeight="1">
      <c r="A655" s="1"/>
      <c r="B655" s="5"/>
      <c r="C655" s="1"/>
      <c r="D655" s="1"/>
      <c r="E655" s="1"/>
      <c r="F655" s="1"/>
      <c r="G655" s="1"/>
      <c r="H655" s="150"/>
      <c r="I655" s="1"/>
      <c r="J655" s="1"/>
      <c r="K655" s="1"/>
      <c r="L655" s="1"/>
      <c r="M655" s="1"/>
      <c r="N655" s="1"/>
    </row>
    <row r="656" spans="1:14" ht="15.75" customHeight="1">
      <c r="A656" s="1"/>
      <c r="B656" s="5"/>
      <c r="C656" s="1"/>
      <c r="D656" s="1"/>
      <c r="E656" s="1"/>
      <c r="F656" s="1"/>
      <c r="G656" s="1"/>
      <c r="H656" s="150"/>
      <c r="I656" s="1"/>
      <c r="J656" s="1"/>
      <c r="K656" s="1"/>
      <c r="L656" s="1"/>
      <c r="M656" s="1"/>
      <c r="N656" s="1"/>
    </row>
    <row r="657" spans="1:14" ht="15.75" customHeight="1">
      <c r="A657" s="1"/>
      <c r="B657" s="5"/>
      <c r="C657" s="1"/>
      <c r="D657" s="1"/>
      <c r="E657" s="1"/>
      <c r="F657" s="1"/>
      <c r="G657" s="1"/>
      <c r="H657" s="150"/>
      <c r="I657" s="1"/>
      <c r="J657" s="1"/>
      <c r="K657" s="1"/>
      <c r="L657" s="1"/>
      <c r="M657" s="1"/>
      <c r="N657" s="1"/>
    </row>
    <row r="658" spans="1:14" ht="15.75" customHeight="1">
      <c r="A658" s="1"/>
      <c r="B658" s="5"/>
      <c r="C658" s="1"/>
      <c r="D658" s="1"/>
      <c r="E658" s="1"/>
      <c r="F658" s="1"/>
      <c r="G658" s="1"/>
      <c r="H658" s="150"/>
      <c r="I658" s="1"/>
      <c r="J658" s="1"/>
      <c r="K658" s="1"/>
      <c r="L658" s="1"/>
      <c r="M658" s="1"/>
      <c r="N658" s="1"/>
    </row>
    <row r="659" spans="1:14" ht="15.75" customHeight="1">
      <c r="A659" s="1"/>
      <c r="B659" s="5"/>
      <c r="C659" s="1"/>
      <c r="D659" s="1"/>
      <c r="E659" s="1"/>
      <c r="F659" s="1"/>
      <c r="G659" s="1"/>
      <c r="H659" s="150"/>
      <c r="I659" s="1"/>
      <c r="J659" s="1"/>
      <c r="K659" s="1"/>
      <c r="L659" s="1"/>
      <c r="M659" s="1"/>
      <c r="N659" s="1"/>
    </row>
    <row r="660" spans="1:14" ht="15.75" customHeight="1">
      <c r="A660" s="1"/>
      <c r="B660" s="5"/>
      <c r="C660" s="1"/>
      <c r="D660" s="1"/>
      <c r="E660" s="1"/>
      <c r="F660" s="1"/>
      <c r="G660" s="1"/>
      <c r="H660" s="150"/>
      <c r="I660" s="1"/>
      <c r="J660" s="1"/>
      <c r="K660" s="1"/>
      <c r="L660" s="1"/>
      <c r="M660" s="1"/>
      <c r="N660" s="1"/>
    </row>
    <row r="661" spans="1:14" ht="15.75" customHeight="1">
      <c r="A661" s="1"/>
      <c r="B661" s="5"/>
      <c r="C661" s="1"/>
      <c r="D661" s="1"/>
      <c r="E661" s="1"/>
      <c r="F661" s="1"/>
      <c r="G661" s="1"/>
      <c r="H661" s="150"/>
      <c r="I661" s="1"/>
      <c r="J661" s="1"/>
      <c r="K661" s="1"/>
      <c r="L661" s="1"/>
      <c r="M661" s="1"/>
      <c r="N661" s="1"/>
    </row>
    <row r="662" spans="1:14" ht="15.75" customHeight="1">
      <c r="A662" s="1"/>
      <c r="B662" s="5"/>
      <c r="C662" s="1"/>
      <c r="D662" s="1"/>
      <c r="E662" s="1"/>
      <c r="F662" s="1"/>
      <c r="G662" s="1"/>
      <c r="H662" s="150"/>
      <c r="I662" s="1"/>
      <c r="J662" s="1"/>
      <c r="K662" s="1"/>
      <c r="L662" s="1"/>
      <c r="M662" s="1"/>
      <c r="N662" s="1"/>
    </row>
    <row r="663" spans="1:14" ht="15.75" customHeight="1">
      <c r="A663" s="1"/>
      <c r="B663" s="5"/>
      <c r="C663" s="1"/>
      <c r="D663" s="1"/>
      <c r="E663" s="1"/>
      <c r="F663" s="1"/>
      <c r="G663" s="1"/>
      <c r="H663" s="150"/>
      <c r="I663" s="1"/>
      <c r="J663" s="1"/>
      <c r="K663" s="1"/>
      <c r="L663" s="1"/>
      <c r="M663" s="1"/>
      <c r="N663" s="1"/>
    </row>
    <row r="664" spans="1:14" ht="15.75" customHeight="1">
      <c r="A664" s="1"/>
      <c r="B664" s="5"/>
      <c r="C664" s="1"/>
      <c r="D664" s="1"/>
      <c r="E664" s="1"/>
      <c r="F664" s="1"/>
      <c r="G664" s="1"/>
      <c r="H664" s="150"/>
      <c r="I664" s="1"/>
      <c r="J664" s="1"/>
      <c r="K664" s="1"/>
      <c r="L664" s="1"/>
      <c r="M664" s="1"/>
      <c r="N664" s="1"/>
    </row>
    <row r="665" spans="1:14" ht="15.75" customHeight="1">
      <c r="A665" s="1"/>
      <c r="B665" s="5"/>
      <c r="C665" s="1"/>
      <c r="D665" s="1"/>
      <c r="E665" s="1"/>
      <c r="F665" s="1"/>
      <c r="G665" s="1"/>
      <c r="H665" s="150"/>
      <c r="I665" s="1"/>
      <c r="J665" s="1"/>
      <c r="K665" s="1"/>
      <c r="L665" s="1"/>
      <c r="M665" s="1"/>
      <c r="N665" s="1"/>
    </row>
    <row r="666" spans="1:14" ht="15.75" customHeight="1">
      <c r="A666" s="1"/>
      <c r="B666" s="5"/>
      <c r="C666" s="1"/>
      <c r="D666" s="1"/>
      <c r="E666" s="1"/>
      <c r="F666" s="1"/>
      <c r="G666" s="1"/>
      <c r="H666" s="150"/>
      <c r="I666" s="1"/>
      <c r="J666" s="1"/>
      <c r="K666" s="1"/>
      <c r="L666" s="1"/>
      <c r="M666" s="1"/>
      <c r="N666" s="1"/>
    </row>
    <row r="667" spans="1:14" ht="15.75" customHeight="1">
      <c r="A667" s="1"/>
      <c r="B667" s="5"/>
      <c r="C667" s="1"/>
      <c r="D667" s="1"/>
      <c r="E667" s="1"/>
      <c r="F667" s="1"/>
      <c r="G667" s="1"/>
      <c r="H667" s="150"/>
      <c r="I667" s="1"/>
      <c r="J667" s="1"/>
      <c r="K667" s="1"/>
      <c r="L667" s="1"/>
      <c r="M667" s="1"/>
      <c r="N667" s="1"/>
    </row>
    <row r="668" spans="1:14" ht="15.75" customHeight="1">
      <c r="A668" s="1"/>
      <c r="B668" s="5"/>
      <c r="C668" s="1"/>
      <c r="D668" s="1"/>
      <c r="E668" s="1"/>
      <c r="F668" s="1"/>
      <c r="G668" s="1"/>
      <c r="H668" s="150"/>
      <c r="I668" s="1"/>
      <c r="J668" s="1"/>
      <c r="K668" s="1"/>
      <c r="L668" s="1"/>
      <c r="M668" s="1"/>
      <c r="N668" s="1"/>
    </row>
    <row r="669" spans="1:14" ht="15.75" customHeight="1">
      <c r="A669" s="1"/>
      <c r="B669" s="5"/>
      <c r="C669" s="1"/>
      <c r="D669" s="1"/>
      <c r="E669" s="1"/>
      <c r="F669" s="1"/>
      <c r="G669" s="1"/>
      <c r="H669" s="150"/>
      <c r="I669" s="1"/>
      <c r="J669" s="1"/>
      <c r="K669" s="1"/>
      <c r="L669" s="1"/>
      <c r="M669" s="1"/>
      <c r="N669" s="1"/>
    </row>
    <row r="670" spans="1:14" ht="15.75" customHeight="1">
      <c r="A670" s="1"/>
      <c r="B670" s="5"/>
      <c r="C670" s="1"/>
      <c r="D670" s="1"/>
      <c r="E670" s="1"/>
      <c r="F670" s="1"/>
      <c r="G670" s="1"/>
      <c r="H670" s="150"/>
      <c r="I670" s="1"/>
      <c r="J670" s="1"/>
      <c r="K670" s="1"/>
      <c r="L670" s="1"/>
      <c r="M670" s="1"/>
      <c r="N670" s="1"/>
    </row>
    <row r="671" spans="1:14" ht="15.75" customHeight="1">
      <c r="A671" s="1"/>
      <c r="B671" s="5"/>
      <c r="C671" s="1"/>
      <c r="D671" s="1"/>
      <c r="E671" s="1"/>
      <c r="F671" s="1"/>
      <c r="G671" s="1"/>
      <c r="H671" s="150"/>
      <c r="I671" s="1"/>
      <c r="J671" s="1"/>
      <c r="K671" s="1"/>
      <c r="L671" s="1"/>
      <c r="M671" s="1"/>
      <c r="N671" s="1"/>
    </row>
    <row r="672" spans="1:14" ht="15.75" customHeight="1">
      <c r="A672" s="1"/>
      <c r="B672" s="5"/>
      <c r="C672" s="1"/>
      <c r="D672" s="1"/>
      <c r="E672" s="1"/>
      <c r="F672" s="1"/>
      <c r="G672" s="1"/>
      <c r="H672" s="150"/>
      <c r="I672" s="1"/>
      <c r="J672" s="1"/>
      <c r="K672" s="1"/>
      <c r="L672" s="1"/>
      <c r="M672" s="1"/>
      <c r="N672" s="1"/>
    </row>
    <row r="673" spans="1:14" ht="15.75" customHeight="1">
      <c r="A673" s="1"/>
      <c r="B673" s="5"/>
      <c r="C673" s="1"/>
      <c r="D673" s="1"/>
      <c r="E673" s="1"/>
      <c r="F673" s="1"/>
      <c r="G673" s="1"/>
      <c r="H673" s="150"/>
      <c r="I673" s="1"/>
      <c r="J673" s="1"/>
      <c r="K673" s="1"/>
      <c r="L673" s="1"/>
      <c r="M673" s="1"/>
      <c r="N673" s="1"/>
    </row>
    <row r="674" spans="1:14" ht="15.75" customHeight="1">
      <c r="A674" s="1"/>
      <c r="B674" s="5"/>
      <c r="C674" s="1"/>
      <c r="D674" s="1"/>
      <c r="E674" s="1"/>
      <c r="F674" s="1"/>
      <c r="G674" s="1"/>
      <c r="H674" s="150"/>
      <c r="I674" s="1"/>
      <c r="J674" s="1"/>
      <c r="K674" s="1"/>
      <c r="L674" s="1"/>
      <c r="M674" s="1"/>
      <c r="N674" s="1"/>
    </row>
    <row r="675" spans="1:14" ht="15.75" customHeight="1">
      <c r="A675" s="1"/>
      <c r="B675" s="5"/>
      <c r="C675" s="1"/>
      <c r="D675" s="1"/>
      <c r="E675" s="1"/>
      <c r="F675" s="1"/>
      <c r="G675" s="1"/>
      <c r="H675" s="150"/>
      <c r="I675" s="1"/>
      <c r="J675" s="1"/>
      <c r="K675" s="1"/>
      <c r="L675" s="1"/>
      <c r="M675" s="1"/>
      <c r="N675" s="1"/>
    </row>
    <row r="676" spans="1:14" ht="15.75" customHeight="1">
      <c r="A676" s="1"/>
      <c r="B676" s="5"/>
      <c r="C676" s="1"/>
      <c r="D676" s="1"/>
      <c r="E676" s="1"/>
      <c r="F676" s="1"/>
      <c r="G676" s="1"/>
      <c r="H676" s="150"/>
      <c r="I676" s="1"/>
      <c r="J676" s="1"/>
      <c r="K676" s="1"/>
      <c r="L676" s="1"/>
      <c r="M676" s="1"/>
      <c r="N676" s="1"/>
    </row>
    <row r="677" spans="1:14" ht="15.75" customHeight="1">
      <c r="A677" s="1"/>
      <c r="B677" s="5"/>
      <c r="C677" s="1"/>
      <c r="D677" s="1"/>
      <c r="E677" s="1"/>
      <c r="F677" s="1"/>
      <c r="G677" s="1"/>
      <c r="H677" s="150"/>
      <c r="I677" s="1"/>
      <c r="J677" s="1"/>
      <c r="K677" s="1"/>
      <c r="L677" s="1"/>
      <c r="M677" s="1"/>
      <c r="N677" s="1"/>
    </row>
    <row r="678" spans="1:14" ht="15.75" customHeight="1">
      <c r="A678" s="1"/>
      <c r="B678" s="5"/>
      <c r="C678" s="1"/>
      <c r="D678" s="1"/>
      <c r="E678" s="1"/>
      <c r="F678" s="1"/>
      <c r="G678" s="1"/>
      <c r="H678" s="150"/>
      <c r="I678" s="1"/>
      <c r="J678" s="1"/>
      <c r="K678" s="1"/>
      <c r="L678" s="1"/>
      <c r="M678" s="1"/>
      <c r="N678" s="1"/>
    </row>
    <row r="679" spans="1:14" ht="15.75" customHeight="1">
      <c r="A679" s="1"/>
      <c r="B679" s="5"/>
      <c r="C679" s="1"/>
      <c r="D679" s="1"/>
      <c r="E679" s="1"/>
      <c r="F679" s="1"/>
      <c r="G679" s="1"/>
      <c r="H679" s="150"/>
      <c r="I679" s="1"/>
      <c r="J679" s="1"/>
      <c r="K679" s="1"/>
      <c r="L679" s="1"/>
      <c r="M679" s="1"/>
      <c r="N679" s="1"/>
    </row>
    <row r="680" spans="1:14" ht="15.75" customHeight="1">
      <c r="A680" s="1"/>
      <c r="B680" s="5"/>
      <c r="C680" s="1"/>
      <c r="D680" s="1"/>
      <c r="E680" s="1"/>
      <c r="F680" s="1"/>
      <c r="G680" s="1"/>
      <c r="H680" s="150"/>
      <c r="I680" s="1"/>
      <c r="J680" s="1"/>
      <c r="K680" s="1"/>
      <c r="L680" s="1"/>
      <c r="M680" s="1"/>
      <c r="N680" s="1"/>
    </row>
    <row r="681" spans="1:14" ht="15.75" customHeight="1">
      <c r="A681" s="1"/>
      <c r="B681" s="5"/>
      <c r="C681" s="1"/>
      <c r="D681" s="1"/>
      <c r="E681" s="1"/>
      <c r="F681" s="1"/>
      <c r="G681" s="1"/>
      <c r="H681" s="150"/>
      <c r="I681" s="1"/>
      <c r="J681" s="1"/>
      <c r="K681" s="1"/>
      <c r="L681" s="1"/>
      <c r="M681" s="1"/>
      <c r="N681" s="1"/>
    </row>
    <row r="682" spans="1:14" ht="15.75" customHeight="1">
      <c r="A682" s="1"/>
      <c r="B682" s="5"/>
      <c r="C682" s="1"/>
      <c r="D682" s="1"/>
      <c r="E682" s="1"/>
      <c r="F682" s="1"/>
      <c r="G682" s="1"/>
      <c r="H682" s="150"/>
      <c r="I682" s="1"/>
      <c r="J682" s="1"/>
      <c r="K682" s="1"/>
      <c r="L682" s="1"/>
      <c r="M682" s="1"/>
      <c r="N682" s="1"/>
    </row>
    <row r="683" spans="1:14" ht="15.75" customHeight="1">
      <c r="A683" s="1"/>
      <c r="B683" s="5"/>
      <c r="C683" s="1"/>
      <c r="D683" s="1"/>
      <c r="E683" s="1"/>
      <c r="F683" s="1"/>
      <c r="G683" s="1"/>
      <c r="H683" s="150"/>
      <c r="I683" s="1"/>
      <c r="J683" s="1"/>
      <c r="K683" s="1"/>
      <c r="L683" s="1"/>
      <c r="M683" s="1"/>
      <c r="N683" s="1"/>
    </row>
    <row r="684" spans="1:14" ht="15.75" customHeight="1">
      <c r="A684" s="1"/>
      <c r="B684" s="5"/>
      <c r="C684" s="1"/>
      <c r="D684" s="1"/>
      <c r="E684" s="1"/>
      <c r="F684" s="1"/>
      <c r="G684" s="1"/>
      <c r="H684" s="150"/>
      <c r="I684" s="1"/>
      <c r="J684" s="1"/>
      <c r="K684" s="1"/>
      <c r="L684" s="1"/>
      <c r="M684" s="1"/>
      <c r="N684" s="1"/>
    </row>
    <row r="685" spans="1:14" ht="15.75" customHeight="1">
      <c r="A685" s="1"/>
      <c r="B685" s="5"/>
      <c r="C685" s="1"/>
      <c r="D685" s="1"/>
      <c r="E685" s="1"/>
      <c r="F685" s="1"/>
      <c r="G685" s="1"/>
      <c r="H685" s="150"/>
      <c r="I685" s="1"/>
      <c r="J685" s="1"/>
      <c r="K685" s="1"/>
      <c r="L685" s="1"/>
      <c r="M685" s="1"/>
      <c r="N685" s="1"/>
    </row>
    <row r="686" spans="1:14" ht="15.75" customHeight="1">
      <c r="A686" s="1"/>
      <c r="B686" s="5"/>
      <c r="C686" s="1"/>
      <c r="D686" s="1"/>
      <c r="E686" s="1"/>
      <c r="F686" s="1"/>
      <c r="G686" s="1"/>
      <c r="H686" s="150"/>
      <c r="I686" s="1"/>
      <c r="J686" s="1"/>
      <c r="K686" s="1"/>
      <c r="L686" s="1"/>
      <c r="M686" s="1"/>
      <c r="N686" s="1"/>
    </row>
    <row r="687" spans="1:14" ht="15.75" customHeight="1">
      <c r="A687" s="1"/>
      <c r="B687" s="5"/>
      <c r="C687" s="1"/>
      <c r="D687" s="1"/>
      <c r="E687" s="1"/>
      <c r="F687" s="1"/>
      <c r="G687" s="1"/>
      <c r="H687" s="150"/>
      <c r="I687" s="1"/>
      <c r="J687" s="1"/>
      <c r="K687" s="1"/>
      <c r="L687" s="1"/>
      <c r="M687" s="1"/>
      <c r="N687" s="1"/>
    </row>
    <row r="688" spans="1:14" ht="15.75" customHeight="1">
      <c r="A688" s="1"/>
      <c r="B688" s="5"/>
      <c r="C688" s="1"/>
      <c r="D688" s="1"/>
      <c r="E688" s="1"/>
      <c r="F688" s="1"/>
      <c r="G688" s="1"/>
      <c r="H688" s="150"/>
      <c r="I688" s="1"/>
      <c r="J688" s="1"/>
      <c r="K688" s="1"/>
      <c r="L688" s="1"/>
      <c r="M688" s="1"/>
      <c r="N688" s="1"/>
    </row>
    <row r="689" spans="1:14" ht="15.75" customHeight="1">
      <c r="A689" s="1"/>
      <c r="B689" s="5"/>
      <c r="C689" s="1"/>
      <c r="D689" s="1"/>
      <c r="E689" s="1"/>
      <c r="F689" s="1"/>
      <c r="G689" s="1"/>
      <c r="H689" s="209"/>
      <c r="I689" s="1"/>
      <c r="J689" s="1"/>
      <c r="K689" s="1"/>
      <c r="L689" s="1"/>
      <c r="M689" s="1"/>
      <c r="N689" s="1"/>
    </row>
    <row r="690" spans="1:14" ht="15.75" customHeight="1">
      <c r="A690" s="1"/>
      <c r="B690" s="5"/>
      <c r="C690" s="1"/>
      <c r="D690" s="1"/>
      <c r="E690" s="1"/>
      <c r="F690" s="1"/>
      <c r="G690" s="1"/>
      <c r="H690" s="209"/>
      <c r="I690" s="1"/>
      <c r="J690" s="1"/>
      <c r="K690" s="1"/>
      <c r="L690" s="1"/>
      <c r="M690" s="1"/>
      <c r="N690" s="1"/>
    </row>
    <row r="691" spans="1:14" ht="15.75" customHeight="1">
      <c r="A691" s="1"/>
      <c r="B691" s="5"/>
      <c r="C691" s="1"/>
      <c r="D691" s="1"/>
      <c r="E691" s="1"/>
      <c r="F691" s="1"/>
      <c r="G691" s="1"/>
      <c r="H691" s="209"/>
      <c r="I691" s="1"/>
      <c r="J691" s="1"/>
      <c r="K691" s="1"/>
      <c r="L691" s="1"/>
      <c r="M691" s="1"/>
      <c r="N691" s="1"/>
    </row>
    <row r="692" spans="1:14" ht="15.75" customHeight="1">
      <c r="A692" s="1"/>
      <c r="B692" s="5"/>
      <c r="C692" s="1"/>
      <c r="D692" s="1"/>
      <c r="E692" s="1"/>
      <c r="F692" s="1"/>
      <c r="G692" s="1"/>
      <c r="H692" s="209"/>
      <c r="I692" s="1"/>
      <c r="J692" s="1"/>
      <c r="K692" s="1"/>
      <c r="L692" s="1"/>
      <c r="M692" s="1"/>
      <c r="N692" s="1"/>
    </row>
    <row r="693" spans="1:14" ht="15.75" customHeight="1">
      <c r="A693" s="1"/>
      <c r="B693" s="5"/>
      <c r="C693" s="1"/>
      <c r="D693" s="1"/>
      <c r="E693" s="1"/>
      <c r="F693" s="1"/>
      <c r="G693" s="1"/>
      <c r="H693" s="209"/>
      <c r="I693" s="1"/>
      <c r="J693" s="1"/>
      <c r="K693" s="1"/>
      <c r="L693" s="1"/>
      <c r="M693" s="1"/>
      <c r="N693" s="1"/>
    </row>
    <row r="694" spans="1:14" ht="15.75" customHeight="1">
      <c r="A694" s="1"/>
      <c r="B694" s="5"/>
      <c r="C694" s="1"/>
      <c r="D694" s="1"/>
      <c r="E694" s="1"/>
      <c r="F694" s="1"/>
      <c r="G694" s="1"/>
      <c r="H694" s="209"/>
      <c r="I694" s="1"/>
      <c r="J694" s="1"/>
      <c r="K694" s="1"/>
      <c r="L694" s="1"/>
      <c r="M694" s="1"/>
      <c r="N694" s="1"/>
    </row>
    <row r="695" spans="1:14" ht="15.75" customHeight="1">
      <c r="A695" s="1"/>
      <c r="B695" s="5"/>
      <c r="C695" s="1"/>
      <c r="D695" s="1"/>
      <c r="E695" s="1"/>
      <c r="F695" s="1"/>
      <c r="G695" s="1"/>
      <c r="H695" s="209"/>
      <c r="I695" s="1"/>
      <c r="J695" s="1"/>
      <c r="K695" s="1"/>
      <c r="L695" s="1"/>
      <c r="M695" s="1"/>
      <c r="N695" s="1"/>
    </row>
    <row r="696" spans="1:14" ht="15.75" customHeight="1">
      <c r="A696" s="1"/>
      <c r="B696" s="5"/>
      <c r="C696" s="1"/>
      <c r="D696" s="1"/>
      <c r="E696" s="1"/>
      <c r="F696" s="1"/>
      <c r="G696" s="1"/>
      <c r="H696" s="209"/>
      <c r="I696" s="1"/>
      <c r="J696" s="1"/>
      <c r="K696" s="1"/>
      <c r="L696" s="1"/>
      <c r="M696" s="1"/>
      <c r="N696" s="1"/>
    </row>
    <row r="697" spans="1:14" ht="15.75" customHeight="1">
      <c r="A697" s="1"/>
      <c r="B697" s="5"/>
      <c r="C697" s="1"/>
      <c r="D697" s="1"/>
      <c r="E697" s="1"/>
      <c r="F697" s="1"/>
      <c r="G697" s="1"/>
      <c r="H697" s="209"/>
      <c r="I697" s="1"/>
      <c r="J697" s="1"/>
      <c r="K697" s="1"/>
      <c r="L697" s="1"/>
      <c r="M697" s="1"/>
      <c r="N697" s="1"/>
    </row>
    <row r="698" spans="1:14" ht="15.75" customHeight="1">
      <c r="A698" s="1"/>
      <c r="B698" s="5"/>
      <c r="C698" s="1"/>
      <c r="D698" s="1"/>
      <c r="E698" s="1"/>
      <c r="F698" s="1"/>
      <c r="G698" s="1"/>
      <c r="H698" s="209"/>
      <c r="I698" s="1"/>
      <c r="J698" s="1"/>
      <c r="K698" s="1"/>
      <c r="L698" s="1"/>
      <c r="M698" s="1"/>
      <c r="N698" s="1"/>
    </row>
    <row r="699" spans="1:14" ht="15.75" customHeight="1">
      <c r="A699" s="1"/>
      <c r="B699" s="5"/>
      <c r="C699" s="1"/>
      <c r="D699" s="1"/>
      <c r="E699" s="1"/>
      <c r="F699" s="1"/>
      <c r="G699" s="1"/>
      <c r="H699" s="209"/>
      <c r="I699" s="1"/>
      <c r="J699" s="1"/>
      <c r="K699" s="1"/>
      <c r="L699" s="1"/>
      <c r="M699" s="1"/>
      <c r="N699" s="1"/>
    </row>
    <row r="700" spans="1:14" ht="15.75" customHeight="1">
      <c r="A700" s="1"/>
      <c r="B700" s="5"/>
      <c r="C700" s="1"/>
      <c r="D700" s="1"/>
      <c r="E700" s="1"/>
      <c r="F700" s="1"/>
      <c r="G700" s="1"/>
      <c r="H700" s="209"/>
      <c r="I700" s="1"/>
      <c r="J700" s="1"/>
      <c r="K700" s="1"/>
      <c r="L700" s="1"/>
      <c r="M700" s="1"/>
      <c r="N700" s="1"/>
    </row>
    <row r="701" spans="1:14" ht="15.75" customHeight="1">
      <c r="A701" s="1"/>
      <c r="B701" s="5"/>
      <c r="C701" s="1"/>
      <c r="D701" s="1"/>
      <c r="E701" s="1"/>
      <c r="F701" s="1"/>
      <c r="G701" s="1"/>
      <c r="H701" s="209"/>
      <c r="I701" s="1"/>
      <c r="J701" s="1"/>
      <c r="K701" s="1"/>
      <c r="L701" s="1"/>
      <c r="M701" s="1"/>
      <c r="N701" s="1"/>
    </row>
    <row r="702" spans="1:14" ht="15.75" customHeight="1">
      <c r="A702" s="1"/>
      <c r="B702" s="5"/>
      <c r="C702" s="1"/>
      <c r="D702" s="1"/>
      <c r="E702" s="1"/>
      <c r="F702" s="1"/>
      <c r="G702" s="1"/>
      <c r="H702" s="209"/>
      <c r="I702" s="1"/>
      <c r="J702" s="1"/>
      <c r="K702" s="1"/>
      <c r="L702" s="1"/>
      <c r="M702" s="1"/>
      <c r="N702" s="1"/>
    </row>
    <row r="703" spans="1:14" ht="15.75" customHeight="1">
      <c r="A703" s="1"/>
      <c r="B703" s="5"/>
      <c r="C703" s="1"/>
      <c r="D703" s="1"/>
      <c r="E703" s="1"/>
      <c r="F703" s="1"/>
      <c r="G703" s="1"/>
      <c r="H703" s="209"/>
      <c r="I703" s="1"/>
      <c r="J703" s="1"/>
      <c r="K703" s="1"/>
      <c r="L703" s="1"/>
      <c r="M703" s="1"/>
      <c r="N703" s="1"/>
    </row>
    <row r="704" spans="1:14" ht="15.75" customHeight="1">
      <c r="A704" s="1"/>
      <c r="B704" s="5"/>
      <c r="C704" s="1"/>
      <c r="D704" s="1"/>
      <c r="E704" s="1"/>
      <c r="F704" s="1"/>
      <c r="G704" s="1"/>
      <c r="H704" s="209"/>
      <c r="I704" s="1"/>
      <c r="J704" s="1"/>
      <c r="K704" s="1"/>
      <c r="L704" s="1"/>
      <c r="M704" s="1"/>
      <c r="N704" s="1"/>
    </row>
    <row r="705" spans="1:14" ht="15.75" customHeight="1">
      <c r="A705" s="1"/>
      <c r="B705" s="5"/>
      <c r="C705" s="1"/>
      <c r="D705" s="1"/>
      <c r="E705" s="1"/>
      <c r="F705" s="1"/>
      <c r="G705" s="1"/>
      <c r="H705" s="209"/>
      <c r="I705" s="1"/>
      <c r="J705" s="1"/>
      <c r="K705" s="1"/>
      <c r="L705" s="1"/>
      <c r="M705" s="1"/>
      <c r="N705" s="1"/>
    </row>
    <row r="706" spans="1:14" ht="15.75" customHeight="1">
      <c r="A706" s="1"/>
      <c r="B706" s="5"/>
      <c r="C706" s="1"/>
      <c r="D706" s="1"/>
      <c r="E706" s="1"/>
      <c r="F706" s="1"/>
      <c r="G706" s="1"/>
      <c r="H706" s="209"/>
      <c r="I706" s="1"/>
      <c r="J706" s="1"/>
      <c r="K706" s="1"/>
      <c r="L706" s="1"/>
      <c r="M706" s="1"/>
      <c r="N706" s="1"/>
    </row>
    <row r="707" spans="1:14" ht="15.75" customHeight="1">
      <c r="A707" s="1"/>
      <c r="B707" s="5"/>
      <c r="C707" s="1"/>
      <c r="D707" s="1"/>
      <c r="E707" s="1"/>
      <c r="F707" s="1"/>
      <c r="G707" s="1"/>
      <c r="H707" s="209"/>
      <c r="I707" s="1"/>
      <c r="J707" s="1"/>
      <c r="K707" s="1"/>
      <c r="L707" s="1"/>
      <c r="M707" s="1"/>
      <c r="N707" s="1"/>
    </row>
    <row r="708" spans="1:14" ht="15.75" customHeight="1">
      <c r="A708" s="1"/>
      <c r="B708" s="5"/>
      <c r="C708" s="1"/>
      <c r="D708" s="1"/>
      <c r="E708" s="1"/>
      <c r="F708" s="1"/>
      <c r="G708" s="1"/>
      <c r="H708" s="209"/>
      <c r="I708" s="1"/>
      <c r="J708" s="1"/>
      <c r="K708" s="1"/>
      <c r="L708" s="1"/>
      <c r="M708" s="1"/>
      <c r="N708" s="1"/>
    </row>
    <row r="709" spans="1:14" ht="15.75" customHeight="1">
      <c r="A709" s="1"/>
      <c r="B709" s="5"/>
      <c r="C709" s="1"/>
      <c r="D709" s="1"/>
      <c r="E709" s="1"/>
      <c r="F709" s="1"/>
      <c r="G709" s="1"/>
      <c r="H709" s="209"/>
      <c r="I709" s="1"/>
      <c r="J709" s="1"/>
      <c r="K709" s="1"/>
      <c r="L709" s="1"/>
      <c r="M709" s="1"/>
      <c r="N709" s="1"/>
    </row>
    <row r="710" spans="1:14" ht="15.75" customHeight="1">
      <c r="A710" s="1"/>
      <c r="B710" s="5"/>
      <c r="C710" s="1"/>
      <c r="D710" s="1"/>
      <c r="E710" s="1"/>
      <c r="F710" s="1"/>
      <c r="G710" s="1"/>
      <c r="H710" s="209"/>
      <c r="I710" s="1"/>
      <c r="J710" s="1"/>
      <c r="K710" s="1"/>
      <c r="L710" s="1"/>
      <c r="M710" s="1"/>
      <c r="N710" s="1"/>
    </row>
    <row r="711" spans="1:14" ht="15.75" customHeight="1">
      <c r="A711" s="1"/>
      <c r="B711" s="5"/>
      <c r="C711" s="1"/>
      <c r="D711" s="1"/>
      <c r="E711" s="1"/>
      <c r="F711" s="1"/>
      <c r="G711" s="1"/>
      <c r="H711" s="209"/>
      <c r="I711" s="1"/>
      <c r="J711" s="1"/>
      <c r="K711" s="1"/>
      <c r="L711" s="1"/>
      <c r="M711" s="1"/>
      <c r="N711" s="1"/>
    </row>
    <row r="712" spans="1:14" ht="15.75" customHeight="1">
      <c r="A712" s="1"/>
      <c r="B712" s="5"/>
      <c r="C712" s="1"/>
      <c r="D712" s="1"/>
      <c r="E712" s="1"/>
      <c r="F712" s="1"/>
      <c r="G712" s="1"/>
      <c r="H712" s="209"/>
      <c r="I712" s="1"/>
      <c r="J712" s="1"/>
      <c r="K712" s="1"/>
      <c r="L712" s="1"/>
      <c r="M712" s="1"/>
      <c r="N712" s="1"/>
    </row>
    <row r="713" spans="1:14" ht="15.75" customHeight="1">
      <c r="A713" s="1"/>
      <c r="B713" s="5"/>
      <c r="C713" s="1"/>
      <c r="D713" s="1"/>
      <c r="E713" s="1"/>
      <c r="F713" s="1"/>
      <c r="G713" s="1"/>
      <c r="H713" s="209"/>
      <c r="I713" s="1"/>
      <c r="J713" s="1"/>
      <c r="K713" s="1"/>
      <c r="L713" s="1"/>
      <c r="M713" s="1"/>
      <c r="N713" s="1"/>
    </row>
    <row r="714" spans="1:14" ht="15.75" customHeight="1">
      <c r="A714" s="1"/>
      <c r="B714" s="5"/>
      <c r="C714" s="1"/>
      <c r="D714" s="1"/>
      <c r="E714" s="1"/>
      <c r="F714" s="1"/>
      <c r="G714" s="1"/>
      <c r="H714" s="209"/>
      <c r="I714" s="1"/>
      <c r="J714" s="1"/>
      <c r="K714" s="1"/>
      <c r="L714" s="1"/>
      <c r="M714" s="1"/>
      <c r="N714" s="1"/>
    </row>
    <row r="715" spans="1:14" ht="15.75" customHeight="1">
      <c r="A715" s="1"/>
      <c r="B715" s="5"/>
      <c r="C715" s="1"/>
      <c r="D715" s="1"/>
      <c r="E715" s="1"/>
      <c r="F715" s="1"/>
      <c r="G715" s="1"/>
      <c r="H715" s="209"/>
      <c r="I715" s="1"/>
      <c r="J715" s="1"/>
      <c r="K715" s="1"/>
      <c r="L715" s="1"/>
      <c r="M715" s="1"/>
      <c r="N715" s="1"/>
    </row>
    <row r="716" spans="1:14" ht="15.75" customHeight="1">
      <c r="A716" s="1"/>
      <c r="B716" s="5"/>
      <c r="C716" s="1"/>
      <c r="D716" s="1"/>
      <c r="E716" s="1"/>
      <c r="F716" s="1"/>
      <c r="G716" s="1"/>
      <c r="H716" s="209"/>
      <c r="I716" s="1"/>
      <c r="J716" s="1"/>
      <c r="K716" s="1"/>
      <c r="L716" s="1"/>
      <c r="M716" s="1"/>
      <c r="N716" s="1"/>
    </row>
    <row r="717" spans="1:14" ht="15.75" customHeight="1">
      <c r="A717" s="1"/>
      <c r="B717" s="5"/>
      <c r="C717" s="1"/>
      <c r="D717" s="1"/>
      <c r="E717" s="1"/>
      <c r="F717" s="1"/>
      <c r="G717" s="1"/>
      <c r="H717" s="209"/>
      <c r="I717" s="1"/>
      <c r="J717" s="1"/>
      <c r="K717" s="1"/>
      <c r="L717" s="1"/>
      <c r="M717" s="1"/>
      <c r="N717" s="1"/>
    </row>
    <row r="718" spans="1:14" ht="15.75" customHeight="1">
      <c r="A718" s="1"/>
      <c r="B718" s="5"/>
      <c r="C718" s="1"/>
      <c r="D718" s="1"/>
      <c r="E718" s="1"/>
      <c r="F718" s="1"/>
      <c r="G718" s="1"/>
      <c r="H718" s="209"/>
      <c r="I718" s="1"/>
      <c r="J718" s="1"/>
      <c r="K718" s="1"/>
      <c r="L718" s="1"/>
      <c r="M718" s="1"/>
      <c r="N718" s="1"/>
    </row>
    <row r="719" spans="1:14" ht="15.75" customHeight="1">
      <c r="A719" s="1"/>
      <c r="B719" s="5"/>
      <c r="C719" s="1"/>
      <c r="D719" s="1"/>
      <c r="E719" s="1"/>
      <c r="F719" s="1"/>
      <c r="G719" s="1"/>
      <c r="H719" s="209"/>
      <c r="I719" s="1"/>
      <c r="J719" s="1"/>
      <c r="K719" s="1"/>
      <c r="L719" s="1"/>
      <c r="M719" s="1"/>
      <c r="N719" s="1"/>
    </row>
    <row r="720" spans="1:14" ht="15.75" customHeight="1">
      <c r="A720" s="1"/>
      <c r="B720" s="5"/>
      <c r="C720" s="1"/>
      <c r="D720" s="1"/>
      <c r="E720" s="1"/>
      <c r="F720" s="1"/>
      <c r="G720" s="1"/>
      <c r="H720" s="209"/>
      <c r="I720" s="1"/>
      <c r="J720" s="1"/>
      <c r="K720" s="1"/>
      <c r="L720" s="1"/>
      <c r="M720" s="1"/>
      <c r="N720" s="1"/>
    </row>
    <row r="721" spans="1:14" ht="15.75" customHeight="1">
      <c r="A721" s="1"/>
      <c r="B721" s="5"/>
      <c r="C721" s="1"/>
      <c r="D721" s="1"/>
      <c r="E721" s="1"/>
      <c r="F721" s="1"/>
      <c r="G721" s="1"/>
      <c r="H721" s="209"/>
      <c r="I721" s="1"/>
      <c r="J721" s="1"/>
      <c r="K721" s="1"/>
      <c r="L721" s="1"/>
      <c r="M721" s="1"/>
      <c r="N721" s="1"/>
    </row>
    <row r="722" spans="1:14" ht="15.75" customHeight="1">
      <c r="A722" s="1"/>
      <c r="B722" s="5"/>
      <c r="C722" s="1"/>
      <c r="D722" s="1"/>
      <c r="E722" s="1"/>
      <c r="F722" s="1"/>
      <c r="G722" s="1"/>
      <c r="H722" s="209"/>
      <c r="I722" s="1"/>
      <c r="J722" s="1"/>
      <c r="K722" s="1"/>
      <c r="L722" s="1"/>
      <c r="M722" s="1"/>
      <c r="N722" s="1"/>
    </row>
    <row r="723" spans="1:14" ht="15.75" customHeight="1">
      <c r="A723" s="1"/>
      <c r="B723" s="5"/>
      <c r="C723" s="1"/>
      <c r="D723" s="1"/>
      <c r="E723" s="1"/>
      <c r="F723" s="1"/>
      <c r="G723" s="1"/>
      <c r="H723" s="209"/>
      <c r="I723" s="1"/>
      <c r="J723" s="1"/>
      <c r="K723" s="1"/>
      <c r="L723" s="1"/>
      <c r="M723" s="1"/>
      <c r="N723" s="1"/>
    </row>
    <row r="724" spans="1:14" ht="15.75" customHeight="1">
      <c r="A724" s="1"/>
      <c r="B724" s="5"/>
      <c r="C724" s="1"/>
      <c r="D724" s="1"/>
      <c r="E724" s="1"/>
      <c r="F724" s="1"/>
      <c r="G724" s="1"/>
      <c r="H724" s="209"/>
      <c r="I724" s="1"/>
      <c r="J724" s="1"/>
      <c r="K724" s="1"/>
      <c r="L724" s="1"/>
      <c r="M724" s="1"/>
      <c r="N724" s="1"/>
    </row>
    <row r="725" spans="1:14" ht="15.75" customHeight="1">
      <c r="A725" s="1"/>
      <c r="B725" s="5"/>
      <c r="C725" s="1"/>
      <c r="D725" s="1"/>
      <c r="E725" s="1"/>
      <c r="F725" s="1"/>
      <c r="G725" s="1"/>
      <c r="H725" s="209"/>
      <c r="I725" s="1"/>
      <c r="J725" s="1"/>
      <c r="K725" s="1"/>
      <c r="L725" s="1"/>
      <c r="M725" s="1"/>
      <c r="N725" s="1"/>
    </row>
    <row r="726" spans="1:14" ht="15.75" customHeight="1">
      <c r="A726" s="1"/>
      <c r="B726" s="5"/>
      <c r="C726" s="1"/>
      <c r="D726" s="1"/>
      <c r="E726" s="1"/>
      <c r="F726" s="1"/>
      <c r="G726" s="1"/>
      <c r="H726" s="209"/>
      <c r="I726" s="1"/>
      <c r="J726" s="1"/>
      <c r="K726" s="1"/>
      <c r="L726" s="1"/>
      <c r="M726" s="1"/>
      <c r="N726" s="1"/>
    </row>
    <row r="727" spans="1:14" ht="15.75" customHeight="1">
      <c r="A727" s="1"/>
      <c r="B727" s="5"/>
      <c r="C727" s="1"/>
      <c r="D727" s="1"/>
      <c r="E727" s="1"/>
      <c r="F727" s="1"/>
      <c r="G727" s="1"/>
      <c r="H727" s="209"/>
      <c r="I727" s="1"/>
      <c r="J727" s="1"/>
      <c r="K727" s="1"/>
      <c r="L727" s="1"/>
      <c r="M727" s="1"/>
      <c r="N727" s="1"/>
    </row>
    <row r="728" spans="1:14" ht="15.75" customHeight="1">
      <c r="A728" s="1"/>
      <c r="B728" s="5"/>
      <c r="C728" s="1"/>
      <c r="D728" s="1"/>
      <c r="E728" s="1"/>
      <c r="F728" s="1"/>
      <c r="G728" s="1"/>
      <c r="H728" s="209"/>
      <c r="I728" s="1"/>
      <c r="J728" s="1"/>
      <c r="K728" s="1"/>
      <c r="L728" s="1"/>
      <c r="M728" s="1"/>
      <c r="N728" s="1"/>
    </row>
    <row r="729" spans="1:14" ht="15.75" customHeight="1">
      <c r="A729" s="1"/>
      <c r="B729" s="5"/>
      <c r="C729" s="1"/>
      <c r="D729" s="1"/>
      <c r="E729" s="1"/>
      <c r="F729" s="1"/>
      <c r="G729" s="1"/>
      <c r="H729" s="209"/>
      <c r="I729" s="1"/>
      <c r="J729" s="1"/>
      <c r="K729" s="1"/>
      <c r="L729" s="1"/>
      <c r="M729" s="1"/>
      <c r="N729" s="1"/>
    </row>
    <row r="730" spans="1:14" ht="15.75" customHeight="1">
      <c r="A730" s="1"/>
      <c r="B730" s="5"/>
      <c r="C730" s="1"/>
      <c r="D730" s="1"/>
      <c r="E730" s="1"/>
      <c r="F730" s="1"/>
      <c r="G730" s="1"/>
      <c r="H730" s="209"/>
      <c r="I730" s="1"/>
      <c r="J730" s="1"/>
      <c r="K730" s="1"/>
      <c r="L730" s="1"/>
      <c r="M730" s="1"/>
      <c r="N730" s="1"/>
    </row>
    <row r="731" spans="1:14" ht="15.75" customHeight="1">
      <c r="A731" s="1"/>
      <c r="B731" s="5"/>
      <c r="C731" s="1"/>
      <c r="D731" s="1"/>
      <c r="E731" s="1"/>
      <c r="F731" s="1"/>
      <c r="G731" s="1"/>
      <c r="H731" s="209"/>
      <c r="I731" s="1"/>
      <c r="J731" s="1"/>
      <c r="K731" s="1"/>
      <c r="L731" s="1"/>
      <c r="M731" s="1"/>
      <c r="N731" s="1"/>
    </row>
    <row r="732" spans="1:14" ht="15.75" customHeight="1">
      <c r="A732" s="1"/>
      <c r="B732" s="5"/>
      <c r="C732" s="1"/>
      <c r="D732" s="1"/>
      <c r="E732" s="1"/>
      <c r="F732" s="1"/>
      <c r="G732" s="1"/>
      <c r="H732" s="209"/>
      <c r="I732" s="1"/>
      <c r="J732" s="1"/>
      <c r="K732" s="1"/>
      <c r="L732" s="1"/>
      <c r="M732" s="1"/>
      <c r="N732" s="1"/>
    </row>
    <row r="733" spans="1:14" ht="15.75" customHeight="1">
      <c r="A733" s="1"/>
      <c r="B733" s="5"/>
      <c r="C733" s="1"/>
      <c r="D733" s="1"/>
      <c r="E733" s="1"/>
      <c r="F733" s="1"/>
      <c r="G733" s="1"/>
      <c r="H733" s="209"/>
      <c r="I733" s="1"/>
      <c r="J733" s="1"/>
      <c r="K733" s="1"/>
      <c r="L733" s="1"/>
      <c r="M733" s="1"/>
      <c r="N733" s="1"/>
    </row>
    <row r="734" spans="1:14" ht="15.75" customHeight="1">
      <c r="A734" s="1"/>
      <c r="B734" s="5"/>
      <c r="C734" s="1"/>
      <c r="D734" s="1"/>
      <c r="E734" s="1"/>
      <c r="F734" s="1"/>
      <c r="G734" s="1"/>
      <c r="H734" s="209"/>
      <c r="I734" s="1"/>
      <c r="J734" s="1"/>
      <c r="K734" s="1"/>
      <c r="L734" s="1"/>
      <c r="M734" s="1"/>
      <c r="N734" s="1"/>
    </row>
    <row r="735" spans="1:14" ht="15.75" customHeight="1">
      <c r="A735" s="1"/>
      <c r="B735" s="5"/>
      <c r="C735" s="1"/>
      <c r="D735" s="1"/>
      <c r="E735" s="1"/>
      <c r="F735" s="1"/>
      <c r="G735" s="1"/>
      <c r="H735" s="209"/>
      <c r="I735" s="1"/>
      <c r="J735" s="1"/>
      <c r="K735" s="1"/>
      <c r="L735" s="1"/>
      <c r="M735" s="1"/>
      <c r="N735" s="1"/>
    </row>
    <row r="736" spans="1:14" ht="15.75" customHeight="1">
      <c r="A736" s="1"/>
      <c r="B736" s="5"/>
      <c r="C736" s="1"/>
      <c r="D736" s="1"/>
      <c r="E736" s="1"/>
      <c r="F736" s="1"/>
      <c r="G736" s="1"/>
      <c r="H736" s="209"/>
      <c r="I736" s="1"/>
      <c r="J736" s="1"/>
      <c r="K736" s="1"/>
      <c r="L736" s="1"/>
      <c r="M736" s="1"/>
      <c r="N736" s="1"/>
    </row>
    <row r="737" spans="1:14" ht="15.75" customHeight="1">
      <c r="A737" s="1"/>
      <c r="B737" s="5"/>
      <c r="C737" s="1"/>
      <c r="D737" s="1"/>
      <c r="E737" s="1"/>
      <c r="F737" s="1"/>
      <c r="G737" s="1"/>
      <c r="H737" s="209"/>
      <c r="I737" s="1"/>
      <c r="J737" s="1"/>
      <c r="K737" s="1"/>
      <c r="L737" s="1"/>
      <c r="M737" s="1"/>
      <c r="N737" s="1"/>
    </row>
    <row r="738" spans="1:14" ht="15.75" customHeight="1">
      <c r="A738" s="1"/>
      <c r="B738" s="5"/>
      <c r="C738" s="1"/>
      <c r="D738" s="1"/>
      <c r="E738" s="1"/>
      <c r="F738" s="1"/>
      <c r="G738" s="1"/>
      <c r="H738" s="209"/>
      <c r="I738" s="1"/>
      <c r="J738" s="1"/>
      <c r="K738" s="1"/>
      <c r="L738" s="1"/>
      <c r="M738" s="1"/>
      <c r="N738" s="1"/>
    </row>
    <row r="739" spans="1:14" ht="15.75" customHeight="1">
      <c r="A739" s="1"/>
      <c r="B739" s="5"/>
      <c r="C739" s="1"/>
      <c r="D739" s="1"/>
      <c r="E739" s="1"/>
      <c r="F739" s="1"/>
      <c r="G739" s="1"/>
      <c r="H739" s="209"/>
      <c r="I739" s="1"/>
      <c r="J739" s="1"/>
      <c r="K739" s="1"/>
      <c r="L739" s="1"/>
      <c r="M739" s="1"/>
      <c r="N739" s="1"/>
    </row>
    <row r="740" spans="1:14" ht="15.75" customHeight="1">
      <c r="A740" s="1"/>
      <c r="B740" s="5"/>
      <c r="C740" s="1"/>
      <c r="D740" s="1"/>
      <c r="E740" s="1"/>
      <c r="F740" s="1"/>
      <c r="G740" s="1"/>
      <c r="H740" s="209"/>
      <c r="I740" s="1"/>
      <c r="J740" s="1"/>
      <c r="K740" s="1"/>
      <c r="L740" s="1"/>
      <c r="M740" s="1"/>
      <c r="N740" s="1"/>
    </row>
    <row r="741" spans="1:14" ht="15.75" customHeight="1">
      <c r="A741" s="1"/>
      <c r="B741" s="5"/>
      <c r="C741" s="1"/>
      <c r="D741" s="1"/>
      <c r="E741" s="1"/>
      <c r="F741" s="1"/>
      <c r="G741" s="1"/>
      <c r="H741" s="209"/>
      <c r="I741" s="1"/>
      <c r="J741" s="1"/>
      <c r="K741" s="1"/>
      <c r="L741" s="1"/>
      <c r="M741" s="1"/>
      <c r="N741" s="1"/>
    </row>
    <row r="742" spans="1:14" ht="15.75" customHeight="1">
      <c r="A742" s="1"/>
      <c r="B742" s="5"/>
      <c r="C742" s="1"/>
      <c r="D742" s="1"/>
      <c r="E742" s="1"/>
      <c r="F742" s="1"/>
      <c r="G742" s="1"/>
      <c r="H742" s="209"/>
      <c r="I742" s="1"/>
      <c r="J742" s="1"/>
      <c r="K742" s="1"/>
      <c r="L742" s="1"/>
      <c r="M742" s="1"/>
      <c r="N742" s="1"/>
    </row>
    <row r="743" spans="1:14" ht="15.75" customHeight="1">
      <c r="A743" s="1"/>
      <c r="B743" s="5"/>
      <c r="C743" s="1"/>
      <c r="D743" s="1"/>
      <c r="E743" s="1"/>
      <c r="F743" s="1"/>
      <c r="G743" s="1"/>
      <c r="H743" s="209"/>
      <c r="I743" s="1"/>
      <c r="J743" s="1"/>
      <c r="K743" s="1"/>
      <c r="L743" s="1"/>
      <c r="M743" s="1"/>
      <c r="N743" s="1"/>
    </row>
    <row r="744" spans="1:14" ht="15.75" customHeight="1">
      <c r="A744" s="1"/>
      <c r="B744" s="5"/>
      <c r="C744" s="1"/>
      <c r="D744" s="1"/>
      <c r="E744" s="1"/>
      <c r="F744" s="1"/>
      <c r="G744" s="1"/>
      <c r="H744" s="209"/>
      <c r="I744" s="1"/>
      <c r="J744" s="1"/>
      <c r="K744" s="1"/>
      <c r="L744" s="1"/>
      <c r="M744" s="1"/>
      <c r="N744" s="1"/>
    </row>
    <row r="745" spans="1:14" ht="15.75" customHeight="1">
      <c r="A745" s="1"/>
      <c r="B745" s="5"/>
      <c r="C745" s="1"/>
      <c r="D745" s="1"/>
      <c r="E745" s="1"/>
      <c r="F745" s="1"/>
      <c r="G745" s="1"/>
      <c r="H745" s="209"/>
      <c r="I745" s="1"/>
      <c r="J745" s="1"/>
      <c r="K745" s="1"/>
      <c r="L745" s="1"/>
      <c r="M745" s="1"/>
      <c r="N745" s="1"/>
    </row>
    <row r="746" spans="1:14" ht="15.75" customHeight="1">
      <c r="A746" s="1"/>
      <c r="B746" s="5"/>
      <c r="C746" s="1"/>
      <c r="D746" s="1"/>
      <c r="E746" s="1"/>
      <c r="F746" s="1"/>
      <c r="G746" s="1"/>
      <c r="H746" s="209"/>
      <c r="I746" s="1"/>
      <c r="J746" s="1"/>
      <c r="K746" s="1"/>
      <c r="L746" s="1"/>
      <c r="M746" s="1"/>
      <c r="N746" s="1"/>
    </row>
    <row r="747" spans="1:14" ht="15.75" customHeight="1">
      <c r="A747" s="1"/>
      <c r="B747" s="5"/>
      <c r="C747" s="1"/>
      <c r="D747" s="1"/>
      <c r="E747" s="1"/>
      <c r="F747" s="1"/>
      <c r="G747" s="1"/>
      <c r="H747" s="209"/>
      <c r="I747" s="1"/>
      <c r="J747" s="1"/>
      <c r="K747" s="1"/>
      <c r="L747" s="1"/>
      <c r="M747" s="1"/>
      <c r="N747" s="1"/>
    </row>
    <row r="748" spans="1:14" ht="15.75" customHeight="1">
      <c r="A748" s="1"/>
      <c r="B748" s="5"/>
      <c r="C748" s="1"/>
      <c r="D748" s="1"/>
      <c r="E748" s="1"/>
      <c r="F748" s="1"/>
      <c r="G748" s="1"/>
      <c r="H748" s="209"/>
      <c r="I748" s="1"/>
      <c r="J748" s="1"/>
      <c r="K748" s="1"/>
      <c r="L748" s="1"/>
      <c r="M748" s="1"/>
      <c r="N748" s="1"/>
    </row>
    <row r="749" spans="1:14" ht="15.75" customHeight="1">
      <c r="A749" s="1"/>
      <c r="B749" s="5"/>
      <c r="C749" s="1"/>
      <c r="D749" s="1"/>
      <c r="E749" s="1"/>
      <c r="F749" s="1"/>
      <c r="G749" s="1"/>
      <c r="H749" s="209"/>
      <c r="I749" s="1"/>
      <c r="J749" s="1"/>
      <c r="K749" s="1"/>
      <c r="L749" s="1"/>
      <c r="M749" s="1"/>
      <c r="N749" s="1"/>
    </row>
    <row r="750" spans="1:14" ht="15.75" customHeight="1">
      <c r="A750" s="1"/>
      <c r="B750" s="5"/>
      <c r="C750" s="1"/>
      <c r="D750" s="1"/>
      <c r="E750" s="1"/>
      <c r="F750" s="1"/>
      <c r="G750" s="1"/>
      <c r="H750" s="209"/>
      <c r="I750" s="1"/>
      <c r="J750" s="1"/>
      <c r="K750" s="1"/>
      <c r="L750" s="1"/>
      <c r="M750" s="1"/>
      <c r="N750" s="1"/>
    </row>
    <row r="751" spans="1:14" ht="15.75" customHeight="1">
      <c r="A751" s="1"/>
      <c r="B751" s="5"/>
      <c r="C751" s="1"/>
      <c r="D751" s="1"/>
      <c r="E751" s="1"/>
      <c r="F751" s="1"/>
      <c r="G751" s="1"/>
      <c r="H751" s="209"/>
      <c r="I751" s="1"/>
      <c r="J751" s="1"/>
      <c r="K751" s="1"/>
      <c r="L751" s="1"/>
      <c r="M751" s="1"/>
      <c r="N751" s="1"/>
    </row>
    <row r="752" spans="1:14" ht="15.75" customHeight="1">
      <c r="A752" s="1"/>
      <c r="B752" s="5"/>
      <c r="C752" s="1"/>
      <c r="D752" s="1"/>
      <c r="E752" s="1"/>
      <c r="F752" s="1"/>
      <c r="G752" s="1"/>
      <c r="H752" s="209"/>
      <c r="I752" s="1"/>
      <c r="J752" s="1"/>
      <c r="K752" s="1"/>
      <c r="L752" s="1"/>
      <c r="M752" s="1"/>
      <c r="N752" s="1"/>
    </row>
    <row r="753" spans="1:14" ht="15.75" customHeight="1">
      <c r="A753" s="1"/>
      <c r="B753" s="5"/>
      <c r="C753" s="1"/>
      <c r="D753" s="1"/>
      <c r="E753" s="1"/>
      <c r="F753" s="1"/>
      <c r="G753" s="1"/>
      <c r="H753" s="209"/>
      <c r="I753" s="1"/>
      <c r="J753" s="1"/>
      <c r="K753" s="1"/>
      <c r="L753" s="1"/>
      <c r="M753" s="1"/>
      <c r="N753" s="1"/>
    </row>
    <row r="754" spans="1:14" ht="15.75" customHeight="1">
      <c r="A754" s="1"/>
      <c r="B754" s="5"/>
      <c r="C754" s="1"/>
      <c r="D754" s="1"/>
      <c r="E754" s="1"/>
      <c r="F754" s="1"/>
      <c r="G754" s="1"/>
      <c r="H754" s="209"/>
      <c r="I754" s="1"/>
      <c r="J754" s="1"/>
      <c r="K754" s="1"/>
      <c r="L754" s="1"/>
      <c r="M754" s="1"/>
      <c r="N754" s="1"/>
    </row>
    <row r="755" spans="1:14" ht="15.75" customHeight="1">
      <c r="A755" s="1"/>
      <c r="B755" s="5"/>
      <c r="C755" s="1"/>
      <c r="D755" s="1"/>
      <c r="E755" s="1"/>
      <c r="F755" s="1"/>
      <c r="G755" s="1"/>
      <c r="H755" s="209"/>
      <c r="I755" s="1"/>
      <c r="J755" s="1"/>
      <c r="K755" s="1"/>
      <c r="L755" s="1"/>
      <c r="M755" s="1"/>
      <c r="N755" s="1"/>
    </row>
    <row r="756" spans="1:14" ht="15.75" customHeight="1">
      <c r="A756" s="1"/>
      <c r="B756" s="5"/>
      <c r="C756" s="1"/>
      <c r="D756" s="1"/>
      <c r="E756" s="1"/>
      <c r="F756" s="1"/>
      <c r="G756" s="1"/>
      <c r="H756" s="209"/>
      <c r="I756" s="1"/>
      <c r="J756" s="1"/>
      <c r="K756" s="1"/>
      <c r="L756" s="1"/>
      <c r="M756" s="1"/>
      <c r="N756" s="1"/>
    </row>
    <row r="757" spans="1:14" ht="15.75" customHeight="1">
      <c r="A757" s="1"/>
      <c r="B757" s="5"/>
      <c r="C757" s="1"/>
      <c r="D757" s="1"/>
      <c r="E757" s="1"/>
      <c r="F757" s="1"/>
      <c r="G757" s="1"/>
      <c r="H757" s="209"/>
      <c r="I757" s="1"/>
      <c r="J757" s="1"/>
      <c r="K757" s="1"/>
      <c r="L757" s="1"/>
      <c r="M757" s="1"/>
      <c r="N757" s="1"/>
    </row>
    <row r="758" spans="1:14" ht="15.75" customHeight="1">
      <c r="A758" s="1"/>
      <c r="B758" s="5"/>
      <c r="C758" s="1"/>
      <c r="D758" s="1"/>
      <c r="E758" s="1"/>
      <c r="F758" s="1"/>
      <c r="G758" s="1"/>
      <c r="H758" s="209"/>
      <c r="I758" s="1"/>
      <c r="J758" s="1"/>
      <c r="K758" s="1"/>
      <c r="L758" s="1"/>
      <c r="M758" s="1"/>
      <c r="N758" s="1"/>
    </row>
    <row r="759" spans="1:14" ht="15.75" customHeight="1">
      <c r="A759" s="1"/>
      <c r="B759" s="5"/>
      <c r="C759" s="1"/>
      <c r="D759" s="1"/>
      <c r="E759" s="1"/>
      <c r="F759" s="1"/>
      <c r="G759" s="1"/>
      <c r="H759" s="209"/>
      <c r="I759" s="1"/>
      <c r="J759" s="1"/>
      <c r="K759" s="1"/>
      <c r="L759" s="1"/>
      <c r="M759" s="1"/>
      <c r="N759" s="1"/>
    </row>
    <row r="760" spans="1:14" ht="15.75" customHeight="1">
      <c r="A760" s="1"/>
      <c r="B760" s="5"/>
      <c r="C760" s="1"/>
      <c r="D760" s="1"/>
      <c r="E760" s="1"/>
      <c r="F760" s="1"/>
      <c r="G760" s="1"/>
      <c r="H760" s="209"/>
      <c r="I760" s="1"/>
      <c r="J760" s="1"/>
      <c r="K760" s="1"/>
      <c r="L760" s="1"/>
      <c r="M760" s="1"/>
      <c r="N760" s="1"/>
    </row>
    <row r="761" spans="1:14" ht="15.75" customHeight="1">
      <c r="A761" s="1"/>
      <c r="B761" s="5"/>
      <c r="C761" s="1"/>
      <c r="D761" s="1"/>
      <c r="E761" s="1"/>
      <c r="F761" s="1"/>
      <c r="G761" s="1"/>
      <c r="H761" s="209"/>
      <c r="I761" s="1"/>
      <c r="J761" s="1"/>
      <c r="K761" s="1"/>
      <c r="L761" s="1"/>
      <c r="M761" s="1"/>
      <c r="N761" s="1"/>
    </row>
    <row r="762" spans="1:14" ht="15.75" customHeight="1">
      <c r="A762" s="1"/>
      <c r="B762" s="5"/>
      <c r="C762" s="1"/>
      <c r="D762" s="1"/>
      <c r="E762" s="1"/>
      <c r="F762" s="1"/>
      <c r="G762" s="1"/>
      <c r="H762" s="209"/>
      <c r="I762" s="1"/>
      <c r="J762" s="1"/>
      <c r="K762" s="1"/>
      <c r="L762" s="1"/>
      <c r="M762" s="1"/>
      <c r="N762" s="1"/>
    </row>
    <row r="763" spans="1:14" ht="15.75" customHeight="1">
      <c r="A763" s="1"/>
      <c r="B763" s="5"/>
      <c r="C763" s="1"/>
      <c r="D763" s="1"/>
      <c r="E763" s="1"/>
      <c r="F763" s="1"/>
      <c r="G763" s="1"/>
      <c r="H763" s="209"/>
      <c r="I763" s="1"/>
      <c r="J763" s="1"/>
      <c r="K763" s="1"/>
      <c r="L763" s="1"/>
      <c r="M763" s="1"/>
      <c r="N763" s="1"/>
    </row>
    <row r="764" spans="1:14" ht="15.75" customHeight="1">
      <c r="A764" s="1"/>
      <c r="B764" s="5"/>
      <c r="C764" s="1"/>
      <c r="D764" s="1"/>
      <c r="E764" s="1"/>
      <c r="F764" s="1"/>
      <c r="G764" s="1"/>
      <c r="H764" s="209"/>
      <c r="I764" s="1"/>
      <c r="J764" s="1"/>
      <c r="K764" s="1"/>
      <c r="L764" s="1"/>
      <c r="M764" s="1"/>
      <c r="N764" s="1"/>
    </row>
    <row r="765" spans="1:14" ht="15.75" customHeight="1">
      <c r="A765" s="1"/>
      <c r="B765" s="5"/>
      <c r="C765" s="1"/>
      <c r="D765" s="1"/>
      <c r="E765" s="1"/>
      <c r="F765" s="1"/>
      <c r="G765" s="1"/>
      <c r="H765" s="209"/>
      <c r="I765" s="1"/>
      <c r="J765" s="1"/>
      <c r="K765" s="1"/>
      <c r="L765" s="1"/>
      <c r="M765" s="1"/>
      <c r="N765" s="1"/>
    </row>
    <row r="766" spans="1:14" ht="15.75" customHeight="1">
      <c r="A766" s="1"/>
      <c r="B766" s="5"/>
      <c r="C766" s="1"/>
      <c r="D766" s="1"/>
      <c r="E766" s="1"/>
      <c r="F766" s="1"/>
      <c r="G766" s="1"/>
      <c r="H766" s="209"/>
      <c r="I766" s="1"/>
      <c r="J766" s="1"/>
      <c r="K766" s="1"/>
      <c r="L766" s="1"/>
      <c r="M766" s="1"/>
      <c r="N766" s="1"/>
    </row>
    <row r="767" spans="1:14" ht="15.75" customHeight="1">
      <c r="A767" s="1"/>
      <c r="B767" s="5"/>
      <c r="C767" s="1"/>
      <c r="D767" s="1"/>
      <c r="E767" s="1"/>
      <c r="F767" s="1"/>
      <c r="G767" s="1"/>
      <c r="H767" s="209"/>
      <c r="I767" s="1"/>
      <c r="J767" s="1"/>
      <c r="K767" s="1"/>
      <c r="L767" s="1"/>
      <c r="M767" s="1"/>
      <c r="N767" s="1"/>
    </row>
    <row r="768" spans="1:14" ht="15.75" customHeight="1">
      <c r="A768" s="1"/>
      <c r="B768" s="5"/>
      <c r="C768" s="1"/>
      <c r="D768" s="1"/>
      <c r="E768" s="1"/>
      <c r="F768" s="1"/>
      <c r="G768" s="1"/>
      <c r="H768" s="209"/>
      <c r="I768" s="1"/>
      <c r="J768" s="1"/>
      <c r="K768" s="1"/>
      <c r="L768" s="1"/>
      <c r="M768" s="1"/>
      <c r="N768" s="1"/>
    </row>
    <row r="769" spans="1:14" ht="15.75" customHeight="1">
      <c r="A769" s="1"/>
      <c r="B769" s="5"/>
      <c r="C769" s="1"/>
      <c r="D769" s="1"/>
      <c r="E769" s="1"/>
      <c r="F769" s="1"/>
      <c r="G769" s="1"/>
      <c r="H769" s="209"/>
      <c r="I769" s="1"/>
      <c r="J769" s="1"/>
      <c r="K769" s="1"/>
      <c r="L769" s="1"/>
      <c r="M769" s="1"/>
      <c r="N769" s="1"/>
    </row>
    <row r="770" spans="1:14" ht="15.75" customHeight="1">
      <c r="A770" s="1"/>
      <c r="B770" s="5"/>
      <c r="C770" s="1"/>
      <c r="D770" s="1"/>
      <c r="E770" s="1"/>
      <c r="F770" s="1"/>
      <c r="G770" s="1"/>
      <c r="H770" s="209"/>
      <c r="I770" s="1"/>
      <c r="J770" s="1"/>
      <c r="K770" s="1"/>
      <c r="L770" s="1"/>
      <c r="M770" s="1"/>
      <c r="N770" s="1"/>
    </row>
    <row r="771" spans="1:14" ht="15.75" customHeight="1">
      <c r="A771" s="1"/>
      <c r="B771" s="5"/>
      <c r="C771" s="1"/>
      <c r="D771" s="1"/>
      <c r="E771" s="1"/>
      <c r="F771" s="1"/>
      <c r="G771" s="1"/>
      <c r="H771" s="209"/>
      <c r="I771" s="1"/>
      <c r="J771" s="1"/>
      <c r="K771" s="1"/>
      <c r="L771" s="1"/>
      <c r="M771" s="1"/>
      <c r="N771" s="1"/>
    </row>
    <row r="772" spans="1:14" ht="15.75" customHeight="1">
      <c r="A772" s="1"/>
      <c r="B772" s="5"/>
      <c r="C772" s="1"/>
      <c r="D772" s="1"/>
      <c r="E772" s="1"/>
      <c r="F772" s="1"/>
      <c r="G772" s="1"/>
      <c r="H772" s="209"/>
      <c r="I772" s="1"/>
      <c r="J772" s="1"/>
      <c r="K772" s="1"/>
      <c r="L772" s="1"/>
      <c r="M772" s="1"/>
      <c r="N772" s="1"/>
    </row>
    <row r="773" spans="1:14" ht="15.75" customHeight="1">
      <c r="A773" s="1"/>
      <c r="B773" s="5"/>
      <c r="C773" s="1"/>
      <c r="D773" s="1"/>
      <c r="E773" s="1"/>
      <c r="F773" s="1"/>
      <c r="G773" s="1"/>
      <c r="H773" s="209"/>
      <c r="I773" s="1"/>
      <c r="J773" s="1"/>
      <c r="K773" s="1"/>
      <c r="L773" s="1"/>
      <c r="M773" s="1"/>
      <c r="N773" s="1"/>
    </row>
    <row r="774" spans="1:14" ht="15.75" customHeight="1">
      <c r="A774" s="1"/>
      <c r="B774" s="5"/>
      <c r="C774" s="1"/>
      <c r="D774" s="1"/>
      <c r="E774" s="1"/>
      <c r="F774" s="1"/>
      <c r="G774" s="1"/>
      <c r="H774" s="209"/>
      <c r="I774" s="1"/>
      <c r="J774" s="1"/>
      <c r="K774" s="1"/>
      <c r="L774" s="1"/>
      <c r="M774" s="1"/>
      <c r="N774" s="1"/>
    </row>
    <row r="775" spans="1:14" ht="15.75" customHeight="1">
      <c r="A775" s="1"/>
      <c r="B775" s="5"/>
      <c r="C775" s="1"/>
      <c r="D775" s="1"/>
      <c r="E775" s="1"/>
      <c r="F775" s="1"/>
      <c r="G775" s="1"/>
      <c r="H775" s="209"/>
      <c r="I775" s="1"/>
      <c r="J775" s="1"/>
      <c r="K775" s="1"/>
      <c r="L775" s="1"/>
      <c r="M775" s="1"/>
      <c r="N775" s="1"/>
    </row>
    <row r="776" spans="1:14" ht="15.75" customHeight="1">
      <c r="A776" s="1"/>
      <c r="B776" s="5"/>
      <c r="C776" s="1"/>
      <c r="D776" s="1"/>
      <c r="E776" s="1"/>
      <c r="F776" s="1"/>
      <c r="G776" s="1"/>
      <c r="H776" s="209"/>
      <c r="I776" s="1"/>
      <c r="J776" s="1"/>
      <c r="K776" s="1"/>
      <c r="L776" s="1"/>
      <c r="M776" s="1"/>
      <c r="N776" s="1"/>
    </row>
    <row r="777" spans="1:14" ht="15.75" customHeight="1">
      <c r="A777" s="1"/>
      <c r="B777" s="5"/>
      <c r="C777" s="1"/>
      <c r="D777" s="1"/>
      <c r="E777" s="1"/>
      <c r="F777" s="1"/>
      <c r="G777" s="1"/>
      <c r="H777" s="209"/>
      <c r="I777" s="1"/>
      <c r="J777" s="1"/>
      <c r="K777" s="1"/>
      <c r="L777" s="1"/>
      <c r="M777" s="1"/>
      <c r="N777" s="1"/>
    </row>
    <row r="778" spans="1:14" ht="15.75" customHeight="1">
      <c r="A778" s="1"/>
      <c r="B778" s="5"/>
      <c r="C778" s="1"/>
      <c r="D778" s="1"/>
      <c r="E778" s="1"/>
      <c r="F778" s="1"/>
      <c r="G778" s="1"/>
      <c r="H778" s="209"/>
      <c r="I778" s="1"/>
      <c r="J778" s="1"/>
      <c r="K778" s="1"/>
      <c r="L778" s="1"/>
      <c r="M778" s="1"/>
      <c r="N778" s="1"/>
    </row>
    <row r="779" spans="1:14" ht="15.75" customHeight="1">
      <c r="A779" s="1"/>
      <c r="B779" s="5"/>
      <c r="C779" s="1"/>
      <c r="D779" s="1"/>
      <c r="E779" s="1"/>
      <c r="F779" s="1"/>
      <c r="G779" s="1"/>
      <c r="H779" s="209"/>
      <c r="I779" s="1"/>
      <c r="J779" s="1"/>
      <c r="K779" s="1"/>
      <c r="L779" s="1"/>
      <c r="M779" s="1"/>
      <c r="N779" s="1"/>
    </row>
    <row r="780" spans="1:14" ht="15.75" customHeight="1">
      <c r="A780" s="1"/>
      <c r="B780" s="5"/>
      <c r="C780" s="1"/>
      <c r="D780" s="1"/>
      <c r="E780" s="1"/>
      <c r="F780" s="1"/>
      <c r="G780" s="1"/>
      <c r="H780" s="209"/>
      <c r="I780" s="1"/>
      <c r="J780" s="1"/>
      <c r="K780" s="1"/>
      <c r="L780" s="1"/>
      <c r="M780" s="1"/>
      <c r="N780" s="1"/>
    </row>
    <row r="781" spans="1:14" ht="15.75" customHeight="1">
      <c r="A781" s="1"/>
      <c r="B781" s="5"/>
      <c r="C781" s="1"/>
      <c r="D781" s="1"/>
      <c r="E781" s="1"/>
      <c r="F781" s="1"/>
      <c r="G781" s="1"/>
      <c r="H781" s="209"/>
      <c r="I781" s="1"/>
      <c r="J781" s="1"/>
      <c r="K781" s="1"/>
      <c r="L781" s="1"/>
      <c r="M781" s="1"/>
      <c r="N781" s="1"/>
    </row>
    <row r="782" spans="1:14" ht="15.75" customHeight="1">
      <c r="A782" s="1"/>
      <c r="B782" s="5"/>
      <c r="C782" s="1"/>
      <c r="D782" s="1"/>
      <c r="E782" s="1"/>
      <c r="F782" s="1"/>
      <c r="G782" s="1"/>
      <c r="H782" s="209"/>
      <c r="I782" s="1"/>
      <c r="J782" s="1"/>
      <c r="K782" s="1"/>
      <c r="L782" s="1"/>
      <c r="M782" s="1"/>
      <c r="N782" s="1"/>
    </row>
    <row r="783" spans="1:14" ht="15.75" customHeight="1">
      <c r="A783" s="1"/>
      <c r="B783" s="5"/>
      <c r="C783" s="1"/>
      <c r="D783" s="1"/>
      <c r="E783" s="1"/>
      <c r="F783" s="1"/>
      <c r="G783" s="1"/>
      <c r="H783" s="209"/>
      <c r="I783" s="1"/>
      <c r="J783" s="1"/>
      <c r="K783" s="1"/>
      <c r="L783" s="1"/>
      <c r="M783" s="1"/>
      <c r="N783" s="1"/>
    </row>
    <row r="784" spans="1:14" ht="15.75" customHeight="1">
      <c r="A784" s="1"/>
      <c r="B784" s="5"/>
      <c r="C784" s="1"/>
      <c r="D784" s="1"/>
      <c r="E784" s="1"/>
      <c r="F784" s="1"/>
      <c r="G784" s="1"/>
      <c r="H784" s="209"/>
      <c r="I784" s="1"/>
      <c r="J784" s="1"/>
      <c r="K784" s="1"/>
      <c r="L784" s="1"/>
      <c r="M784" s="1"/>
      <c r="N784" s="1"/>
    </row>
    <row r="785" spans="1:14" ht="15.75" customHeight="1">
      <c r="A785" s="1"/>
      <c r="B785" s="5"/>
      <c r="C785" s="1"/>
      <c r="D785" s="1"/>
      <c r="E785" s="1"/>
      <c r="F785" s="1"/>
      <c r="G785" s="1"/>
      <c r="H785" s="209"/>
      <c r="I785" s="1"/>
      <c r="J785" s="1"/>
      <c r="K785" s="1"/>
      <c r="L785" s="1"/>
      <c r="M785" s="1"/>
      <c r="N785" s="1"/>
    </row>
    <row r="786" spans="1:14" ht="15.75" customHeight="1">
      <c r="A786" s="1"/>
      <c r="B786" s="5"/>
      <c r="C786" s="1"/>
      <c r="D786" s="1"/>
      <c r="E786" s="1"/>
      <c r="F786" s="1"/>
      <c r="G786" s="1"/>
      <c r="H786" s="209"/>
      <c r="I786" s="1"/>
      <c r="J786" s="1"/>
      <c r="K786" s="1"/>
      <c r="L786" s="1"/>
      <c r="M786" s="1"/>
      <c r="N786" s="1"/>
    </row>
    <row r="787" spans="1:14" ht="15.75" customHeight="1">
      <c r="A787" s="1"/>
      <c r="B787" s="5"/>
      <c r="C787" s="1"/>
      <c r="D787" s="1"/>
      <c r="E787" s="1"/>
      <c r="F787" s="1"/>
      <c r="G787" s="1"/>
      <c r="H787" s="209"/>
      <c r="I787" s="1"/>
      <c r="J787" s="1"/>
      <c r="K787" s="1"/>
      <c r="L787" s="1"/>
      <c r="M787" s="1"/>
      <c r="N787" s="1"/>
    </row>
    <row r="788" spans="1:14" ht="15.75" customHeight="1">
      <c r="A788" s="1"/>
      <c r="B788" s="5"/>
      <c r="C788" s="1"/>
      <c r="D788" s="1"/>
      <c r="E788" s="1"/>
      <c r="F788" s="1"/>
      <c r="G788" s="1"/>
      <c r="H788" s="209"/>
      <c r="I788" s="1"/>
      <c r="J788" s="1"/>
      <c r="K788" s="1"/>
      <c r="L788" s="1"/>
      <c r="M788" s="1"/>
      <c r="N788" s="1"/>
    </row>
    <row r="789" spans="1:14" ht="15.75" customHeight="1">
      <c r="A789" s="1"/>
      <c r="B789" s="5"/>
      <c r="C789" s="1"/>
      <c r="D789" s="1"/>
      <c r="E789" s="1"/>
      <c r="F789" s="1"/>
      <c r="G789" s="1"/>
      <c r="H789" s="209"/>
      <c r="I789" s="1"/>
      <c r="J789" s="1"/>
      <c r="K789" s="1"/>
      <c r="L789" s="1"/>
      <c r="M789" s="1"/>
      <c r="N789" s="1"/>
    </row>
    <row r="790" spans="1:14" ht="15.75" customHeight="1">
      <c r="A790" s="1"/>
      <c r="B790" s="5"/>
      <c r="C790" s="1"/>
      <c r="D790" s="1"/>
      <c r="E790" s="1"/>
      <c r="F790" s="1"/>
      <c r="G790" s="1"/>
      <c r="H790" s="209"/>
      <c r="I790" s="1"/>
      <c r="J790" s="1"/>
      <c r="K790" s="1"/>
      <c r="L790" s="1"/>
      <c r="M790" s="1"/>
      <c r="N790" s="1"/>
    </row>
    <row r="791" spans="1:14" ht="15.75" customHeight="1">
      <c r="A791" s="1"/>
      <c r="B791" s="5"/>
      <c r="C791" s="1"/>
      <c r="D791" s="1"/>
      <c r="E791" s="1"/>
      <c r="F791" s="1"/>
      <c r="G791" s="1"/>
      <c r="H791" s="209"/>
      <c r="I791" s="1"/>
      <c r="J791" s="1"/>
      <c r="K791" s="1"/>
      <c r="L791" s="1"/>
      <c r="M791" s="1"/>
      <c r="N791" s="1"/>
    </row>
    <row r="792" spans="1:14" ht="15.75" customHeight="1">
      <c r="A792" s="1"/>
      <c r="B792" s="5"/>
      <c r="C792" s="1"/>
      <c r="D792" s="1"/>
      <c r="E792" s="1"/>
      <c r="F792" s="1"/>
      <c r="G792" s="1"/>
      <c r="H792" s="209"/>
      <c r="I792" s="1"/>
      <c r="J792" s="1"/>
      <c r="K792" s="1"/>
      <c r="L792" s="1"/>
      <c r="M792" s="1"/>
      <c r="N792" s="1"/>
    </row>
    <row r="793" spans="1:14" ht="15.75" customHeight="1">
      <c r="A793" s="1"/>
      <c r="B793" s="5"/>
      <c r="C793" s="1"/>
      <c r="D793" s="1"/>
      <c r="E793" s="1"/>
      <c r="F793" s="1"/>
      <c r="G793" s="1"/>
      <c r="H793" s="209"/>
      <c r="I793" s="1"/>
      <c r="J793" s="1"/>
      <c r="K793" s="1"/>
      <c r="L793" s="1"/>
      <c r="M793" s="1"/>
      <c r="N793" s="1"/>
    </row>
    <row r="794" spans="1:14" ht="15.75" customHeight="1">
      <c r="A794" s="1"/>
      <c r="B794" s="5"/>
      <c r="C794" s="1"/>
      <c r="D794" s="1"/>
      <c r="E794" s="1"/>
      <c r="F794" s="1"/>
      <c r="G794" s="1"/>
      <c r="H794" s="209"/>
      <c r="I794" s="1"/>
      <c r="J794" s="1"/>
      <c r="K794" s="1"/>
      <c r="L794" s="1"/>
      <c r="M794" s="1"/>
      <c r="N794" s="1"/>
    </row>
    <row r="795" spans="1:14" ht="15.75" customHeight="1">
      <c r="A795" s="1"/>
      <c r="B795" s="5"/>
      <c r="C795" s="1"/>
      <c r="D795" s="1"/>
      <c r="E795" s="1"/>
      <c r="F795" s="1"/>
      <c r="G795" s="1"/>
      <c r="H795" s="209"/>
      <c r="I795" s="1"/>
      <c r="J795" s="1"/>
      <c r="K795" s="1"/>
      <c r="L795" s="1"/>
      <c r="M795" s="1"/>
      <c r="N795" s="1"/>
    </row>
    <row r="796" spans="1:14" ht="15.75" customHeight="1">
      <c r="A796" s="1"/>
      <c r="B796" s="5"/>
      <c r="C796" s="1"/>
      <c r="D796" s="1"/>
      <c r="E796" s="1"/>
      <c r="F796" s="1"/>
      <c r="G796" s="1"/>
      <c r="H796" s="209"/>
      <c r="I796" s="1"/>
      <c r="J796" s="1"/>
      <c r="K796" s="1"/>
      <c r="L796" s="1"/>
      <c r="M796" s="1"/>
      <c r="N796" s="1"/>
    </row>
    <row r="797" spans="1:14" ht="15.75" customHeight="1">
      <c r="A797" s="1"/>
      <c r="B797" s="5"/>
      <c r="C797" s="1"/>
      <c r="D797" s="1"/>
      <c r="E797" s="1"/>
      <c r="F797" s="1"/>
      <c r="G797" s="1"/>
      <c r="H797" s="209"/>
      <c r="I797" s="1"/>
      <c r="J797" s="1"/>
      <c r="K797" s="1"/>
      <c r="L797" s="1"/>
      <c r="M797" s="1"/>
      <c r="N797" s="1"/>
    </row>
    <row r="798" spans="1:14" ht="15.75" customHeight="1">
      <c r="A798" s="1"/>
      <c r="B798" s="5"/>
      <c r="C798" s="1"/>
      <c r="D798" s="1"/>
      <c r="E798" s="1"/>
      <c r="F798" s="1"/>
      <c r="G798" s="1"/>
      <c r="H798" s="209"/>
      <c r="I798" s="1"/>
      <c r="J798" s="1"/>
      <c r="K798" s="1"/>
      <c r="L798" s="1"/>
      <c r="M798" s="1"/>
      <c r="N798" s="1"/>
    </row>
    <row r="799" spans="1:14" ht="15.75" customHeight="1">
      <c r="A799" s="1"/>
      <c r="B799" s="5"/>
      <c r="C799" s="1"/>
      <c r="D799" s="1"/>
      <c r="E799" s="1"/>
      <c r="F799" s="1"/>
      <c r="G799" s="1"/>
      <c r="H799" s="209"/>
      <c r="I799" s="1"/>
      <c r="J799" s="1"/>
      <c r="K799" s="1"/>
      <c r="L799" s="1"/>
      <c r="M799" s="1"/>
      <c r="N799" s="1"/>
    </row>
    <row r="800" spans="1:14" ht="15.75" customHeight="1">
      <c r="A800" s="1"/>
      <c r="B800" s="5"/>
      <c r="C800" s="1"/>
      <c r="D800" s="1"/>
      <c r="E800" s="1"/>
      <c r="F800" s="1"/>
      <c r="G800" s="1"/>
      <c r="H800" s="209"/>
      <c r="I800" s="1"/>
      <c r="J800" s="1"/>
      <c r="K800" s="1"/>
      <c r="L800" s="1"/>
      <c r="M800" s="1"/>
      <c r="N800" s="1"/>
    </row>
    <row r="801" spans="1:14" ht="15.75" customHeight="1">
      <c r="A801" s="1"/>
      <c r="B801" s="5"/>
      <c r="C801" s="1"/>
      <c r="D801" s="1"/>
      <c r="E801" s="1"/>
      <c r="F801" s="1"/>
      <c r="G801" s="1"/>
      <c r="H801" s="209"/>
      <c r="I801" s="1"/>
      <c r="J801" s="1"/>
      <c r="K801" s="1"/>
      <c r="L801" s="1"/>
      <c r="M801" s="1"/>
      <c r="N801" s="1"/>
    </row>
    <row r="802" spans="1:14" ht="15.75" customHeight="1">
      <c r="A802" s="1"/>
      <c r="B802" s="5"/>
      <c r="C802" s="1"/>
      <c r="D802" s="1"/>
      <c r="E802" s="1"/>
      <c r="F802" s="1"/>
      <c r="G802" s="1"/>
      <c r="H802" s="209"/>
      <c r="I802" s="1"/>
      <c r="J802" s="1"/>
      <c r="K802" s="1"/>
      <c r="L802" s="1"/>
      <c r="M802" s="1"/>
      <c r="N802" s="1"/>
    </row>
    <row r="803" spans="1:14" ht="15.75" customHeight="1">
      <c r="A803" s="1"/>
      <c r="B803" s="5"/>
      <c r="C803" s="1"/>
      <c r="D803" s="1"/>
      <c r="E803" s="1"/>
      <c r="F803" s="1"/>
      <c r="G803" s="1"/>
      <c r="H803" s="209"/>
      <c r="I803" s="1"/>
      <c r="J803" s="1"/>
      <c r="K803" s="1"/>
      <c r="L803" s="1"/>
      <c r="M803" s="1"/>
      <c r="N803" s="1"/>
    </row>
    <row r="804" spans="1:14" ht="15.75" customHeight="1">
      <c r="A804" s="1"/>
      <c r="B804" s="5"/>
      <c r="C804" s="1"/>
      <c r="D804" s="1"/>
      <c r="E804" s="1"/>
      <c r="F804" s="1"/>
      <c r="G804" s="1"/>
      <c r="H804" s="209"/>
      <c r="I804" s="1"/>
      <c r="J804" s="1"/>
      <c r="K804" s="1"/>
      <c r="L804" s="1"/>
      <c r="M804" s="1"/>
      <c r="N804" s="1"/>
    </row>
    <row r="805" spans="1:14" ht="15.75" customHeight="1">
      <c r="A805" s="1"/>
      <c r="B805" s="5"/>
      <c r="C805" s="1"/>
      <c r="D805" s="1"/>
      <c r="E805" s="1"/>
      <c r="F805" s="1"/>
      <c r="G805" s="1"/>
      <c r="H805" s="209"/>
      <c r="I805" s="1"/>
      <c r="J805" s="1"/>
      <c r="K805" s="1"/>
      <c r="L805" s="1"/>
      <c r="M805" s="1"/>
      <c r="N805" s="1"/>
    </row>
    <row r="806" spans="1:14" ht="15.75" customHeight="1">
      <c r="A806" s="1"/>
      <c r="B806" s="5"/>
      <c r="C806" s="1"/>
      <c r="D806" s="1"/>
      <c r="E806" s="1"/>
      <c r="F806" s="1"/>
      <c r="G806" s="1"/>
      <c r="H806" s="209"/>
      <c r="I806" s="1"/>
      <c r="J806" s="1"/>
      <c r="K806" s="1"/>
      <c r="L806" s="1"/>
      <c r="M806" s="1"/>
      <c r="N806" s="1"/>
    </row>
    <row r="807" spans="1:14" ht="15.75" customHeight="1">
      <c r="A807" s="1"/>
      <c r="B807" s="5"/>
      <c r="C807" s="1"/>
      <c r="D807" s="1"/>
      <c r="E807" s="1"/>
      <c r="F807" s="1"/>
      <c r="G807" s="1"/>
      <c r="H807" s="209"/>
      <c r="I807" s="1"/>
      <c r="J807" s="1"/>
      <c r="K807" s="1"/>
      <c r="L807" s="1"/>
      <c r="M807" s="1"/>
      <c r="N807" s="1"/>
    </row>
    <row r="808" spans="1:14" ht="15.75" customHeight="1">
      <c r="A808" s="1"/>
      <c r="B808" s="5"/>
      <c r="C808" s="1"/>
      <c r="D808" s="1"/>
      <c r="E808" s="1"/>
      <c r="F808" s="1"/>
      <c r="G808" s="1"/>
      <c r="H808" s="209"/>
      <c r="I808" s="1"/>
      <c r="J808" s="1"/>
      <c r="K808" s="1"/>
      <c r="L808" s="1"/>
      <c r="M808" s="1"/>
      <c r="N808" s="1"/>
    </row>
    <row r="809" spans="1:14" ht="15.75" customHeight="1">
      <c r="A809" s="1"/>
      <c r="B809" s="5"/>
      <c r="C809" s="1"/>
      <c r="D809" s="1"/>
      <c r="E809" s="1"/>
      <c r="F809" s="1"/>
      <c r="G809" s="1"/>
      <c r="H809" s="209"/>
      <c r="I809" s="1"/>
      <c r="J809" s="1"/>
      <c r="K809" s="1"/>
      <c r="L809" s="1"/>
      <c r="M809" s="1"/>
      <c r="N809" s="1"/>
    </row>
    <row r="810" spans="1:14" ht="15.75" customHeight="1">
      <c r="A810" s="1"/>
      <c r="B810" s="5"/>
      <c r="C810" s="1"/>
      <c r="D810" s="1"/>
      <c r="E810" s="1"/>
      <c r="F810" s="1"/>
      <c r="G810" s="1"/>
      <c r="H810" s="209"/>
      <c r="I810" s="1"/>
      <c r="J810" s="1"/>
      <c r="K810" s="1"/>
      <c r="L810" s="1"/>
      <c r="M810" s="1"/>
      <c r="N810" s="1"/>
    </row>
    <row r="811" spans="1:14" ht="15.75" customHeight="1">
      <c r="A811" s="1"/>
      <c r="B811" s="5"/>
      <c r="C811" s="1"/>
      <c r="D811" s="1"/>
      <c r="E811" s="1"/>
      <c r="F811" s="1"/>
      <c r="G811" s="1"/>
      <c r="H811" s="209"/>
      <c r="I811" s="1"/>
      <c r="J811" s="1"/>
      <c r="K811" s="1"/>
      <c r="L811" s="1"/>
      <c r="M811" s="1"/>
      <c r="N811" s="1"/>
    </row>
    <row r="812" spans="1:14" ht="15.75" customHeight="1">
      <c r="A812" s="1"/>
      <c r="B812" s="5"/>
      <c r="C812" s="1"/>
      <c r="D812" s="1"/>
      <c r="E812" s="1"/>
      <c r="F812" s="1"/>
      <c r="G812" s="1"/>
      <c r="H812" s="209"/>
      <c r="I812" s="1"/>
      <c r="J812" s="1"/>
      <c r="K812" s="1"/>
      <c r="L812" s="1"/>
      <c r="M812" s="1"/>
      <c r="N812" s="1"/>
    </row>
    <row r="813" spans="1:14" ht="15.75" customHeight="1">
      <c r="A813" s="1"/>
      <c r="B813" s="5"/>
      <c r="C813" s="1"/>
      <c r="D813" s="1"/>
      <c r="E813" s="1"/>
      <c r="F813" s="1"/>
      <c r="G813" s="1"/>
      <c r="H813" s="209"/>
      <c r="I813" s="1"/>
      <c r="J813" s="1"/>
      <c r="K813" s="1"/>
      <c r="L813" s="1"/>
      <c r="M813" s="1"/>
      <c r="N813" s="1"/>
    </row>
    <row r="814" spans="1:14" ht="15.75" customHeight="1">
      <c r="A814" s="1"/>
      <c r="B814" s="5"/>
      <c r="C814" s="1"/>
      <c r="D814" s="1"/>
      <c r="E814" s="1"/>
      <c r="F814" s="1"/>
      <c r="G814" s="1"/>
      <c r="H814" s="209"/>
      <c r="I814" s="1"/>
      <c r="J814" s="1"/>
      <c r="K814" s="1"/>
      <c r="L814" s="1"/>
      <c r="M814" s="1"/>
      <c r="N814" s="1"/>
    </row>
    <row r="815" spans="1:14" ht="15.75" customHeight="1">
      <c r="A815" s="1"/>
      <c r="B815" s="5"/>
      <c r="C815" s="1"/>
      <c r="D815" s="1"/>
      <c r="E815" s="1"/>
      <c r="F815" s="1"/>
      <c r="G815" s="1"/>
      <c r="H815" s="209"/>
      <c r="I815" s="1"/>
      <c r="J815" s="1"/>
      <c r="K815" s="1"/>
      <c r="L815" s="1"/>
      <c r="M815" s="1"/>
      <c r="N815" s="1"/>
    </row>
    <row r="816" spans="1:14" ht="15.75" customHeight="1">
      <c r="A816" s="1"/>
      <c r="B816" s="5"/>
      <c r="C816" s="1"/>
      <c r="D816" s="1"/>
      <c r="E816" s="1"/>
      <c r="F816" s="1"/>
      <c r="G816" s="1"/>
      <c r="H816" s="209"/>
      <c r="I816" s="1"/>
      <c r="J816" s="1"/>
      <c r="K816" s="1"/>
      <c r="L816" s="1"/>
      <c r="M816" s="1"/>
      <c r="N816" s="1"/>
    </row>
    <row r="817" spans="1:14" ht="15.75" customHeight="1">
      <c r="A817" s="1"/>
      <c r="B817" s="5"/>
      <c r="C817" s="1"/>
      <c r="D817" s="1"/>
      <c r="E817" s="1"/>
      <c r="F817" s="1"/>
      <c r="G817" s="1"/>
      <c r="H817" s="209"/>
      <c r="I817" s="1"/>
      <c r="J817" s="1"/>
      <c r="K817" s="1"/>
      <c r="L817" s="1"/>
      <c r="M817" s="1"/>
      <c r="N817" s="1"/>
    </row>
    <row r="818" spans="1:14" ht="15.75" customHeight="1">
      <c r="A818" s="1"/>
      <c r="B818" s="5"/>
      <c r="C818" s="1"/>
      <c r="D818" s="1"/>
      <c r="E818" s="1"/>
      <c r="F818" s="1"/>
      <c r="G818" s="1"/>
      <c r="H818" s="209"/>
      <c r="I818" s="1"/>
      <c r="J818" s="1"/>
      <c r="K818" s="1"/>
      <c r="L818" s="1"/>
      <c r="M818" s="1"/>
      <c r="N818" s="1"/>
    </row>
    <row r="819" spans="1:14" ht="15.75" customHeight="1">
      <c r="A819" s="1"/>
      <c r="B819" s="5"/>
      <c r="C819" s="1"/>
      <c r="D819" s="1"/>
      <c r="E819" s="1"/>
      <c r="F819" s="1"/>
      <c r="G819" s="1"/>
      <c r="H819" s="209"/>
      <c r="I819" s="1"/>
      <c r="J819" s="1"/>
      <c r="K819" s="1"/>
      <c r="L819" s="1"/>
      <c r="M819" s="1"/>
      <c r="N819" s="1"/>
    </row>
    <row r="820" spans="1:14" ht="15.75" customHeight="1">
      <c r="A820" s="1"/>
      <c r="B820" s="5"/>
      <c r="C820" s="1"/>
      <c r="D820" s="1"/>
      <c r="E820" s="1"/>
      <c r="F820" s="1"/>
      <c r="G820" s="1"/>
      <c r="H820" s="209"/>
      <c r="I820" s="1"/>
      <c r="J820" s="1"/>
      <c r="K820" s="1"/>
      <c r="L820" s="1"/>
      <c r="M820" s="1"/>
      <c r="N820" s="1"/>
    </row>
    <row r="821" spans="1:14" ht="15.75" customHeight="1">
      <c r="A821" s="1"/>
      <c r="B821" s="5"/>
      <c r="C821" s="1"/>
      <c r="D821" s="1"/>
      <c r="E821" s="1"/>
      <c r="F821" s="1"/>
      <c r="G821" s="1"/>
      <c r="H821" s="209"/>
      <c r="I821" s="1"/>
      <c r="J821" s="1"/>
      <c r="K821" s="1"/>
      <c r="L821" s="1"/>
      <c r="M821" s="1"/>
      <c r="N821" s="1"/>
    </row>
    <row r="822" spans="1:14" ht="15.75" customHeight="1">
      <c r="H822" s="350"/>
    </row>
    <row r="823" spans="1:14" ht="15.75" customHeight="1">
      <c r="H823" s="350"/>
    </row>
    <row r="824" spans="1:14" ht="15.75" customHeight="1">
      <c r="H824" s="350"/>
    </row>
    <row r="825" spans="1:14" ht="15.75" customHeight="1">
      <c r="H825" s="350"/>
    </row>
    <row r="826" spans="1:14" ht="15.75" customHeight="1">
      <c r="H826" s="350"/>
    </row>
    <row r="827" spans="1:14" ht="15.75" customHeight="1">
      <c r="H827" s="350"/>
    </row>
    <row r="828" spans="1:14" ht="15.75" customHeight="1">
      <c r="H828" s="350"/>
    </row>
    <row r="829" spans="1:14" ht="15.75" customHeight="1">
      <c r="H829" s="350"/>
    </row>
    <row r="830" spans="1:14" ht="15.75" customHeight="1">
      <c r="H830" s="350"/>
    </row>
    <row r="831" spans="1:14" ht="15.75" customHeight="1">
      <c r="H831" s="350"/>
    </row>
    <row r="832" spans="1:14" ht="15.75" customHeight="1">
      <c r="H832" s="350"/>
    </row>
    <row r="833" spans="8:8" ht="15.75" customHeight="1">
      <c r="H833" s="350"/>
    </row>
    <row r="834" spans="8:8" ht="15.75" customHeight="1">
      <c r="H834" s="350"/>
    </row>
    <row r="835" spans="8:8" ht="15.75" customHeight="1">
      <c r="H835" s="350"/>
    </row>
    <row r="836" spans="8:8" ht="15.75" customHeight="1">
      <c r="H836" s="350"/>
    </row>
    <row r="837" spans="8:8" ht="15.75" customHeight="1">
      <c r="H837" s="350"/>
    </row>
    <row r="838" spans="8:8" ht="15.75" customHeight="1">
      <c r="H838" s="350"/>
    </row>
    <row r="839" spans="8:8" ht="15.75" customHeight="1">
      <c r="H839" s="350"/>
    </row>
    <row r="840" spans="8:8" ht="15.75" customHeight="1">
      <c r="H840" s="350"/>
    </row>
    <row r="841" spans="8:8" ht="15.75" customHeight="1">
      <c r="H841" s="350"/>
    </row>
    <row r="842" spans="8:8" ht="15.75" customHeight="1">
      <c r="H842" s="350"/>
    </row>
    <row r="843" spans="8:8" ht="15.75" customHeight="1">
      <c r="H843" s="350"/>
    </row>
    <row r="844" spans="8:8" ht="15.75" customHeight="1">
      <c r="H844" s="350"/>
    </row>
    <row r="845" spans="8:8" ht="15.75" customHeight="1">
      <c r="H845" s="350"/>
    </row>
    <row r="846" spans="8:8" ht="15.75" customHeight="1">
      <c r="H846" s="350"/>
    </row>
    <row r="847" spans="8:8" ht="15.75" customHeight="1">
      <c r="H847" s="350"/>
    </row>
    <row r="848" spans="8:8" ht="15.75" customHeight="1">
      <c r="H848" s="350"/>
    </row>
    <row r="849" spans="8:8" ht="15.75" customHeight="1">
      <c r="H849" s="350"/>
    </row>
    <row r="850" spans="8:8" ht="15.75" customHeight="1">
      <c r="H850" s="350"/>
    </row>
    <row r="851" spans="8:8" ht="15.75" customHeight="1">
      <c r="H851" s="350"/>
    </row>
    <row r="852" spans="8:8" ht="15.75" customHeight="1">
      <c r="H852" s="350"/>
    </row>
    <row r="853" spans="8:8" ht="15.75" customHeight="1">
      <c r="H853" s="350"/>
    </row>
    <row r="854" spans="8:8" ht="15.75" customHeight="1">
      <c r="H854" s="350"/>
    </row>
    <row r="855" spans="8:8" ht="15.75" customHeight="1">
      <c r="H855" s="350"/>
    </row>
    <row r="856" spans="8:8" ht="15.75" customHeight="1">
      <c r="H856" s="350"/>
    </row>
    <row r="857" spans="8:8" ht="15.75" customHeight="1">
      <c r="H857" s="350"/>
    </row>
    <row r="858" spans="8:8" ht="15.75" customHeight="1">
      <c r="H858" s="350"/>
    </row>
    <row r="859" spans="8:8" ht="15.75" customHeight="1">
      <c r="H859" s="350"/>
    </row>
    <row r="860" spans="8:8" ht="15.75" customHeight="1">
      <c r="H860" s="350"/>
    </row>
    <row r="861" spans="8:8" ht="15.75" customHeight="1">
      <c r="H861" s="350"/>
    </row>
    <row r="862" spans="8:8" ht="15.75" customHeight="1">
      <c r="H862" s="350"/>
    </row>
    <row r="863" spans="8:8" ht="15.75" customHeight="1">
      <c r="H863" s="350"/>
    </row>
    <row r="864" spans="8:8" ht="15.75" customHeight="1">
      <c r="H864" s="350"/>
    </row>
    <row r="865" spans="8:8" ht="15.75" customHeight="1">
      <c r="H865" s="350"/>
    </row>
    <row r="866" spans="8:8" ht="15.75" customHeight="1">
      <c r="H866" s="350"/>
    </row>
    <row r="867" spans="8:8" ht="15.75" customHeight="1">
      <c r="H867" s="350"/>
    </row>
    <row r="868" spans="8:8" ht="15.75" customHeight="1">
      <c r="H868" s="350"/>
    </row>
    <row r="869" spans="8:8" ht="15.75" customHeight="1">
      <c r="H869" s="350"/>
    </row>
    <row r="870" spans="8:8" ht="15.75" customHeight="1">
      <c r="H870" s="350"/>
    </row>
    <row r="871" spans="8:8" ht="15.75" customHeight="1">
      <c r="H871" s="350"/>
    </row>
    <row r="872" spans="8:8" ht="15.75" customHeight="1">
      <c r="H872" s="350"/>
    </row>
    <row r="873" spans="8:8" ht="15.75" customHeight="1">
      <c r="H873" s="350"/>
    </row>
    <row r="874" spans="8:8" ht="15.75" customHeight="1">
      <c r="H874" s="350"/>
    </row>
    <row r="875" spans="8:8" ht="15.75" customHeight="1">
      <c r="H875" s="350"/>
    </row>
    <row r="876" spans="8:8" ht="15.75" customHeight="1">
      <c r="H876" s="350"/>
    </row>
    <row r="877" spans="8:8" ht="15.75" customHeight="1">
      <c r="H877" s="350"/>
    </row>
    <row r="878" spans="8:8" ht="15.75" customHeight="1">
      <c r="H878" s="350"/>
    </row>
    <row r="879" spans="8:8" ht="15.75" customHeight="1">
      <c r="H879" s="350"/>
    </row>
    <row r="880" spans="8:8" ht="15.75" customHeight="1">
      <c r="H880" s="350"/>
    </row>
    <row r="881" spans="8:8" ht="15.75" customHeight="1">
      <c r="H881" s="350"/>
    </row>
    <row r="882" spans="8:8" ht="15.75" customHeight="1">
      <c r="H882" s="350"/>
    </row>
    <row r="883" spans="8:8" ht="15.75" customHeight="1">
      <c r="H883" s="350"/>
    </row>
    <row r="884" spans="8:8" ht="15.75" customHeight="1">
      <c r="H884" s="350"/>
    </row>
    <row r="885" spans="8:8" ht="15.75" customHeight="1">
      <c r="H885" s="350"/>
    </row>
    <row r="886" spans="8:8" ht="15.75" customHeight="1">
      <c r="H886" s="350"/>
    </row>
    <row r="887" spans="8:8" ht="15.75" customHeight="1">
      <c r="H887" s="350"/>
    </row>
    <row r="888" spans="8:8" ht="15.75" customHeight="1">
      <c r="H888" s="350"/>
    </row>
    <row r="889" spans="8:8" ht="15.75" customHeight="1">
      <c r="H889" s="350"/>
    </row>
    <row r="890" spans="8:8" ht="15.75" customHeight="1">
      <c r="H890" s="350"/>
    </row>
    <row r="891" spans="8:8" ht="15.75" customHeight="1">
      <c r="H891" s="350"/>
    </row>
    <row r="892" spans="8:8" ht="15.75" customHeight="1">
      <c r="H892" s="350"/>
    </row>
    <row r="893" spans="8:8" ht="15.75" customHeight="1">
      <c r="H893" s="350"/>
    </row>
    <row r="894" spans="8:8" ht="15.75" customHeight="1">
      <c r="H894" s="350"/>
    </row>
    <row r="895" spans="8:8" ht="15.75" customHeight="1">
      <c r="H895" s="350"/>
    </row>
    <row r="896" spans="8:8" ht="15.75" customHeight="1">
      <c r="H896" s="350"/>
    </row>
    <row r="897" spans="8:8" ht="15.75" customHeight="1">
      <c r="H897" s="350"/>
    </row>
    <row r="898" spans="8:8" ht="15.75" customHeight="1">
      <c r="H898" s="350"/>
    </row>
    <row r="899" spans="8:8" ht="15.75" customHeight="1">
      <c r="H899" s="350"/>
    </row>
    <row r="900" spans="8:8" ht="15.75" customHeight="1">
      <c r="H900" s="350"/>
    </row>
    <row r="901" spans="8:8" ht="15.75" customHeight="1">
      <c r="H901" s="350"/>
    </row>
    <row r="902" spans="8:8" ht="15.75" customHeight="1">
      <c r="H902" s="350"/>
    </row>
    <row r="903" spans="8:8" ht="15.75" customHeight="1">
      <c r="H903" s="350"/>
    </row>
    <row r="904" spans="8:8" ht="15.75" customHeight="1">
      <c r="H904" s="350"/>
    </row>
    <row r="905" spans="8:8" ht="15.75" customHeight="1">
      <c r="H905" s="350"/>
    </row>
    <row r="906" spans="8:8" ht="15.75" customHeight="1">
      <c r="H906" s="350"/>
    </row>
    <row r="907" spans="8:8" ht="15.75" customHeight="1">
      <c r="H907" s="350"/>
    </row>
    <row r="908" spans="8:8" ht="15.75" customHeight="1">
      <c r="H908" s="350"/>
    </row>
    <row r="909" spans="8:8" ht="15.75" customHeight="1">
      <c r="H909" s="350"/>
    </row>
    <row r="910" spans="8:8" ht="15.75" customHeight="1">
      <c r="H910" s="350"/>
    </row>
    <row r="911" spans="8:8" ht="15.75" customHeight="1">
      <c r="H911" s="350"/>
    </row>
    <row r="912" spans="8:8" ht="15.75" customHeight="1">
      <c r="H912" s="350"/>
    </row>
    <row r="913" spans="8:8" ht="15.75" customHeight="1">
      <c r="H913" s="350"/>
    </row>
    <row r="914" spans="8:8" ht="15.75" customHeight="1">
      <c r="H914" s="350"/>
    </row>
    <row r="915" spans="8:8" ht="15.75" customHeight="1">
      <c r="H915" s="350"/>
    </row>
    <row r="916" spans="8:8" ht="15.75" customHeight="1">
      <c r="H916" s="350"/>
    </row>
    <row r="917" spans="8:8" ht="15.75" customHeight="1">
      <c r="H917" s="350"/>
    </row>
    <row r="918" spans="8:8" ht="15.75" customHeight="1">
      <c r="H918" s="350"/>
    </row>
    <row r="919" spans="8:8" ht="15.75" customHeight="1">
      <c r="H919" s="350"/>
    </row>
    <row r="920" spans="8:8" ht="15.75" customHeight="1">
      <c r="H920" s="350"/>
    </row>
    <row r="921" spans="8:8" ht="15.75" customHeight="1">
      <c r="H921" s="350"/>
    </row>
    <row r="922" spans="8:8" ht="15.75" customHeight="1">
      <c r="H922" s="350"/>
    </row>
    <row r="923" spans="8:8" ht="15.75" customHeight="1">
      <c r="H923" s="350"/>
    </row>
    <row r="924" spans="8:8" ht="15.75" customHeight="1">
      <c r="H924" s="350"/>
    </row>
    <row r="925" spans="8:8" ht="15.75" customHeight="1">
      <c r="H925" s="350"/>
    </row>
    <row r="926" spans="8:8" ht="15.75" customHeight="1">
      <c r="H926" s="350"/>
    </row>
    <row r="927" spans="8:8" ht="15.75" customHeight="1">
      <c r="H927" s="350"/>
    </row>
    <row r="928" spans="8:8" ht="15.75" customHeight="1">
      <c r="H928" s="350"/>
    </row>
    <row r="929" spans="8:8" ht="15.75" customHeight="1">
      <c r="H929" s="350"/>
    </row>
    <row r="930" spans="8:8" ht="15.75" customHeight="1">
      <c r="H930" s="350"/>
    </row>
    <row r="931" spans="8:8" ht="15.75" customHeight="1">
      <c r="H931" s="350"/>
    </row>
    <row r="932" spans="8:8" ht="15.75" customHeight="1">
      <c r="H932" s="350"/>
    </row>
    <row r="933" spans="8:8" ht="15.75" customHeight="1">
      <c r="H933" s="350"/>
    </row>
    <row r="934" spans="8:8" ht="15.75" customHeight="1">
      <c r="H934" s="350"/>
    </row>
    <row r="935" spans="8:8" ht="15.75" customHeight="1">
      <c r="H935" s="350"/>
    </row>
    <row r="936" spans="8:8" ht="15.75" customHeight="1">
      <c r="H936" s="350"/>
    </row>
    <row r="937" spans="8:8" ht="15.75" customHeight="1">
      <c r="H937" s="350"/>
    </row>
    <row r="938" spans="8:8" ht="15.75" customHeight="1">
      <c r="H938" s="350"/>
    </row>
    <row r="939" spans="8:8" ht="15.75" customHeight="1">
      <c r="H939" s="350"/>
    </row>
    <row r="940" spans="8:8" ht="15.75" customHeight="1">
      <c r="H940" s="350"/>
    </row>
    <row r="941" spans="8:8" ht="15.75" customHeight="1">
      <c r="H941" s="350"/>
    </row>
    <row r="942" spans="8:8" ht="15.75" customHeight="1">
      <c r="H942" s="350"/>
    </row>
    <row r="943" spans="8:8" ht="15.75" customHeight="1">
      <c r="H943" s="350"/>
    </row>
    <row r="944" spans="8:8" ht="15.75" customHeight="1">
      <c r="H944" s="350"/>
    </row>
    <row r="945" spans="8:8" ht="15.75" customHeight="1">
      <c r="H945" s="350"/>
    </row>
    <row r="946" spans="8:8" ht="15.75" customHeight="1">
      <c r="H946" s="350"/>
    </row>
    <row r="947" spans="8:8" ht="15.75" customHeight="1">
      <c r="H947" s="350"/>
    </row>
    <row r="948" spans="8:8" ht="15.75" customHeight="1">
      <c r="H948" s="350"/>
    </row>
    <row r="949" spans="8:8" ht="15.75" customHeight="1">
      <c r="H949" s="350"/>
    </row>
    <row r="950" spans="8:8" ht="15.75" customHeight="1">
      <c r="H950" s="350"/>
    </row>
    <row r="951" spans="8:8" ht="15.75" customHeight="1">
      <c r="H951" s="350"/>
    </row>
    <row r="952" spans="8:8" ht="15.75" customHeight="1">
      <c r="H952" s="350"/>
    </row>
    <row r="953" spans="8:8" ht="15.75" customHeight="1">
      <c r="H953" s="350"/>
    </row>
    <row r="954" spans="8:8" ht="15.75" customHeight="1">
      <c r="H954" s="350"/>
    </row>
    <row r="955" spans="8:8" ht="15.75" customHeight="1">
      <c r="H955" s="350"/>
    </row>
    <row r="956" spans="8:8" ht="15.75" customHeight="1">
      <c r="H956" s="350"/>
    </row>
    <row r="957" spans="8:8" ht="15.75" customHeight="1">
      <c r="H957" s="350"/>
    </row>
    <row r="958" spans="8:8" ht="15.75" customHeight="1">
      <c r="H958" s="350"/>
    </row>
    <row r="959" spans="8:8" ht="15.75" customHeight="1">
      <c r="H959" s="350"/>
    </row>
    <row r="960" spans="8:8" ht="15.75" customHeight="1">
      <c r="H960" s="350"/>
    </row>
    <row r="961" spans="8:8" ht="15.75" customHeight="1">
      <c r="H961" s="350"/>
    </row>
    <row r="962" spans="8:8" ht="15.75" customHeight="1">
      <c r="H962" s="350"/>
    </row>
    <row r="963" spans="8:8" ht="15.75" customHeight="1">
      <c r="H963" s="350"/>
    </row>
    <row r="964" spans="8:8" ht="15.75" customHeight="1">
      <c r="H964" s="350"/>
    </row>
    <row r="965" spans="8:8" ht="15.75" customHeight="1">
      <c r="H965" s="350"/>
    </row>
    <row r="966" spans="8:8" ht="15.75" customHeight="1">
      <c r="H966" s="350"/>
    </row>
    <row r="967" spans="8:8" ht="15.75" customHeight="1">
      <c r="H967" s="350"/>
    </row>
    <row r="968" spans="8:8" ht="15.75" customHeight="1">
      <c r="H968" s="350"/>
    </row>
    <row r="969" spans="8:8" ht="15.75" customHeight="1">
      <c r="H969" s="350"/>
    </row>
    <row r="970" spans="8:8" ht="15.75" customHeight="1">
      <c r="H970" s="350"/>
    </row>
    <row r="971" spans="8:8" ht="15.75" customHeight="1">
      <c r="H971" s="350"/>
    </row>
    <row r="972" spans="8:8" ht="15.75" customHeight="1">
      <c r="H972" s="350"/>
    </row>
    <row r="973" spans="8:8" ht="15.75" customHeight="1">
      <c r="H973" s="350"/>
    </row>
    <row r="974" spans="8:8" ht="15.75" customHeight="1">
      <c r="H974" s="350"/>
    </row>
    <row r="975" spans="8:8" ht="15.75" customHeight="1">
      <c r="H975" s="350"/>
    </row>
    <row r="976" spans="8:8" ht="15.75" customHeight="1">
      <c r="H976" s="350"/>
    </row>
    <row r="977" spans="8:8" ht="15.75" customHeight="1">
      <c r="H977" s="350"/>
    </row>
    <row r="978" spans="8:8" ht="15.75" customHeight="1">
      <c r="H978" s="350"/>
    </row>
    <row r="979" spans="8:8" ht="15.75" customHeight="1">
      <c r="H979" s="350"/>
    </row>
    <row r="980" spans="8:8" ht="15.75" customHeight="1">
      <c r="H980" s="350"/>
    </row>
    <row r="981" spans="8:8" ht="15.75" customHeight="1">
      <c r="H981" s="350"/>
    </row>
    <row r="982" spans="8:8" ht="15.75" customHeight="1">
      <c r="H982" s="350"/>
    </row>
    <row r="983" spans="8:8" ht="15.75" customHeight="1">
      <c r="H983" s="350"/>
    </row>
    <row r="984" spans="8:8" ht="15.75" customHeight="1">
      <c r="H984" s="350"/>
    </row>
    <row r="985" spans="8:8" ht="15.75" customHeight="1">
      <c r="H985" s="350"/>
    </row>
    <row r="986" spans="8:8" ht="15.75" customHeight="1">
      <c r="H986" s="350"/>
    </row>
    <row r="987" spans="8:8" ht="15.75" customHeight="1">
      <c r="H987" s="350"/>
    </row>
    <row r="988" spans="8:8" ht="15.75" customHeight="1">
      <c r="H988" s="350"/>
    </row>
    <row r="989" spans="8:8" ht="15.75" customHeight="1">
      <c r="H989" s="350"/>
    </row>
    <row r="990" spans="8:8" ht="15.75" customHeight="1">
      <c r="H990" s="350"/>
    </row>
    <row r="991" spans="8:8" ht="15.75" customHeight="1">
      <c r="H991" s="350"/>
    </row>
    <row r="992" spans="8:8" ht="15.75" customHeight="1">
      <c r="H992" s="350"/>
    </row>
    <row r="993" spans="8:8" ht="15.75" customHeight="1">
      <c r="H993" s="350"/>
    </row>
    <row r="994" spans="8:8" ht="15.75" customHeight="1">
      <c r="H994" s="350"/>
    </row>
    <row r="995" spans="8:8" ht="15.75" customHeight="1">
      <c r="H995" s="350"/>
    </row>
    <row r="996" spans="8:8" ht="15.75" customHeight="1">
      <c r="H996" s="350"/>
    </row>
    <row r="997" spans="8:8" ht="15.75" customHeight="1">
      <c r="H997" s="350"/>
    </row>
    <row r="998" spans="8:8" ht="15.75" customHeight="1">
      <c r="H998" s="350"/>
    </row>
    <row r="999" spans="8:8" ht="15.75" customHeight="1">
      <c r="H999" s="350"/>
    </row>
    <row r="1000" spans="8:8" ht="15.75" customHeight="1">
      <c r="H1000" s="350"/>
    </row>
    <row r="1001" spans="8:8" ht="15" customHeight="1">
      <c r="H1001" s="350"/>
    </row>
    <row r="1002" spans="8:8" ht="15" customHeight="1">
      <c r="H1002" s="350"/>
    </row>
    <row r="1003" spans="8:8" ht="15" customHeight="1">
      <c r="H1003" s="350"/>
    </row>
    <row r="1004" spans="8:8" ht="15" customHeight="1">
      <c r="H1004" s="350"/>
    </row>
    <row r="1005" spans="8:8" ht="15" customHeight="1">
      <c r="H1005" s="350"/>
    </row>
    <row r="1006" spans="8:8" ht="15" customHeight="1">
      <c r="H1006" s="350"/>
    </row>
    <row r="1007" spans="8:8" ht="15" customHeight="1">
      <c r="H1007" s="350"/>
    </row>
    <row r="1008" spans="8:8" ht="15" customHeight="1">
      <c r="H1008" s="350"/>
    </row>
    <row r="1009" spans="8:8" ht="15" customHeight="1">
      <c r="H1009" s="350"/>
    </row>
    <row r="1010" spans="8:8" ht="15" customHeight="1">
      <c r="H1010" s="350"/>
    </row>
    <row r="1011" spans="8:8" ht="15" customHeight="1">
      <c r="H1011" s="350"/>
    </row>
    <row r="1012" spans="8:8" ht="15" customHeight="1">
      <c r="H1012" s="350"/>
    </row>
    <row r="1013" spans="8:8" ht="15" customHeight="1">
      <c r="H1013" s="350"/>
    </row>
    <row r="1014" spans="8:8" ht="15" customHeight="1">
      <c r="H1014" s="350"/>
    </row>
    <row r="1015" spans="8:8" ht="15" customHeight="1">
      <c r="H1015" s="350"/>
    </row>
    <row r="1016" spans="8:8" ht="15" customHeight="1">
      <c r="H1016" s="350"/>
    </row>
    <row r="1017" spans="8:8" ht="15" customHeight="1">
      <c r="H1017" s="350"/>
    </row>
    <row r="1018" spans="8:8" ht="15" customHeight="1">
      <c r="H1018" s="350"/>
    </row>
    <row r="1019" spans="8:8" ht="15" customHeight="1">
      <c r="H1019" s="350"/>
    </row>
    <row r="1020" spans="8:8" ht="15" customHeight="1">
      <c r="H1020" s="350"/>
    </row>
  </sheetData>
  <mergeCells count="1">
    <mergeCell ref="E6:F6"/>
  </mergeCells>
  <pageMargins left="0.70866141732283472" right="0.70866141732283472" top="0.74803149606299213" bottom="0.74803149606299213" header="0" footer="0"/>
  <pageSetup paperSize="9" scale="1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1000"/>
  <sheetViews>
    <sheetView topLeftCell="D1" workbookViewId="0">
      <selection activeCell="J7" sqref="J7:K31"/>
    </sheetView>
  </sheetViews>
  <sheetFormatPr defaultColWidth="14.42578125" defaultRowHeight="15" customHeight="1"/>
  <cols>
    <col min="1" max="1" width="13.28515625" customWidth="1"/>
    <col min="2" max="2" width="52" customWidth="1"/>
    <col min="3" max="3" width="26.5703125" hidden="1" customWidth="1"/>
    <col min="4" max="4" width="17.85546875" customWidth="1"/>
    <col min="5" max="5" width="17.7109375" customWidth="1"/>
    <col min="6" max="6" width="18.140625" customWidth="1"/>
    <col min="7" max="7" width="17.85546875" customWidth="1"/>
    <col min="8" max="8" width="15.85546875" customWidth="1"/>
    <col min="9" max="9" width="13.42578125" customWidth="1"/>
    <col min="11" max="11" width="45.28515625" customWidth="1"/>
    <col min="12" max="19" width="9.140625" customWidth="1"/>
  </cols>
  <sheetData>
    <row r="1" spans="1:25" ht="6.75" customHeight="1">
      <c r="A1" s="76"/>
      <c r="B1" s="76"/>
      <c r="C1" s="76"/>
      <c r="D1" s="76"/>
      <c r="E1" s="76"/>
      <c r="F1" s="76"/>
      <c r="G1" s="76"/>
      <c r="H1" s="76"/>
      <c r="I1" s="76"/>
      <c r="J1" s="76"/>
      <c r="K1" s="76"/>
      <c r="L1" s="76"/>
      <c r="M1" s="76"/>
      <c r="N1" s="76"/>
      <c r="O1" s="76"/>
      <c r="P1" s="76"/>
      <c r="Q1" s="76"/>
      <c r="R1" s="76"/>
      <c r="S1" s="76"/>
      <c r="T1" s="1"/>
      <c r="U1" s="1"/>
      <c r="V1" s="1"/>
      <c r="W1" s="1"/>
      <c r="X1" s="1"/>
      <c r="Y1" s="1"/>
    </row>
    <row r="2" spans="1:25" ht="14.25" customHeight="1">
      <c r="A2" s="76"/>
      <c r="B2" s="77" t="s">
        <v>1372</v>
      </c>
      <c r="C2" s="78"/>
      <c r="D2" s="79"/>
      <c r="E2" s="79"/>
      <c r="F2" s="79"/>
      <c r="G2" s="79"/>
      <c r="H2" s="79"/>
      <c r="I2" s="80"/>
      <c r="J2" s="76"/>
      <c r="K2" s="76"/>
      <c r="L2" s="76"/>
      <c r="M2" s="76"/>
      <c r="N2" s="76"/>
      <c r="O2" s="76"/>
      <c r="P2" s="76"/>
      <c r="Q2" s="76"/>
      <c r="R2" s="76"/>
      <c r="S2" s="76"/>
      <c r="T2" s="1"/>
      <c r="U2" s="1"/>
      <c r="V2" s="1"/>
      <c r="W2" s="1"/>
      <c r="X2" s="1"/>
      <c r="Y2" s="1"/>
    </row>
    <row r="3" spans="1:25" ht="14.25" customHeight="1">
      <c r="A3" s="76"/>
      <c r="B3" s="76"/>
      <c r="C3" s="76"/>
      <c r="D3" s="76"/>
      <c r="E3" s="76"/>
      <c r="F3" s="76"/>
      <c r="G3" s="76"/>
      <c r="H3" s="76"/>
      <c r="I3" s="76"/>
      <c r="J3" s="76"/>
      <c r="K3" s="76"/>
      <c r="L3" s="76"/>
      <c r="M3" s="76"/>
      <c r="N3" s="76"/>
      <c r="O3" s="76"/>
      <c r="P3" s="76"/>
      <c r="Q3" s="76"/>
      <c r="R3" s="76"/>
      <c r="S3" s="76"/>
      <c r="T3" s="1"/>
      <c r="U3" s="1"/>
      <c r="V3" s="1"/>
      <c r="W3" s="1"/>
      <c r="X3" s="1"/>
      <c r="Y3" s="1"/>
    </row>
    <row r="4" spans="1:25"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118" t="s">
        <v>1240</v>
      </c>
      <c r="J4" s="433" t="s">
        <v>1243</v>
      </c>
      <c r="K4" s="403"/>
      <c r="L4" s="76"/>
      <c r="M4" s="76"/>
      <c r="N4" s="76"/>
      <c r="O4" s="76"/>
      <c r="P4" s="76"/>
      <c r="Q4" s="76"/>
      <c r="R4" s="76"/>
      <c r="S4" s="76"/>
      <c r="T4" s="1"/>
      <c r="U4" s="1"/>
      <c r="V4" s="1"/>
      <c r="W4" s="1"/>
      <c r="X4" s="1"/>
      <c r="Y4" s="1"/>
    </row>
    <row r="5" spans="1:25" ht="15.75" customHeight="1">
      <c r="A5" s="76"/>
      <c r="B5" s="76"/>
      <c r="C5" s="76"/>
      <c r="D5" s="76"/>
      <c r="E5" s="76"/>
      <c r="F5" s="76"/>
      <c r="G5" s="76"/>
      <c r="H5" s="76"/>
      <c r="I5" s="76"/>
      <c r="J5" s="76"/>
      <c r="K5" s="76"/>
      <c r="L5" s="76"/>
      <c r="M5" s="76"/>
      <c r="N5" s="76"/>
      <c r="O5" s="76"/>
      <c r="P5" s="76"/>
      <c r="Q5" s="76"/>
      <c r="R5" s="76"/>
      <c r="S5" s="76"/>
      <c r="T5" s="1"/>
      <c r="U5" s="1"/>
      <c r="V5" s="1"/>
      <c r="W5" s="1"/>
      <c r="X5" s="1"/>
      <c r="Y5" s="1"/>
    </row>
    <row r="6" spans="1:25" ht="14.25" customHeight="1">
      <c r="A6" s="84" t="str">
        <f>'INPUT CE'!A500</f>
        <v>BA2690</v>
      </c>
      <c r="B6" s="104" t="str">
        <f>'INPUT CE'!B500</f>
        <v>B.14) Accantonamenti dell’esercizio</v>
      </c>
      <c r="C6" s="85" t="str">
        <f t="shared" ref="C6:C31" si="0">TRIM(MID(B6,FIND(")",B6)+2,LEN(B6)-(FIND(")",B6)+1)))</f>
        <v>Accantonamenti dell’esercizio</v>
      </c>
      <c r="D6" s="106">
        <f>'INPUT CE'!C500</f>
        <v>26458398.489999998</v>
      </c>
      <c r="E6" s="106">
        <f>'INPUT CE'!D500</f>
        <v>25973992.890000001</v>
      </c>
      <c r="F6" s="106">
        <f>'INPUT CE'!E500</f>
        <v>26440241.48</v>
      </c>
      <c r="G6" s="107">
        <f>SUM(G7:G31)</f>
        <v>0</v>
      </c>
      <c r="H6" s="106">
        <f t="shared" ref="H6:H31" si="1">F6-E6</f>
        <v>466248.58999999985</v>
      </c>
      <c r="I6" s="101">
        <f t="shared" ref="I6:I31" si="2">F6/E6-1</f>
        <v>1.7950593579299401E-2</v>
      </c>
      <c r="J6" s="435"/>
      <c r="K6" s="419"/>
      <c r="L6" s="109"/>
      <c r="M6" s="109"/>
      <c r="N6" s="109"/>
      <c r="O6" s="109"/>
      <c r="P6" s="109"/>
      <c r="Q6" s="109"/>
      <c r="R6" s="109"/>
      <c r="S6" s="109"/>
      <c r="T6" s="122"/>
      <c r="U6" s="122"/>
      <c r="V6" s="122"/>
      <c r="W6" s="122"/>
      <c r="X6" s="122"/>
      <c r="Y6" s="122"/>
    </row>
    <row r="7" spans="1:25" ht="12.75" customHeight="1">
      <c r="A7" s="102" t="str">
        <f>'INPUT CE'!A502</f>
        <v>BA2710</v>
      </c>
      <c r="B7" s="89" t="str">
        <f>'INPUT CE'!B502</f>
        <v>B.14.A.1)  Accantonamenti per cause civili ed oneri processuali</v>
      </c>
      <c r="C7" s="85" t="str">
        <f t="shared" si="0"/>
        <v>Accantonamenti per cause civili ed oneri processuali</v>
      </c>
      <c r="D7" s="107">
        <f>'INPUT CE'!C502</f>
        <v>3790487.67</v>
      </c>
      <c r="E7" s="107">
        <f>'INPUT CE'!D502</f>
        <v>731784.68</v>
      </c>
      <c r="F7" s="107">
        <f>'INPUT CE'!E502</f>
        <v>197824</v>
      </c>
      <c r="G7" s="110"/>
      <c r="H7" s="107">
        <f t="shared" si="1"/>
        <v>-533960.68000000005</v>
      </c>
      <c r="I7" s="99">
        <f t="shared" si="2"/>
        <v>-0.72966911523755873</v>
      </c>
      <c r="J7" s="436" t="s">
        <v>1722</v>
      </c>
      <c r="K7" s="437"/>
      <c r="L7" s="76"/>
      <c r="M7" s="76"/>
      <c r="N7" s="76"/>
      <c r="O7" s="76"/>
      <c r="P7" s="76"/>
      <c r="Q7" s="76"/>
      <c r="R7" s="76"/>
      <c r="S7" s="76"/>
      <c r="T7" s="1"/>
      <c r="U7" s="1"/>
      <c r="V7" s="1"/>
      <c r="W7" s="1"/>
      <c r="X7" s="1"/>
      <c r="Y7" s="1"/>
    </row>
    <row r="8" spans="1:25" ht="12.75" customHeight="1">
      <c r="A8" s="102" t="str">
        <f>'INPUT CE'!A503</f>
        <v>BA2720</v>
      </c>
      <c r="B8" s="89" t="str">
        <f>'INPUT CE'!B503</f>
        <v>B.14.A.2)  Accantonamenti per contenzioso personale dipendente</v>
      </c>
      <c r="C8" s="85" t="str">
        <f t="shared" si="0"/>
        <v>Accantonamenti per contenzioso personale dipendente</v>
      </c>
      <c r="D8" s="107">
        <f>'INPUT CE'!C503</f>
        <v>819624.8</v>
      </c>
      <c r="E8" s="107">
        <f>'INPUT CE'!D503</f>
        <v>260500</v>
      </c>
      <c r="F8" s="107">
        <f>'INPUT CE'!E503</f>
        <v>195000</v>
      </c>
      <c r="G8" s="110"/>
      <c r="H8" s="107">
        <f t="shared" si="1"/>
        <v>-65500</v>
      </c>
      <c r="I8" s="99">
        <f t="shared" si="2"/>
        <v>-0.25143953934740881</v>
      </c>
      <c r="J8" s="421" t="s">
        <v>1722</v>
      </c>
      <c r="K8" s="434"/>
      <c r="L8" s="76"/>
      <c r="M8" s="76"/>
      <c r="N8" s="76"/>
      <c r="O8" s="76"/>
      <c r="P8" s="76"/>
      <c r="Q8" s="76"/>
      <c r="R8" s="76"/>
      <c r="S8" s="76"/>
      <c r="T8" s="1"/>
      <c r="U8" s="1"/>
      <c r="V8" s="1"/>
      <c r="W8" s="1"/>
      <c r="X8" s="1"/>
      <c r="Y8" s="1"/>
    </row>
    <row r="9" spans="1:25" ht="14.25" customHeight="1">
      <c r="A9" s="102" t="str">
        <f>'INPUT CE'!A504</f>
        <v>BA2730</v>
      </c>
      <c r="B9" s="89" t="str">
        <f>'INPUT CE'!B504</f>
        <v>B.14.A.3)  Accantonamenti per rischi connessi all'acquisto di prestazioni sanitarie da privato</v>
      </c>
      <c r="C9" s="85" t="str">
        <f t="shared" si="0"/>
        <v>Accantonamenti per rischi connessi all'acquisto di prestazioni sanitarie da privato</v>
      </c>
      <c r="D9" s="107">
        <f>'INPUT CE'!C504</f>
        <v>0</v>
      </c>
      <c r="E9" s="107">
        <f>'INPUT CE'!D504</f>
        <v>0</v>
      </c>
      <c r="F9" s="107">
        <f>'INPUT CE'!E504</f>
        <v>0</v>
      </c>
      <c r="G9" s="110"/>
      <c r="H9" s="107">
        <f t="shared" si="1"/>
        <v>0</v>
      </c>
      <c r="I9" s="99" t="e">
        <f t="shared" si="2"/>
        <v>#DIV/0!</v>
      </c>
      <c r="J9" s="393"/>
      <c r="K9" s="399"/>
      <c r="L9" s="76"/>
      <c r="M9" s="76"/>
      <c r="N9" s="76"/>
      <c r="O9" s="76"/>
      <c r="P9" s="76"/>
      <c r="Q9" s="76"/>
      <c r="R9" s="76"/>
      <c r="S9" s="76"/>
      <c r="T9" s="1"/>
      <c r="U9" s="1"/>
      <c r="V9" s="1"/>
      <c r="W9" s="1"/>
      <c r="X9" s="1"/>
      <c r="Y9" s="1"/>
    </row>
    <row r="10" spans="1:25" ht="14.25" customHeight="1">
      <c r="A10" s="102" t="str">
        <f>'INPUT CE'!A505</f>
        <v>BA2740</v>
      </c>
      <c r="B10" s="89" t="str">
        <f>'INPUT CE'!B505</f>
        <v>B.14.A.4)  Accantonamenti per copertura diretta dei rischi (autoassicurazione)</v>
      </c>
      <c r="C10" s="85" t="str">
        <f t="shared" si="0"/>
        <v>Accantonamenti per copertura diretta dei rischi (autoassicurazione)</v>
      </c>
      <c r="D10" s="107">
        <f>'INPUT CE'!C505</f>
        <v>7731352.7400000002</v>
      </c>
      <c r="E10" s="107">
        <f>'INPUT CE'!D505</f>
        <v>9917230.8699999992</v>
      </c>
      <c r="F10" s="107">
        <f>'INPUT CE'!E505</f>
        <v>5842658.7199999997</v>
      </c>
      <c r="G10" s="110"/>
      <c r="H10" s="107">
        <f t="shared" si="1"/>
        <v>-4074572.1499999994</v>
      </c>
      <c r="I10" s="99">
        <f t="shared" si="2"/>
        <v>-0.41085784967714478</v>
      </c>
      <c r="J10" s="421" t="s">
        <v>1723</v>
      </c>
      <c r="K10" s="434"/>
      <c r="L10" s="76"/>
      <c r="M10" s="76"/>
      <c r="N10" s="76"/>
      <c r="O10" s="76"/>
      <c r="P10" s="76"/>
      <c r="Q10" s="76"/>
      <c r="R10" s="76"/>
      <c r="S10" s="76"/>
      <c r="T10" s="1"/>
      <c r="U10" s="1"/>
      <c r="V10" s="1"/>
      <c r="W10" s="1"/>
      <c r="X10" s="1"/>
      <c r="Y10" s="1"/>
    </row>
    <row r="11" spans="1:25" ht="14.25" customHeight="1">
      <c r="A11" s="102" t="str">
        <f>'INPUT CE'!A506</f>
        <v>BA2741</v>
      </c>
      <c r="B11" s="89" t="str">
        <f>'INPUT CE'!B506</f>
        <v>B.14.A.5) Accantonamenti per franchigia assicurativa</v>
      </c>
      <c r="C11" s="85" t="str">
        <f t="shared" si="0"/>
        <v>Accantonamenti per franchigia assicurativa</v>
      </c>
      <c r="D11" s="107">
        <f>'INPUT CE'!C506</f>
        <v>0</v>
      </c>
      <c r="E11" s="107">
        <f>'INPUT CE'!D506</f>
        <v>0</v>
      </c>
      <c r="F11" s="107">
        <f>'INPUT CE'!E506</f>
        <v>0</v>
      </c>
      <c r="G11" s="110"/>
      <c r="H11" s="107">
        <f t="shared" si="1"/>
        <v>0</v>
      </c>
      <c r="I11" s="99" t="e">
        <f t="shared" si="2"/>
        <v>#DIV/0!</v>
      </c>
      <c r="J11" s="421" t="s">
        <v>1724</v>
      </c>
      <c r="K11" s="434"/>
      <c r="L11" s="76"/>
      <c r="M11" s="76"/>
      <c r="N11" s="76"/>
      <c r="O11" s="76"/>
      <c r="P11" s="76"/>
      <c r="Q11" s="76"/>
      <c r="R11" s="76"/>
      <c r="S11" s="76"/>
      <c r="T11" s="1"/>
      <c r="U11" s="1"/>
      <c r="V11" s="1"/>
      <c r="W11" s="1"/>
      <c r="X11" s="1"/>
      <c r="Y11" s="1"/>
    </row>
    <row r="12" spans="1:25" ht="15.75" customHeight="1">
      <c r="A12" s="102" t="str">
        <f>'INPUT CE'!A507</f>
        <v>BA2750</v>
      </c>
      <c r="B12" s="89" t="str">
        <f>'INPUT CE'!B507</f>
        <v>B.14.A.6)  Altri accantonamenti per rischi</v>
      </c>
      <c r="C12" s="85" t="str">
        <f t="shared" si="0"/>
        <v>Altri accantonamenti per rischi</v>
      </c>
      <c r="D12" s="107">
        <f>'INPUT CE'!C507</f>
        <v>0</v>
      </c>
      <c r="E12" s="107">
        <f>'INPUT CE'!D507</f>
        <v>0</v>
      </c>
      <c r="F12" s="107">
        <f>'INPUT CE'!E507</f>
        <v>0</v>
      </c>
      <c r="G12" s="110"/>
      <c r="H12" s="107">
        <f t="shared" si="1"/>
        <v>0</v>
      </c>
      <c r="I12" s="99" t="e">
        <f t="shared" si="2"/>
        <v>#DIV/0!</v>
      </c>
      <c r="J12" s="393"/>
      <c r="K12" s="399"/>
      <c r="L12" s="76"/>
      <c r="M12" s="76"/>
      <c r="N12" s="76"/>
      <c r="O12" s="76"/>
      <c r="P12" s="76"/>
      <c r="Q12" s="76"/>
      <c r="R12" s="76"/>
      <c r="S12" s="76"/>
      <c r="T12" s="1"/>
      <c r="U12" s="1"/>
      <c r="V12" s="1"/>
      <c r="W12" s="1"/>
      <c r="X12" s="1"/>
      <c r="Y12" s="1"/>
    </row>
    <row r="13" spans="1:25" ht="15.75" customHeight="1">
      <c r="A13" s="102" t="str">
        <f>'INPUT CE'!A508</f>
        <v>BA2751</v>
      </c>
      <c r="B13" s="89" t="str">
        <f>'INPUT CE'!B508</f>
        <v>B.14.A.7)  Altri Accantonamenti per interessi di mora</v>
      </c>
      <c r="C13" s="85" t="str">
        <f t="shared" si="0"/>
        <v>Altri Accantonamenti per interessi di mora</v>
      </c>
      <c r="D13" s="107">
        <f>'INPUT CE'!C508</f>
        <v>0</v>
      </c>
      <c r="E13" s="107">
        <f>'INPUT CE'!D508</f>
        <v>52797.86</v>
      </c>
      <c r="F13" s="107">
        <f>'INPUT CE'!E508</f>
        <v>99264.85</v>
      </c>
      <c r="G13" s="110"/>
      <c r="H13" s="107">
        <f t="shared" si="1"/>
        <v>46466.990000000005</v>
      </c>
      <c r="I13" s="99">
        <f t="shared" si="2"/>
        <v>0.88009229919545984</v>
      </c>
      <c r="J13" s="393"/>
      <c r="K13" s="399"/>
      <c r="L13" s="76"/>
      <c r="M13" s="76"/>
      <c r="N13" s="76"/>
      <c r="O13" s="76"/>
      <c r="P13" s="76"/>
      <c r="Q13" s="76"/>
      <c r="R13" s="76"/>
      <c r="S13" s="76"/>
      <c r="T13" s="1"/>
      <c r="U13" s="1"/>
      <c r="V13" s="1"/>
      <c r="W13" s="1"/>
      <c r="X13" s="1"/>
      <c r="Y13" s="1"/>
    </row>
    <row r="14" spans="1:25" ht="15.75" customHeight="1">
      <c r="A14" s="102" t="str">
        <f>'INPUT CE'!A509</f>
        <v>BA2760</v>
      </c>
      <c r="B14" s="89" t="str">
        <f>'INPUT CE'!B509</f>
        <v>B.14.B) Accantonamenti per premio di operosità (SUMAI)</v>
      </c>
      <c r="C14" s="85" t="str">
        <f t="shared" si="0"/>
        <v>Accantonamenti per premio di operosità (SUMAI)</v>
      </c>
      <c r="D14" s="107">
        <f>'INPUT CE'!C509</f>
        <v>540662.99</v>
      </c>
      <c r="E14" s="107">
        <f>'INPUT CE'!D509</f>
        <v>367053.16</v>
      </c>
      <c r="F14" s="107">
        <f>'INPUT CE'!E509</f>
        <v>535915.02</v>
      </c>
      <c r="G14" s="110"/>
      <c r="H14" s="107">
        <f t="shared" si="1"/>
        <v>168861.86000000004</v>
      </c>
      <c r="I14" s="99">
        <f t="shared" si="2"/>
        <v>0.46004742201374871</v>
      </c>
      <c r="J14" s="421" t="s">
        <v>1725</v>
      </c>
      <c r="K14" s="434"/>
      <c r="L14" s="76"/>
      <c r="M14" s="76"/>
      <c r="N14" s="76"/>
      <c r="O14" s="76"/>
      <c r="P14" s="76"/>
      <c r="Q14" s="76"/>
      <c r="R14" s="76"/>
      <c r="S14" s="76"/>
      <c r="T14" s="1"/>
      <c r="U14" s="1"/>
      <c r="V14" s="1"/>
      <c r="W14" s="1"/>
      <c r="X14" s="1"/>
      <c r="Y14" s="1"/>
    </row>
    <row r="15" spans="1:25" ht="24.75" customHeight="1">
      <c r="A15" s="102" t="str">
        <f>'INPUT CE'!A511</f>
        <v>BA2771</v>
      </c>
      <c r="B15" s="89" t="str">
        <f>'INPUT CE'!B511</f>
        <v>B.14.C.1)  Accantonamenti per quote inutilizzate contributi da Regione e Prov. Aut. per quota F.S. indistinto finalizzato</v>
      </c>
      <c r="C15" s="85" t="str">
        <f t="shared" si="0"/>
        <v>Accantonamenti per quote inutilizzate contributi da Regione e Prov. Aut. per quota F.S. indistinto finalizzato</v>
      </c>
      <c r="D15" s="107">
        <f>'INPUT CE'!C511</f>
        <v>2287798.71</v>
      </c>
      <c r="E15" s="107">
        <f>'INPUT CE'!D511</f>
        <v>872547.95</v>
      </c>
      <c r="F15" s="107">
        <f>'INPUT CE'!E511</f>
        <v>1055229.82</v>
      </c>
      <c r="G15" s="110"/>
      <c r="H15" s="107">
        <f t="shared" si="1"/>
        <v>182681.87000000011</v>
      </c>
      <c r="I15" s="99">
        <f t="shared" si="2"/>
        <v>0.20936599530146172</v>
      </c>
      <c r="J15" s="421" t="s">
        <v>1728</v>
      </c>
      <c r="K15" s="434"/>
      <c r="L15" s="76"/>
      <c r="M15" s="76"/>
      <c r="N15" s="76"/>
      <c r="O15" s="76"/>
      <c r="P15" s="76"/>
      <c r="Q15" s="76"/>
      <c r="R15" s="76"/>
      <c r="S15" s="76"/>
      <c r="T15" s="1"/>
      <c r="U15" s="1"/>
      <c r="V15" s="1"/>
      <c r="W15" s="1"/>
      <c r="X15" s="1"/>
      <c r="Y15" s="1"/>
    </row>
    <row r="16" spans="1:25" ht="24.75" customHeight="1">
      <c r="A16" s="102" t="str">
        <f>'INPUT CE'!A512</f>
        <v>BA2780</v>
      </c>
      <c r="B16" s="89" t="str">
        <f>'INPUT CE'!B512</f>
        <v>B.14.C.2)  Accantonamenti per quote inutilizzate contributi da Regione e Prov. Aut. per quota F.S. vincolato</v>
      </c>
      <c r="C16" s="85" t="str">
        <f t="shared" si="0"/>
        <v>Accantonamenti per quote inutilizzate contributi da Regione e Prov. Aut. per quota F.S. vincolato</v>
      </c>
      <c r="D16" s="107">
        <f>'INPUT CE'!C512</f>
        <v>1633043</v>
      </c>
      <c r="E16" s="107">
        <f>'INPUT CE'!D512</f>
        <v>1421398</v>
      </c>
      <c r="F16" s="107">
        <f>'INPUT CE'!E512</f>
        <v>0</v>
      </c>
      <c r="G16" s="110"/>
      <c r="H16" s="107">
        <f t="shared" si="1"/>
        <v>-1421398</v>
      </c>
      <c r="I16" s="99">
        <f t="shared" si="2"/>
        <v>-1</v>
      </c>
      <c r="J16" s="421" t="s">
        <v>1728</v>
      </c>
      <c r="K16" s="434"/>
      <c r="L16" s="76"/>
      <c r="M16" s="76"/>
      <c r="N16" s="76"/>
      <c r="O16" s="76"/>
      <c r="P16" s="76"/>
      <c r="Q16" s="76"/>
      <c r="R16" s="76"/>
      <c r="S16" s="76"/>
      <c r="T16" s="1"/>
      <c r="U16" s="1"/>
      <c r="V16" s="1"/>
      <c r="W16" s="1"/>
      <c r="X16" s="1"/>
      <c r="Y16" s="1"/>
    </row>
    <row r="17" spans="1:25" ht="24.75" customHeight="1">
      <c r="A17" s="102" t="str">
        <f>'INPUT CE'!A514</f>
        <v>BA2790a</v>
      </c>
      <c r="B17" s="89" t="str">
        <f>'INPUT CE'!B514</f>
        <v>B.14.C.3.a)  Accantonamenti per quote inutilizzate contributi da soggetti pubblici (extra fondo) vincolati - PERIMETRO SANITA</v>
      </c>
      <c r="C17" s="85" t="str">
        <f t="shared" si="0"/>
        <v>Accantonamenti per quote inutilizzate contributi da soggetti pubblici (extra fondo) vincolati - PERIMETRO SANITA</v>
      </c>
      <c r="D17" s="107">
        <f>'INPUT CE'!C514</f>
        <v>0</v>
      </c>
      <c r="E17" s="107">
        <f>'INPUT CE'!D514</f>
        <v>116544.62</v>
      </c>
      <c r="F17" s="107">
        <f>'INPUT CE'!E514</f>
        <v>564252.89</v>
      </c>
      <c r="G17" s="110"/>
      <c r="H17" s="107">
        <f t="shared" si="1"/>
        <v>447708.27</v>
      </c>
      <c r="I17" s="99">
        <f t="shared" si="2"/>
        <v>3.8415181241313414</v>
      </c>
      <c r="J17" s="421" t="s">
        <v>1728</v>
      </c>
      <c r="K17" s="434"/>
      <c r="L17" s="76"/>
      <c r="M17" s="76"/>
      <c r="N17" s="76"/>
      <c r="O17" s="76"/>
      <c r="P17" s="76"/>
      <c r="Q17" s="76"/>
      <c r="R17" s="76"/>
      <c r="S17" s="76"/>
      <c r="T17" s="1"/>
      <c r="U17" s="1"/>
      <c r="V17" s="1"/>
      <c r="W17" s="1"/>
      <c r="X17" s="1"/>
      <c r="Y17" s="1"/>
    </row>
    <row r="18" spans="1:25" ht="24.75" customHeight="1">
      <c r="A18" s="102" t="str">
        <f>'INPUT CE'!A515</f>
        <v>BA2790b</v>
      </c>
      <c r="B18" s="89" t="str">
        <f>'INPUT CE'!B515</f>
        <v>B.14.C.3.b)  Accantonamenti per quote inutilizzate contributi da soggetti pubblici (extra fondo) vincolati - NO PERIMETRO SANITA</v>
      </c>
      <c r="C18" s="85" t="str">
        <f t="shared" si="0"/>
        <v>Accantonamenti per quote inutilizzate contributi da soggetti pubblici (extra fondo) vincolati - NO PERIMETRO SANITA</v>
      </c>
      <c r="D18" s="107">
        <f>'INPUT CE'!C515</f>
        <v>51743.7</v>
      </c>
      <c r="E18" s="107">
        <f>'INPUT CE'!D515</f>
        <v>459287.36</v>
      </c>
      <c r="F18" s="107">
        <f>'INPUT CE'!E515</f>
        <v>105548.35</v>
      </c>
      <c r="G18" s="110"/>
      <c r="H18" s="107">
        <f t="shared" si="1"/>
        <v>-353739.01</v>
      </c>
      <c r="I18" s="99">
        <f t="shared" si="2"/>
        <v>-0.77019104118171244</v>
      </c>
      <c r="J18" s="421" t="s">
        <v>1728</v>
      </c>
      <c r="K18" s="434"/>
      <c r="L18" s="76"/>
      <c r="M18" s="76"/>
      <c r="N18" s="76"/>
      <c r="O18" s="76"/>
      <c r="P18" s="76"/>
      <c r="Q18" s="76"/>
      <c r="R18" s="76"/>
      <c r="S18" s="76"/>
      <c r="T18" s="1"/>
      <c r="U18" s="1"/>
      <c r="V18" s="1"/>
      <c r="W18" s="1"/>
      <c r="X18" s="1"/>
      <c r="Y18" s="1"/>
    </row>
    <row r="19" spans="1:25" ht="15.75" customHeight="1">
      <c r="A19" s="102" t="str">
        <f>'INPUT CE'!A516</f>
        <v>BA2800</v>
      </c>
      <c r="B19" s="89" t="str">
        <f>'INPUT CE'!B516</f>
        <v>B.14.C.4)  Accantonamenti per quote inutilizzate contributi da soggetti pubblici per ricerca</v>
      </c>
      <c r="C19" s="85" t="str">
        <f t="shared" si="0"/>
        <v>Accantonamenti per quote inutilizzate contributi da soggetti pubblici per ricerca</v>
      </c>
      <c r="D19" s="107">
        <f>'INPUT CE'!C516</f>
        <v>0</v>
      </c>
      <c r="E19" s="107">
        <f>'INPUT CE'!D516</f>
        <v>0</v>
      </c>
      <c r="F19" s="107">
        <f>'INPUT CE'!E516</f>
        <v>0</v>
      </c>
      <c r="G19" s="110"/>
      <c r="H19" s="107">
        <f t="shared" si="1"/>
        <v>0</v>
      </c>
      <c r="I19" s="99" t="e">
        <f t="shared" si="2"/>
        <v>#DIV/0!</v>
      </c>
      <c r="J19" s="393"/>
      <c r="K19" s="399"/>
      <c r="L19" s="76"/>
      <c r="M19" s="76"/>
      <c r="N19" s="76"/>
      <c r="O19" s="76"/>
      <c r="P19" s="76"/>
      <c r="Q19" s="76"/>
      <c r="R19" s="76"/>
      <c r="S19" s="76"/>
      <c r="T19" s="1"/>
      <c r="U19" s="1"/>
      <c r="V19" s="1"/>
      <c r="W19" s="1"/>
      <c r="X19" s="1"/>
      <c r="Y19" s="1"/>
    </row>
    <row r="20" spans="1:25" ht="23.25" customHeight="1">
      <c r="A20" s="102" t="str">
        <f>'INPUT CE'!A517</f>
        <v>BA2810</v>
      </c>
      <c r="B20" s="89" t="str">
        <f>'INPUT CE'!B517</f>
        <v>B.14.C.5)  Accantonamenti per quote inutilizzate contributi vincolati da privati</v>
      </c>
      <c r="C20" s="85" t="str">
        <f t="shared" si="0"/>
        <v>Accantonamenti per quote inutilizzate contributi vincolati da privati</v>
      </c>
      <c r="D20" s="107">
        <f>'INPUT CE'!C517</f>
        <v>543088.6</v>
      </c>
      <c r="E20" s="107">
        <f>'INPUT CE'!D517</f>
        <v>431756.68</v>
      </c>
      <c r="F20" s="107">
        <f>'INPUT CE'!E517</f>
        <v>35234.5</v>
      </c>
      <c r="G20" s="110"/>
      <c r="H20" s="107">
        <f t="shared" si="1"/>
        <v>-396522.18</v>
      </c>
      <c r="I20" s="99">
        <f t="shared" si="2"/>
        <v>-0.91839269284727687</v>
      </c>
      <c r="J20" s="421" t="s">
        <v>1728</v>
      </c>
      <c r="K20" s="434"/>
      <c r="L20" s="76"/>
      <c r="M20" s="76"/>
      <c r="N20" s="76"/>
      <c r="O20" s="76"/>
      <c r="P20" s="76"/>
      <c r="Q20" s="76"/>
      <c r="R20" s="76"/>
      <c r="S20" s="76"/>
      <c r="T20" s="1"/>
      <c r="U20" s="1"/>
      <c r="V20" s="1"/>
      <c r="W20" s="1"/>
      <c r="X20" s="1"/>
      <c r="Y20" s="1"/>
    </row>
    <row r="21" spans="1:25" ht="15.75" customHeight="1">
      <c r="A21" s="102" t="str">
        <f>'INPUT CE'!A518</f>
        <v>BA2811</v>
      </c>
      <c r="B21" s="89" t="str">
        <f>'INPUT CE'!B518</f>
        <v>B.14.C.6)  Accantonamenti per quote inutilizzate contributi da soggetti privati per ricerca</v>
      </c>
      <c r="C21" s="85" t="str">
        <f t="shared" si="0"/>
        <v>Accantonamenti per quote inutilizzate contributi da soggetti privati per ricerca</v>
      </c>
      <c r="D21" s="107">
        <f>'INPUT CE'!C518</f>
        <v>0</v>
      </c>
      <c r="E21" s="107">
        <f>'INPUT CE'!D518</f>
        <v>0</v>
      </c>
      <c r="F21" s="107">
        <f>'INPUT CE'!E518</f>
        <v>0</v>
      </c>
      <c r="G21" s="110"/>
      <c r="H21" s="107">
        <f t="shared" si="1"/>
        <v>0</v>
      </c>
      <c r="I21" s="99" t="e">
        <f t="shared" si="2"/>
        <v>#DIV/0!</v>
      </c>
      <c r="J21" s="393"/>
      <c r="K21" s="399"/>
      <c r="L21" s="76"/>
      <c r="M21" s="76"/>
      <c r="N21" s="76"/>
      <c r="O21" s="76"/>
      <c r="P21" s="76"/>
      <c r="Q21" s="76"/>
      <c r="R21" s="76"/>
      <c r="S21" s="76"/>
      <c r="T21" s="1"/>
      <c r="U21" s="1"/>
      <c r="V21" s="1"/>
      <c r="W21" s="1"/>
      <c r="X21" s="1"/>
      <c r="Y21" s="1"/>
    </row>
    <row r="22" spans="1:25" ht="24" customHeight="1">
      <c r="A22" s="102" t="str">
        <f>'INPUT CE'!A520</f>
        <v>BA2840</v>
      </c>
      <c r="B22" s="89" t="str">
        <f>'INPUT CE'!B520</f>
        <v>B.14.D.1)  Acc. Rinnovi convenzioni MMG/PLS/MCA</v>
      </c>
      <c r="C22" s="85" t="str">
        <f t="shared" si="0"/>
        <v>Acc. Rinnovi convenzioni MMG/PLS/MCA</v>
      </c>
      <c r="D22" s="107">
        <f>'INPUT CE'!C520</f>
        <v>5700587.4699999997</v>
      </c>
      <c r="E22" s="107">
        <f>'INPUT CE'!D520</f>
        <v>6437466.8200000003</v>
      </c>
      <c r="F22" s="107">
        <f>'INPUT CE'!E520</f>
        <v>3923104.16</v>
      </c>
      <c r="G22" s="110"/>
      <c r="H22" s="107">
        <f t="shared" si="1"/>
        <v>-2514362.66</v>
      </c>
      <c r="I22" s="99">
        <f t="shared" si="2"/>
        <v>-0.39058262050972403</v>
      </c>
      <c r="J22" s="421" t="s">
        <v>1728</v>
      </c>
      <c r="K22" s="434"/>
      <c r="L22" s="76"/>
      <c r="M22" s="76"/>
      <c r="N22" s="76"/>
      <c r="O22" s="76"/>
      <c r="P22" s="76"/>
      <c r="Q22" s="76"/>
      <c r="R22" s="76"/>
      <c r="S22" s="76"/>
      <c r="T22" s="1"/>
      <c r="U22" s="1"/>
      <c r="V22" s="1"/>
      <c r="W22" s="1"/>
      <c r="X22" s="1"/>
      <c r="Y22" s="1"/>
    </row>
    <row r="23" spans="1:25" ht="24" customHeight="1">
      <c r="A23" s="102" t="str">
        <f>'INPUT CE'!A521</f>
        <v>BA2850</v>
      </c>
      <c r="B23" s="89" t="str">
        <f>'INPUT CE'!B521</f>
        <v>B.14.D.2)  Acc. Rinnovi convenzioni Medici Sumai</v>
      </c>
      <c r="C23" s="85" t="str">
        <f t="shared" si="0"/>
        <v>Acc. Rinnovi convenzioni Medici Sumai</v>
      </c>
      <c r="D23" s="107">
        <f>'INPUT CE'!C521</f>
        <v>611820.48</v>
      </c>
      <c r="E23" s="107">
        <f>'INPUT CE'!D521</f>
        <v>689744.85</v>
      </c>
      <c r="F23" s="107">
        <f>'INPUT CE'!E521</f>
        <v>414865</v>
      </c>
      <c r="G23" s="110"/>
      <c r="H23" s="107">
        <f t="shared" si="1"/>
        <v>-274879.84999999998</v>
      </c>
      <c r="I23" s="99">
        <f t="shared" si="2"/>
        <v>-0.39852396143298496</v>
      </c>
      <c r="J23" s="421" t="s">
        <v>1728</v>
      </c>
      <c r="K23" s="434"/>
      <c r="L23" s="76"/>
      <c r="M23" s="76"/>
      <c r="N23" s="76"/>
      <c r="O23" s="76"/>
      <c r="P23" s="76"/>
      <c r="Q23" s="76"/>
      <c r="R23" s="76"/>
      <c r="S23" s="76"/>
      <c r="T23" s="1"/>
      <c r="U23" s="1"/>
      <c r="V23" s="1"/>
      <c r="W23" s="1"/>
      <c r="X23" s="1"/>
      <c r="Y23" s="1"/>
    </row>
    <row r="24" spans="1:25" ht="24" customHeight="1">
      <c r="A24" s="102" t="str">
        <f>'INPUT CE'!A522</f>
        <v>BA2860</v>
      </c>
      <c r="B24" s="89" t="str">
        <f>'INPUT CE'!B522</f>
        <v>B.14.D.3)  Acc. Rinnovi contratt.: dirigenza medica</v>
      </c>
      <c r="C24" s="85" t="str">
        <f t="shared" si="0"/>
        <v>Acc. Rinnovi contratt.: dirigenza medica</v>
      </c>
      <c r="D24" s="107">
        <f>'INPUT CE'!C522</f>
        <v>803690.63</v>
      </c>
      <c r="E24" s="107">
        <f>'INPUT CE'!D522</f>
        <v>1268475.58</v>
      </c>
      <c r="F24" s="107">
        <f>'INPUT CE'!E522</f>
        <v>2982370.06</v>
      </c>
      <c r="G24" s="110"/>
      <c r="H24" s="107">
        <f t="shared" si="1"/>
        <v>1713894.48</v>
      </c>
      <c r="I24" s="99">
        <f t="shared" si="2"/>
        <v>1.3511450334739594</v>
      </c>
      <c r="J24" s="421" t="s">
        <v>1728</v>
      </c>
      <c r="K24" s="434"/>
      <c r="L24" s="76"/>
      <c r="M24" s="76"/>
      <c r="N24" s="76"/>
      <c r="O24" s="76"/>
      <c r="P24" s="76"/>
      <c r="Q24" s="76"/>
      <c r="R24" s="76"/>
      <c r="S24" s="76"/>
      <c r="T24" s="1"/>
      <c r="U24" s="1"/>
      <c r="V24" s="1"/>
      <c r="W24" s="1"/>
      <c r="X24" s="1"/>
      <c r="Y24" s="1"/>
    </row>
    <row r="25" spans="1:25" ht="24" customHeight="1">
      <c r="A25" s="102" t="str">
        <f>'INPUT CE'!A523</f>
        <v>BA2870</v>
      </c>
      <c r="B25" s="89" t="str">
        <f>'INPUT CE'!B523</f>
        <v>B.14.D.4)  Acc. Rinnovi contratt.: dirigenza non medica</v>
      </c>
      <c r="C25" s="85" t="str">
        <f t="shared" si="0"/>
        <v>Acc. Rinnovi contratt.: dirigenza non medica</v>
      </c>
      <c r="D25" s="107">
        <f>'INPUT CE'!C523</f>
        <v>250288.08</v>
      </c>
      <c r="E25" s="107">
        <f>'INPUT CE'!D523</f>
        <v>176924.62</v>
      </c>
      <c r="F25" s="107">
        <f>'INPUT CE'!E523</f>
        <v>415975.45</v>
      </c>
      <c r="G25" s="110"/>
      <c r="H25" s="107">
        <f t="shared" si="1"/>
        <v>239050.83000000002</v>
      </c>
      <c r="I25" s="99">
        <f t="shared" si="2"/>
        <v>1.3511450808824685</v>
      </c>
      <c r="J25" s="421" t="s">
        <v>1728</v>
      </c>
      <c r="K25" s="434"/>
      <c r="L25" s="76"/>
      <c r="M25" s="76"/>
      <c r="N25" s="76"/>
      <c r="O25" s="76"/>
      <c r="P25" s="76"/>
      <c r="Q25" s="76"/>
      <c r="R25" s="76"/>
      <c r="S25" s="76"/>
      <c r="T25" s="1"/>
      <c r="U25" s="1"/>
      <c r="V25" s="1"/>
      <c r="W25" s="1"/>
      <c r="X25" s="1"/>
      <c r="Y25" s="1"/>
    </row>
    <row r="26" spans="1:25" ht="24" customHeight="1">
      <c r="A26" s="102" t="str">
        <f>'INPUT CE'!A524</f>
        <v>BA2880</v>
      </c>
      <c r="B26" s="89" t="str">
        <f>'INPUT CE'!B524</f>
        <v>B.14.D.5)  Acc. Rinnovi contratt.: comparto</v>
      </c>
      <c r="C26" s="85" t="str">
        <f t="shared" si="0"/>
        <v>Acc. Rinnovi contratt.: comparto</v>
      </c>
      <c r="D26" s="107">
        <f>'INPUT CE'!C524</f>
        <v>207831</v>
      </c>
      <c r="E26" s="107">
        <f>'INPUT CE'!D524</f>
        <v>975207</v>
      </c>
      <c r="F26" s="107">
        <f>'INPUT CE'!E524</f>
        <v>7945539</v>
      </c>
      <c r="G26" s="110"/>
      <c r="H26" s="107">
        <f t="shared" si="1"/>
        <v>6970332</v>
      </c>
      <c r="I26" s="99">
        <f t="shared" si="2"/>
        <v>7.1475409836065573</v>
      </c>
      <c r="J26" s="421" t="s">
        <v>1728</v>
      </c>
      <c r="K26" s="434"/>
      <c r="L26" s="76"/>
      <c r="M26" s="76"/>
      <c r="N26" s="76"/>
      <c r="O26" s="76"/>
      <c r="P26" s="76"/>
      <c r="Q26" s="76"/>
      <c r="R26" s="76"/>
      <c r="S26" s="76"/>
      <c r="T26" s="1"/>
      <c r="U26" s="1"/>
      <c r="V26" s="1"/>
      <c r="W26" s="1"/>
      <c r="X26" s="1"/>
      <c r="Y26" s="1"/>
    </row>
    <row r="27" spans="1:25" ht="15.75" customHeight="1">
      <c r="A27" s="102" t="str">
        <f>'INPUT CE'!A525</f>
        <v>BA2881</v>
      </c>
      <c r="B27" s="89" t="str">
        <f>'INPUT CE'!B525</f>
        <v>B.14.D.6)  Acc. per Trattamento di fine rapporto dipendenti</v>
      </c>
      <c r="C27" s="85" t="str">
        <f t="shared" si="0"/>
        <v>Acc. per Trattamento di fine rapporto dipendenti</v>
      </c>
      <c r="D27" s="107">
        <f>'INPUT CE'!C525</f>
        <v>0</v>
      </c>
      <c r="E27" s="107">
        <f>'INPUT CE'!D525</f>
        <v>0</v>
      </c>
      <c r="F27" s="107">
        <f>'INPUT CE'!E525</f>
        <v>0</v>
      </c>
      <c r="G27" s="110"/>
      <c r="H27" s="107">
        <f t="shared" si="1"/>
        <v>0</v>
      </c>
      <c r="I27" s="99" t="e">
        <f t="shared" si="2"/>
        <v>#DIV/0!</v>
      </c>
      <c r="J27" s="393"/>
      <c r="K27" s="399"/>
      <c r="L27" s="76"/>
      <c r="M27" s="76"/>
      <c r="N27" s="76"/>
      <c r="O27" s="76"/>
      <c r="P27" s="76"/>
      <c r="Q27" s="76"/>
      <c r="R27" s="76"/>
      <c r="S27" s="76"/>
      <c r="T27" s="1"/>
      <c r="U27" s="1"/>
      <c r="V27" s="1"/>
      <c r="W27" s="1"/>
      <c r="X27" s="1"/>
      <c r="Y27" s="1"/>
    </row>
    <row r="28" spans="1:25" ht="15.75" customHeight="1">
      <c r="A28" s="102" t="str">
        <f>'INPUT CE'!A526</f>
        <v>BA2882</v>
      </c>
      <c r="B28" s="89" t="str">
        <f>'INPUT CE'!B526</f>
        <v>B.14.D.7)  Acc. per Trattamenti di quiescenza e simili</v>
      </c>
      <c r="C28" s="85" t="str">
        <f t="shared" si="0"/>
        <v>Acc. per Trattamenti di quiescenza e simili</v>
      </c>
      <c r="D28" s="107">
        <f>'INPUT CE'!C526</f>
        <v>50000</v>
      </c>
      <c r="E28" s="107">
        <f>'INPUT CE'!D526</f>
        <v>50000</v>
      </c>
      <c r="F28" s="107">
        <f>'INPUT CE'!E526</f>
        <v>50000</v>
      </c>
      <c r="G28" s="110"/>
      <c r="H28" s="107">
        <f t="shared" si="1"/>
        <v>0</v>
      </c>
      <c r="I28" s="99">
        <f t="shared" si="2"/>
        <v>0</v>
      </c>
      <c r="J28" s="393"/>
      <c r="K28" s="399"/>
      <c r="L28" s="76"/>
      <c r="M28" s="76"/>
      <c r="N28" s="76"/>
      <c r="O28" s="76"/>
      <c r="P28" s="76"/>
      <c r="Q28" s="76"/>
      <c r="R28" s="76"/>
      <c r="S28" s="76"/>
      <c r="T28" s="1"/>
      <c r="U28" s="1"/>
      <c r="V28" s="1"/>
      <c r="W28" s="1"/>
      <c r="X28" s="1"/>
      <c r="Y28" s="1"/>
    </row>
    <row r="29" spans="1:25" ht="15.75" customHeight="1">
      <c r="A29" s="102" t="str">
        <f>'INPUT CE'!A527</f>
        <v>BA2883</v>
      </c>
      <c r="B29" s="89" t="str">
        <f>'INPUT CE'!B527</f>
        <v>B.14.D.8)  Acc. per Fondi integrativi pensione</v>
      </c>
      <c r="C29" s="85" t="str">
        <f t="shared" si="0"/>
        <v>Acc. per Fondi integrativi pensione</v>
      </c>
      <c r="D29" s="107">
        <f>'INPUT CE'!C527</f>
        <v>114790.18</v>
      </c>
      <c r="E29" s="107">
        <f>'INPUT CE'!D527</f>
        <v>0</v>
      </c>
      <c r="F29" s="107">
        <f>'INPUT CE'!E527</f>
        <v>0</v>
      </c>
      <c r="G29" s="110"/>
      <c r="H29" s="107">
        <f t="shared" si="1"/>
        <v>0</v>
      </c>
      <c r="I29" s="99" t="e">
        <f t="shared" si="2"/>
        <v>#DIV/0!</v>
      </c>
      <c r="J29" s="393"/>
      <c r="K29" s="399"/>
      <c r="L29" s="76"/>
      <c r="M29" s="76"/>
      <c r="N29" s="76"/>
      <c r="O29" s="76"/>
      <c r="P29" s="76"/>
      <c r="Q29" s="76"/>
      <c r="R29" s="76"/>
      <c r="S29" s="76"/>
      <c r="T29" s="1"/>
      <c r="U29" s="1"/>
      <c r="V29" s="1"/>
      <c r="W29" s="1"/>
      <c r="X29" s="1"/>
      <c r="Y29" s="1"/>
    </row>
    <row r="30" spans="1:25" ht="31.5" customHeight="1">
      <c r="A30" s="102" t="str">
        <f>'INPUT CE'!A528</f>
        <v>BA2884</v>
      </c>
      <c r="B30" s="89" t="str">
        <f>'INPUT CE'!B528</f>
        <v>B.14.D.9)  Acc. Incentivi funzioni tecniche art. 113 D.lgs 50/2016</v>
      </c>
      <c r="C30" s="85" t="str">
        <f t="shared" si="0"/>
        <v>Acc. Incentivi funzioni tecniche art. 113 D.lgs 50/2016</v>
      </c>
      <c r="D30" s="107">
        <f>'INPUT CE'!C528</f>
        <v>1130000</v>
      </c>
      <c r="E30" s="107">
        <f>'INPUT CE'!D528</f>
        <v>1600000</v>
      </c>
      <c r="F30" s="107">
        <f>'INPUT CE'!E528</f>
        <v>1905761.89</v>
      </c>
      <c r="G30" s="110"/>
      <c r="H30" s="107">
        <f t="shared" si="1"/>
        <v>305761.8899999999</v>
      </c>
      <c r="I30" s="99">
        <f t="shared" si="2"/>
        <v>0.19110118124999986</v>
      </c>
      <c r="J30" s="421" t="s">
        <v>1726</v>
      </c>
      <c r="K30" s="434"/>
      <c r="L30" s="76"/>
      <c r="M30" s="76"/>
      <c r="N30" s="76"/>
      <c r="O30" s="76"/>
      <c r="P30" s="76"/>
      <c r="Q30" s="76"/>
      <c r="R30" s="76"/>
      <c r="S30" s="76"/>
      <c r="T30" s="1"/>
      <c r="U30" s="1"/>
      <c r="V30" s="1"/>
      <c r="W30" s="1"/>
      <c r="X30" s="1"/>
      <c r="Y30" s="1"/>
    </row>
    <row r="31" spans="1:25" ht="42" customHeight="1">
      <c r="A31" s="102" t="str">
        <f>'INPUT CE'!A529</f>
        <v>BA2890</v>
      </c>
      <c r="B31" s="89" t="str">
        <f>'INPUT CE'!B529</f>
        <v>B.14.D.10) Altri accantonamenti</v>
      </c>
      <c r="C31" s="85" t="str">
        <f t="shared" si="0"/>
        <v>Altri accantonamenti</v>
      </c>
      <c r="D31" s="107">
        <f>'INPUT CE'!C529</f>
        <v>191588.44</v>
      </c>
      <c r="E31" s="107">
        <f>'INPUT CE'!D529</f>
        <v>145272.84</v>
      </c>
      <c r="F31" s="107">
        <f>'INPUT CE'!E529</f>
        <v>171697.77</v>
      </c>
      <c r="G31" s="110"/>
      <c r="H31" s="107">
        <f t="shared" si="1"/>
        <v>26424.929999999993</v>
      </c>
      <c r="I31" s="99">
        <f t="shared" si="2"/>
        <v>0.18189862606114127</v>
      </c>
      <c r="J31" s="421" t="s">
        <v>1727</v>
      </c>
      <c r="K31" s="434"/>
      <c r="L31" s="76"/>
      <c r="M31" s="76"/>
      <c r="N31" s="76"/>
      <c r="O31" s="76"/>
      <c r="P31" s="76"/>
      <c r="Q31" s="76"/>
      <c r="R31" s="76"/>
      <c r="S31" s="76"/>
      <c r="T31" s="1"/>
      <c r="U31" s="1"/>
      <c r="V31" s="1"/>
      <c r="W31" s="1"/>
      <c r="X31" s="1"/>
      <c r="Y31" s="1"/>
    </row>
    <row r="32" spans="1:25" ht="15.75" customHeight="1">
      <c r="A32" s="76"/>
      <c r="B32" s="76"/>
      <c r="C32" s="76"/>
      <c r="D32" s="76"/>
      <c r="E32" s="76"/>
      <c r="F32" s="76"/>
      <c r="G32" s="76"/>
      <c r="H32" s="76"/>
      <c r="I32" s="76"/>
      <c r="J32" s="361"/>
      <c r="K32" s="361"/>
      <c r="L32" s="76"/>
      <c r="M32" s="76"/>
      <c r="N32" s="76"/>
      <c r="O32" s="76"/>
      <c r="P32" s="76"/>
      <c r="Q32" s="76"/>
      <c r="R32" s="76"/>
      <c r="S32" s="76"/>
      <c r="T32" s="1"/>
      <c r="U32" s="1"/>
      <c r="V32" s="1"/>
      <c r="W32" s="1"/>
      <c r="X32" s="1"/>
      <c r="Y32" s="1"/>
    </row>
    <row r="33" spans="1:25" ht="15.75" customHeight="1">
      <c r="A33" s="76"/>
      <c r="B33" s="76"/>
      <c r="C33" s="76"/>
      <c r="D33" s="76"/>
      <c r="E33" s="76"/>
      <c r="F33" s="76"/>
      <c r="G33" s="76"/>
      <c r="H33" s="76"/>
      <c r="I33" s="76"/>
      <c r="J33" s="76"/>
      <c r="K33" s="76"/>
      <c r="L33" s="76"/>
      <c r="M33" s="76"/>
      <c r="N33" s="76"/>
      <c r="O33" s="76"/>
      <c r="P33" s="76"/>
      <c r="Q33" s="76"/>
      <c r="R33" s="76"/>
      <c r="S33" s="76"/>
      <c r="T33" s="1"/>
      <c r="U33" s="1"/>
      <c r="V33" s="1"/>
      <c r="W33" s="1"/>
      <c r="X33" s="1"/>
      <c r="Y33" s="1"/>
    </row>
    <row r="34" spans="1:25" ht="15.75" customHeight="1">
      <c r="A34" s="76"/>
      <c r="B34" s="76"/>
      <c r="C34" s="76"/>
      <c r="D34" s="76"/>
      <c r="E34" s="76"/>
      <c r="F34" s="76"/>
      <c r="G34" s="76"/>
      <c r="H34" s="76"/>
      <c r="I34" s="76"/>
      <c r="J34" s="76"/>
      <c r="K34" s="76"/>
      <c r="L34" s="76"/>
      <c r="M34" s="76"/>
      <c r="N34" s="76"/>
      <c r="O34" s="76"/>
      <c r="P34" s="76"/>
      <c r="Q34" s="76"/>
      <c r="R34" s="76"/>
      <c r="S34" s="76"/>
      <c r="T34" s="1"/>
      <c r="U34" s="1"/>
      <c r="V34" s="1"/>
      <c r="W34" s="1"/>
      <c r="X34" s="1"/>
      <c r="Y34" s="1"/>
    </row>
    <row r="35" spans="1:25" ht="15.75" customHeight="1">
      <c r="A35" s="76"/>
      <c r="B35" s="76"/>
      <c r="C35" s="76"/>
      <c r="D35" s="76"/>
      <c r="E35" s="76"/>
      <c r="F35" s="76"/>
      <c r="G35" s="76"/>
      <c r="H35" s="76"/>
      <c r="I35" s="76"/>
      <c r="J35" s="76"/>
      <c r="K35" s="76"/>
      <c r="L35" s="76"/>
      <c r="M35" s="76"/>
      <c r="N35" s="76"/>
      <c r="O35" s="76"/>
      <c r="P35" s="76"/>
      <c r="Q35" s="76"/>
      <c r="R35" s="76"/>
      <c r="S35" s="76"/>
      <c r="T35" s="1"/>
      <c r="U35" s="1"/>
      <c r="V35" s="1"/>
      <c r="W35" s="1"/>
      <c r="X35" s="1"/>
      <c r="Y35" s="1"/>
    </row>
    <row r="36" spans="1:25" ht="15.75" customHeight="1">
      <c r="A36" s="76"/>
      <c r="B36" s="76"/>
      <c r="C36" s="76"/>
      <c r="D36" s="76"/>
      <c r="E36" s="76"/>
      <c r="F36" s="76"/>
      <c r="G36" s="76"/>
      <c r="H36" s="76"/>
      <c r="I36" s="76"/>
      <c r="J36" s="76"/>
      <c r="K36" s="76"/>
      <c r="L36" s="76"/>
      <c r="M36" s="76"/>
      <c r="N36" s="76"/>
      <c r="O36" s="76"/>
      <c r="P36" s="76"/>
      <c r="Q36" s="76"/>
      <c r="R36" s="76"/>
      <c r="S36" s="76"/>
      <c r="T36" s="1"/>
      <c r="U36" s="1"/>
      <c r="V36" s="1"/>
      <c r="W36" s="1"/>
      <c r="X36" s="1"/>
      <c r="Y36" s="1"/>
    </row>
    <row r="37" spans="1:25" ht="15.75" customHeight="1">
      <c r="A37" s="76"/>
      <c r="B37" s="76"/>
      <c r="C37" s="76"/>
      <c r="D37" s="76"/>
      <c r="E37" s="76"/>
      <c r="F37" s="76"/>
      <c r="G37" s="76"/>
      <c r="H37" s="76"/>
      <c r="I37" s="76"/>
      <c r="J37" s="76"/>
      <c r="K37" s="76"/>
      <c r="L37" s="76"/>
      <c r="M37" s="76"/>
      <c r="N37" s="76"/>
      <c r="O37" s="76"/>
      <c r="P37" s="76"/>
      <c r="Q37" s="76"/>
      <c r="R37" s="76"/>
      <c r="S37" s="76"/>
      <c r="T37" s="1"/>
      <c r="U37" s="1"/>
      <c r="V37" s="1"/>
      <c r="W37" s="1"/>
      <c r="X37" s="1"/>
      <c r="Y37" s="1"/>
    </row>
    <row r="38" spans="1:25" ht="15.75" customHeight="1">
      <c r="A38" s="76"/>
      <c r="B38" s="76"/>
      <c r="C38" s="76"/>
      <c r="D38" s="76"/>
      <c r="E38" s="76"/>
      <c r="F38" s="76"/>
      <c r="G38" s="76"/>
      <c r="H38" s="76"/>
      <c r="I38" s="76"/>
      <c r="J38" s="76"/>
      <c r="K38" s="76"/>
      <c r="L38" s="76"/>
      <c r="M38" s="76"/>
      <c r="N38" s="76"/>
      <c r="O38" s="76"/>
      <c r="P38" s="76"/>
      <c r="Q38" s="76"/>
      <c r="R38" s="76"/>
      <c r="S38" s="76"/>
      <c r="T38" s="1"/>
      <c r="U38" s="1"/>
      <c r="V38" s="1"/>
      <c r="W38" s="1"/>
      <c r="X38" s="1"/>
      <c r="Y38" s="1"/>
    </row>
    <row r="39" spans="1:25" ht="15.75" customHeight="1">
      <c r="A39" s="76"/>
      <c r="B39" s="76"/>
      <c r="C39" s="76"/>
      <c r="D39" s="76"/>
      <c r="E39" s="76"/>
      <c r="F39" s="76"/>
      <c r="G39" s="76"/>
      <c r="H39" s="76"/>
      <c r="I39" s="76"/>
      <c r="J39" s="76"/>
      <c r="K39" s="76"/>
      <c r="L39" s="76"/>
      <c r="M39" s="76"/>
      <c r="N39" s="76"/>
      <c r="O39" s="76"/>
      <c r="P39" s="76"/>
      <c r="Q39" s="76"/>
      <c r="R39" s="76"/>
      <c r="S39" s="76"/>
      <c r="T39" s="1"/>
      <c r="U39" s="1"/>
      <c r="V39" s="1"/>
      <c r="W39" s="1"/>
      <c r="X39" s="1"/>
      <c r="Y39" s="1"/>
    </row>
    <row r="40" spans="1:25" ht="15.75" customHeight="1">
      <c r="A40" s="76"/>
      <c r="B40" s="76"/>
      <c r="C40" s="76"/>
      <c r="D40" s="76"/>
      <c r="E40" s="76"/>
      <c r="F40" s="76"/>
      <c r="G40" s="76"/>
      <c r="H40" s="76"/>
      <c r="I40" s="76"/>
      <c r="J40" s="76"/>
      <c r="K40" s="76"/>
      <c r="L40" s="76"/>
      <c r="M40" s="76"/>
      <c r="N40" s="76"/>
      <c r="O40" s="76"/>
      <c r="P40" s="76"/>
      <c r="Q40" s="76"/>
      <c r="R40" s="76"/>
      <c r="S40" s="76"/>
      <c r="T40" s="1"/>
      <c r="U40" s="1"/>
      <c r="V40" s="1"/>
      <c r="W40" s="1"/>
      <c r="X40" s="1"/>
      <c r="Y40" s="1"/>
    </row>
    <row r="41" spans="1:25" ht="15.75" customHeight="1">
      <c r="A41" s="76"/>
      <c r="B41" s="76"/>
      <c r="C41" s="76"/>
      <c r="D41" s="76"/>
      <c r="E41" s="76"/>
      <c r="F41" s="76"/>
      <c r="G41" s="76"/>
      <c r="H41" s="76"/>
      <c r="I41" s="76"/>
      <c r="J41" s="76"/>
      <c r="K41" s="76"/>
      <c r="L41" s="76"/>
      <c r="M41" s="76"/>
      <c r="N41" s="76"/>
      <c r="O41" s="76"/>
      <c r="P41" s="76"/>
      <c r="Q41" s="76"/>
      <c r="R41" s="76"/>
      <c r="S41" s="76"/>
      <c r="T41" s="1"/>
      <c r="U41" s="1"/>
      <c r="V41" s="1"/>
      <c r="W41" s="1"/>
      <c r="X41" s="1"/>
      <c r="Y41" s="1"/>
    </row>
    <row r="42" spans="1:25" ht="15.75" customHeight="1">
      <c r="A42" s="76"/>
      <c r="B42" s="76"/>
      <c r="C42" s="76"/>
      <c r="D42" s="76"/>
      <c r="E42" s="76"/>
      <c r="F42" s="76"/>
      <c r="G42" s="76"/>
      <c r="H42" s="76"/>
      <c r="I42" s="76"/>
      <c r="J42" s="76"/>
      <c r="K42" s="76"/>
      <c r="L42" s="76"/>
      <c r="M42" s="76"/>
      <c r="N42" s="76"/>
      <c r="O42" s="76"/>
      <c r="P42" s="76"/>
      <c r="Q42" s="76"/>
      <c r="R42" s="76"/>
      <c r="S42" s="76"/>
      <c r="T42" s="1"/>
      <c r="U42" s="1"/>
      <c r="V42" s="1"/>
      <c r="W42" s="1"/>
      <c r="X42" s="1"/>
      <c r="Y42" s="1"/>
    </row>
    <row r="43" spans="1:25" ht="15.75" customHeight="1">
      <c r="A43" s="76"/>
      <c r="B43" s="76"/>
      <c r="C43" s="76"/>
      <c r="D43" s="76"/>
      <c r="E43" s="76"/>
      <c r="F43" s="76"/>
      <c r="G43" s="76"/>
      <c r="H43" s="76"/>
      <c r="I43" s="76"/>
      <c r="J43" s="76"/>
      <c r="K43" s="76"/>
      <c r="L43" s="76"/>
      <c r="M43" s="76"/>
      <c r="N43" s="76"/>
      <c r="O43" s="76"/>
      <c r="P43" s="76"/>
      <c r="Q43" s="76"/>
      <c r="R43" s="76"/>
      <c r="S43" s="76"/>
      <c r="T43" s="1"/>
      <c r="U43" s="1"/>
      <c r="V43" s="1"/>
      <c r="W43" s="1"/>
      <c r="X43" s="1"/>
      <c r="Y43" s="1"/>
    </row>
    <row r="44" spans="1:25" ht="15.75" customHeight="1">
      <c r="A44" s="76"/>
      <c r="B44" s="76"/>
      <c r="C44" s="76"/>
      <c r="D44" s="76"/>
      <c r="E44" s="76"/>
      <c r="F44" s="76"/>
      <c r="G44" s="76"/>
      <c r="H44" s="76"/>
      <c r="I44" s="76"/>
      <c r="J44" s="76"/>
      <c r="K44" s="76"/>
      <c r="L44" s="76"/>
      <c r="M44" s="76"/>
      <c r="N44" s="76"/>
      <c r="O44" s="76"/>
      <c r="P44" s="76"/>
      <c r="Q44" s="76"/>
      <c r="R44" s="76"/>
      <c r="S44" s="76"/>
      <c r="T44" s="1"/>
      <c r="U44" s="1"/>
      <c r="V44" s="1"/>
      <c r="W44" s="1"/>
      <c r="X44" s="1"/>
      <c r="Y44" s="1"/>
    </row>
    <row r="45" spans="1:25" ht="15.75" customHeight="1">
      <c r="A45" s="76"/>
      <c r="B45" s="76"/>
      <c r="C45" s="76"/>
      <c r="D45" s="76"/>
      <c r="E45" s="76"/>
      <c r="F45" s="76"/>
      <c r="G45" s="76"/>
      <c r="H45" s="76"/>
      <c r="I45" s="76"/>
      <c r="J45" s="76"/>
      <c r="K45" s="76"/>
      <c r="L45" s="76"/>
      <c r="M45" s="76"/>
      <c r="N45" s="76"/>
      <c r="O45" s="76"/>
      <c r="P45" s="76"/>
      <c r="Q45" s="76"/>
      <c r="R45" s="76"/>
      <c r="S45" s="76"/>
      <c r="T45" s="1"/>
      <c r="U45" s="1"/>
      <c r="V45" s="1"/>
      <c r="W45" s="1"/>
      <c r="X45" s="1"/>
      <c r="Y45" s="1"/>
    </row>
    <row r="46" spans="1:25" ht="15.75" customHeight="1">
      <c r="A46" s="76"/>
      <c r="B46" s="76"/>
      <c r="C46" s="76"/>
      <c r="D46" s="76"/>
      <c r="E46" s="76"/>
      <c r="F46" s="76"/>
      <c r="G46" s="76"/>
      <c r="H46" s="76"/>
      <c r="I46" s="76"/>
      <c r="J46" s="76"/>
      <c r="K46" s="76"/>
      <c r="L46" s="76"/>
      <c r="M46" s="76"/>
      <c r="N46" s="76"/>
      <c r="O46" s="76"/>
      <c r="P46" s="76"/>
      <c r="Q46" s="76"/>
      <c r="R46" s="76"/>
      <c r="S46" s="76"/>
      <c r="T46" s="1"/>
      <c r="U46" s="1"/>
      <c r="V46" s="1"/>
      <c r="W46" s="1"/>
      <c r="X46" s="1"/>
      <c r="Y46" s="1"/>
    </row>
    <row r="47" spans="1:25" ht="15.75" customHeight="1">
      <c r="A47" s="76"/>
      <c r="B47" s="76"/>
      <c r="C47" s="76"/>
      <c r="D47" s="76"/>
      <c r="E47" s="76"/>
      <c r="F47" s="76"/>
      <c r="G47" s="76"/>
      <c r="H47" s="76"/>
      <c r="I47" s="76"/>
      <c r="J47" s="76"/>
      <c r="K47" s="76"/>
      <c r="L47" s="76"/>
      <c r="M47" s="76"/>
      <c r="N47" s="76"/>
      <c r="O47" s="76"/>
      <c r="P47" s="76"/>
      <c r="Q47" s="76"/>
      <c r="R47" s="76"/>
      <c r="S47" s="76"/>
      <c r="T47" s="1"/>
      <c r="U47" s="1"/>
      <c r="V47" s="1"/>
      <c r="W47" s="1"/>
      <c r="X47" s="1"/>
      <c r="Y47" s="1"/>
    </row>
    <row r="48" spans="1:25" ht="15.75" customHeight="1">
      <c r="A48" s="76"/>
      <c r="B48" s="76"/>
      <c r="C48" s="76"/>
      <c r="D48" s="76"/>
      <c r="E48" s="76"/>
      <c r="F48" s="76"/>
      <c r="G48" s="76"/>
      <c r="H48" s="76"/>
      <c r="I48" s="76"/>
      <c r="J48" s="76"/>
      <c r="K48" s="76"/>
      <c r="L48" s="76"/>
      <c r="M48" s="76"/>
      <c r="N48" s="76"/>
      <c r="O48" s="76"/>
      <c r="P48" s="76"/>
      <c r="Q48" s="76"/>
      <c r="R48" s="76"/>
      <c r="S48" s="76"/>
      <c r="T48" s="1"/>
      <c r="U48" s="1"/>
      <c r="V48" s="1"/>
      <c r="W48" s="1"/>
      <c r="X48" s="1"/>
      <c r="Y48" s="1"/>
    </row>
    <row r="49" spans="1:25" ht="15.75" customHeight="1">
      <c r="A49" s="76"/>
      <c r="B49" s="76"/>
      <c r="C49" s="76"/>
      <c r="D49" s="76"/>
      <c r="E49" s="76"/>
      <c r="F49" s="76"/>
      <c r="G49" s="76"/>
      <c r="H49" s="76"/>
      <c r="I49" s="76"/>
      <c r="J49" s="76"/>
      <c r="K49" s="76"/>
      <c r="L49" s="76"/>
      <c r="M49" s="76"/>
      <c r="N49" s="76"/>
      <c r="O49" s="76"/>
      <c r="P49" s="76"/>
      <c r="Q49" s="76"/>
      <c r="R49" s="76"/>
      <c r="S49" s="76"/>
      <c r="T49" s="1"/>
      <c r="U49" s="1"/>
      <c r="V49" s="1"/>
      <c r="W49" s="1"/>
      <c r="X49" s="1"/>
      <c r="Y49" s="1"/>
    </row>
    <row r="50" spans="1:25" ht="15.75" customHeight="1">
      <c r="A50" s="76"/>
      <c r="B50" s="76"/>
      <c r="C50" s="76"/>
      <c r="D50" s="76"/>
      <c r="E50" s="76"/>
      <c r="F50" s="76"/>
      <c r="G50" s="76"/>
      <c r="H50" s="76"/>
      <c r="I50" s="76"/>
      <c r="J50" s="76"/>
      <c r="K50" s="76"/>
      <c r="L50" s="76"/>
      <c r="M50" s="76"/>
      <c r="N50" s="76"/>
      <c r="O50" s="76"/>
      <c r="P50" s="76"/>
      <c r="Q50" s="76"/>
      <c r="R50" s="76"/>
      <c r="S50" s="76"/>
      <c r="T50" s="1"/>
      <c r="U50" s="1"/>
      <c r="V50" s="1"/>
      <c r="W50" s="1"/>
      <c r="X50" s="1"/>
      <c r="Y50" s="1"/>
    </row>
    <row r="51" spans="1:25" ht="15.75" customHeight="1">
      <c r="A51" s="76"/>
      <c r="B51" s="76"/>
      <c r="C51" s="76"/>
      <c r="D51" s="76"/>
      <c r="E51" s="76"/>
      <c r="F51" s="76"/>
      <c r="G51" s="76"/>
      <c r="H51" s="76"/>
      <c r="I51" s="76"/>
      <c r="J51" s="76"/>
      <c r="K51" s="76"/>
      <c r="L51" s="76"/>
      <c r="M51" s="76"/>
      <c r="N51" s="76"/>
      <c r="O51" s="76"/>
      <c r="P51" s="76"/>
      <c r="Q51" s="76"/>
      <c r="R51" s="76"/>
      <c r="S51" s="76"/>
      <c r="T51" s="1"/>
      <c r="U51" s="1"/>
      <c r="V51" s="1"/>
      <c r="W51" s="1"/>
      <c r="X51" s="1"/>
      <c r="Y51" s="1"/>
    </row>
    <row r="52" spans="1:25" ht="15.75" customHeight="1">
      <c r="A52" s="76"/>
      <c r="B52" s="76"/>
      <c r="C52" s="76"/>
      <c r="D52" s="76"/>
      <c r="E52" s="76"/>
      <c r="F52" s="76"/>
      <c r="G52" s="76"/>
      <c r="H52" s="76"/>
      <c r="I52" s="76"/>
      <c r="J52" s="76"/>
      <c r="K52" s="76"/>
      <c r="L52" s="76"/>
      <c r="M52" s="76"/>
      <c r="N52" s="76"/>
      <c r="O52" s="76"/>
      <c r="P52" s="76"/>
      <c r="Q52" s="76"/>
      <c r="R52" s="76"/>
      <c r="S52" s="76"/>
      <c r="T52" s="1"/>
      <c r="U52" s="1"/>
      <c r="V52" s="1"/>
      <c r="W52" s="1"/>
      <c r="X52" s="1"/>
      <c r="Y52" s="1"/>
    </row>
    <row r="53" spans="1:25" ht="15.75" customHeight="1">
      <c r="A53" s="76"/>
      <c r="B53" s="76"/>
      <c r="C53" s="76"/>
      <c r="D53" s="76"/>
      <c r="E53" s="76"/>
      <c r="F53" s="76"/>
      <c r="G53" s="76"/>
      <c r="H53" s="76"/>
      <c r="I53" s="76"/>
      <c r="J53" s="76"/>
      <c r="K53" s="76"/>
      <c r="L53" s="76"/>
      <c r="M53" s="76"/>
      <c r="N53" s="76"/>
      <c r="O53" s="76"/>
      <c r="P53" s="76"/>
      <c r="Q53" s="76"/>
      <c r="R53" s="76"/>
      <c r="S53" s="76"/>
      <c r="T53" s="1"/>
      <c r="U53" s="1"/>
      <c r="V53" s="1"/>
      <c r="W53" s="1"/>
      <c r="X53" s="1"/>
      <c r="Y53" s="1"/>
    </row>
    <row r="54" spans="1:25" ht="15.75" customHeight="1">
      <c r="A54" s="76"/>
      <c r="B54" s="76"/>
      <c r="C54" s="76"/>
      <c r="D54" s="76"/>
      <c r="E54" s="76"/>
      <c r="F54" s="76"/>
      <c r="G54" s="76"/>
      <c r="H54" s="76"/>
      <c r="I54" s="76"/>
      <c r="J54" s="76"/>
      <c r="K54" s="76"/>
      <c r="L54" s="76"/>
      <c r="M54" s="76"/>
      <c r="N54" s="76"/>
      <c r="O54" s="76"/>
      <c r="P54" s="76"/>
      <c r="Q54" s="76"/>
      <c r="R54" s="76"/>
      <c r="S54" s="76"/>
      <c r="T54" s="1"/>
      <c r="U54" s="1"/>
      <c r="V54" s="1"/>
      <c r="W54" s="1"/>
      <c r="X54" s="1"/>
      <c r="Y54" s="1"/>
    </row>
    <row r="55" spans="1:25" ht="15.75" customHeight="1">
      <c r="A55" s="76"/>
      <c r="B55" s="76"/>
      <c r="C55" s="76"/>
      <c r="D55" s="76"/>
      <c r="E55" s="76"/>
      <c r="F55" s="76"/>
      <c r="G55" s="76"/>
      <c r="H55" s="76"/>
      <c r="I55" s="76"/>
      <c r="J55" s="76"/>
      <c r="K55" s="76"/>
      <c r="L55" s="76"/>
      <c r="M55" s="76"/>
      <c r="N55" s="76"/>
      <c r="O55" s="76"/>
      <c r="P55" s="76"/>
      <c r="Q55" s="76"/>
      <c r="R55" s="76"/>
      <c r="S55" s="76"/>
      <c r="T55" s="1"/>
      <c r="U55" s="1"/>
      <c r="V55" s="1"/>
      <c r="W55" s="1"/>
      <c r="X55" s="1"/>
      <c r="Y55" s="1"/>
    </row>
    <row r="56" spans="1:25" ht="15.75" customHeight="1">
      <c r="A56" s="76"/>
      <c r="B56" s="76"/>
      <c r="C56" s="76"/>
      <c r="D56" s="76"/>
      <c r="E56" s="76"/>
      <c r="F56" s="76"/>
      <c r="G56" s="76"/>
      <c r="H56" s="76"/>
      <c r="I56" s="76"/>
      <c r="J56" s="76"/>
      <c r="K56" s="76"/>
      <c r="L56" s="76"/>
      <c r="M56" s="76"/>
      <c r="N56" s="76"/>
      <c r="O56" s="76"/>
      <c r="P56" s="76"/>
      <c r="Q56" s="76"/>
      <c r="R56" s="76"/>
      <c r="S56" s="76"/>
      <c r="T56" s="1"/>
      <c r="U56" s="1"/>
      <c r="V56" s="1"/>
      <c r="W56" s="1"/>
      <c r="X56" s="1"/>
      <c r="Y56" s="1"/>
    </row>
    <row r="57" spans="1:25" ht="15.75" customHeight="1">
      <c r="A57" s="76"/>
      <c r="B57" s="76"/>
      <c r="C57" s="76"/>
      <c r="D57" s="76"/>
      <c r="E57" s="76"/>
      <c r="F57" s="76"/>
      <c r="G57" s="76"/>
      <c r="H57" s="76"/>
      <c r="I57" s="76"/>
      <c r="J57" s="76"/>
      <c r="K57" s="76"/>
      <c r="L57" s="76"/>
      <c r="M57" s="76"/>
      <c r="N57" s="76"/>
      <c r="O57" s="76"/>
      <c r="P57" s="76"/>
      <c r="Q57" s="76"/>
      <c r="R57" s="76"/>
      <c r="S57" s="76"/>
      <c r="T57" s="1"/>
      <c r="U57" s="1"/>
      <c r="V57" s="1"/>
      <c r="W57" s="1"/>
      <c r="X57" s="1"/>
      <c r="Y57" s="1"/>
    </row>
    <row r="58" spans="1:25" ht="15.75" customHeight="1">
      <c r="A58" s="76"/>
      <c r="B58" s="76"/>
      <c r="C58" s="76"/>
      <c r="D58" s="76"/>
      <c r="E58" s="76"/>
      <c r="F58" s="76"/>
      <c r="G58" s="76"/>
      <c r="H58" s="76"/>
      <c r="I58" s="76"/>
      <c r="J58" s="76"/>
      <c r="K58" s="76"/>
      <c r="L58" s="76"/>
      <c r="M58" s="76"/>
      <c r="N58" s="76"/>
      <c r="O58" s="76"/>
      <c r="P58" s="76"/>
      <c r="Q58" s="76"/>
      <c r="R58" s="76"/>
      <c r="S58" s="76"/>
      <c r="T58" s="1"/>
      <c r="U58" s="1"/>
      <c r="V58" s="1"/>
      <c r="W58" s="1"/>
      <c r="X58" s="1"/>
      <c r="Y58" s="1"/>
    </row>
    <row r="59" spans="1:25" ht="15.75" customHeight="1">
      <c r="A59" s="76"/>
      <c r="B59" s="76"/>
      <c r="C59" s="76"/>
      <c r="D59" s="76"/>
      <c r="E59" s="76"/>
      <c r="F59" s="76"/>
      <c r="G59" s="76"/>
      <c r="H59" s="76"/>
      <c r="I59" s="76"/>
      <c r="J59" s="76"/>
      <c r="K59" s="76"/>
      <c r="L59" s="76"/>
      <c r="M59" s="76"/>
      <c r="N59" s="76"/>
      <c r="O59" s="76"/>
      <c r="P59" s="76"/>
      <c r="Q59" s="76"/>
      <c r="R59" s="76"/>
      <c r="S59" s="76"/>
      <c r="T59" s="1"/>
      <c r="U59" s="1"/>
      <c r="V59" s="1"/>
      <c r="W59" s="1"/>
      <c r="X59" s="1"/>
      <c r="Y59" s="1"/>
    </row>
    <row r="60" spans="1:25" ht="15.75" customHeight="1">
      <c r="A60" s="76"/>
      <c r="B60" s="76"/>
      <c r="C60" s="76"/>
      <c r="D60" s="76"/>
      <c r="E60" s="76"/>
      <c r="F60" s="76"/>
      <c r="G60" s="76"/>
      <c r="H60" s="76"/>
      <c r="I60" s="76"/>
      <c r="J60" s="76"/>
      <c r="K60" s="76"/>
      <c r="L60" s="76"/>
      <c r="M60" s="76"/>
      <c r="N60" s="76"/>
      <c r="O60" s="76"/>
      <c r="P60" s="76"/>
      <c r="Q60" s="76"/>
      <c r="R60" s="76"/>
      <c r="S60" s="76"/>
      <c r="T60" s="1"/>
      <c r="U60" s="1"/>
      <c r="V60" s="1"/>
      <c r="W60" s="1"/>
      <c r="X60" s="1"/>
      <c r="Y60" s="1"/>
    </row>
    <row r="61" spans="1:25" ht="15.75" customHeight="1">
      <c r="A61" s="76"/>
      <c r="B61" s="76"/>
      <c r="C61" s="76"/>
      <c r="D61" s="76"/>
      <c r="E61" s="76"/>
      <c r="F61" s="76"/>
      <c r="G61" s="76"/>
      <c r="H61" s="76"/>
      <c r="I61" s="76"/>
      <c r="J61" s="76"/>
      <c r="K61" s="76"/>
      <c r="L61" s="76"/>
      <c r="M61" s="76"/>
      <c r="N61" s="76"/>
      <c r="O61" s="76"/>
      <c r="P61" s="76"/>
      <c r="Q61" s="76"/>
      <c r="R61" s="76"/>
      <c r="S61" s="76"/>
      <c r="T61" s="1"/>
      <c r="U61" s="1"/>
      <c r="V61" s="1"/>
      <c r="W61" s="1"/>
      <c r="X61" s="1"/>
      <c r="Y61" s="1"/>
    </row>
    <row r="62" spans="1:25" ht="15.75" customHeight="1">
      <c r="A62" s="76"/>
      <c r="B62" s="76"/>
      <c r="C62" s="76"/>
      <c r="D62" s="76"/>
      <c r="E62" s="76"/>
      <c r="F62" s="76"/>
      <c r="G62" s="76"/>
      <c r="H62" s="76"/>
      <c r="I62" s="76"/>
      <c r="J62" s="76"/>
      <c r="K62" s="76"/>
      <c r="L62" s="76"/>
      <c r="M62" s="76"/>
      <c r="N62" s="76"/>
      <c r="O62" s="76"/>
      <c r="P62" s="76"/>
      <c r="Q62" s="76"/>
      <c r="R62" s="76"/>
      <c r="S62" s="76"/>
      <c r="T62" s="1"/>
      <c r="U62" s="1"/>
      <c r="V62" s="1"/>
      <c r="W62" s="1"/>
      <c r="X62" s="1"/>
      <c r="Y62" s="1"/>
    </row>
    <row r="63" spans="1:25" ht="15.75" customHeight="1">
      <c r="A63" s="76"/>
      <c r="B63" s="76"/>
      <c r="C63" s="76"/>
      <c r="D63" s="76"/>
      <c r="E63" s="76"/>
      <c r="F63" s="76"/>
      <c r="G63" s="76"/>
      <c r="H63" s="76"/>
      <c r="I63" s="76"/>
      <c r="J63" s="76"/>
      <c r="K63" s="76"/>
      <c r="L63" s="76"/>
      <c r="M63" s="76"/>
      <c r="N63" s="76"/>
      <c r="O63" s="76"/>
      <c r="P63" s="76"/>
      <c r="Q63" s="76"/>
      <c r="R63" s="76"/>
      <c r="S63" s="76"/>
      <c r="T63" s="1"/>
      <c r="U63" s="1"/>
      <c r="V63" s="1"/>
      <c r="W63" s="1"/>
      <c r="X63" s="1"/>
      <c r="Y63" s="1"/>
    </row>
    <row r="64" spans="1:25" ht="15.75" customHeight="1">
      <c r="A64" s="76"/>
      <c r="B64" s="76"/>
      <c r="C64" s="76"/>
      <c r="D64" s="76"/>
      <c r="E64" s="76"/>
      <c r="F64" s="76"/>
      <c r="G64" s="76"/>
      <c r="H64" s="76"/>
      <c r="I64" s="76"/>
      <c r="J64" s="76"/>
      <c r="K64" s="76"/>
      <c r="L64" s="76"/>
      <c r="M64" s="76"/>
      <c r="N64" s="76"/>
      <c r="O64" s="76"/>
      <c r="P64" s="76"/>
      <c r="Q64" s="76"/>
      <c r="R64" s="76"/>
      <c r="S64" s="76"/>
      <c r="T64" s="1"/>
      <c r="U64" s="1"/>
      <c r="V64" s="1"/>
      <c r="W64" s="1"/>
      <c r="X64" s="1"/>
      <c r="Y64" s="1"/>
    </row>
    <row r="65" spans="1:25" ht="15.75" customHeight="1">
      <c r="A65" s="76"/>
      <c r="B65" s="76"/>
      <c r="C65" s="76"/>
      <c r="D65" s="76"/>
      <c r="E65" s="76"/>
      <c r="F65" s="76"/>
      <c r="G65" s="76"/>
      <c r="H65" s="76"/>
      <c r="I65" s="76"/>
      <c r="J65" s="76"/>
      <c r="K65" s="76"/>
      <c r="L65" s="76"/>
      <c r="M65" s="76"/>
      <c r="N65" s="76"/>
      <c r="O65" s="76"/>
      <c r="P65" s="76"/>
      <c r="Q65" s="76"/>
      <c r="R65" s="76"/>
      <c r="S65" s="76"/>
      <c r="T65" s="1"/>
      <c r="U65" s="1"/>
      <c r="V65" s="1"/>
      <c r="W65" s="1"/>
      <c r="X65" s="1"/>
      <c r="Y65" s="1"/>
    </row>
    <row r="66" spans="1:25" ht="15.75" customHeight="1">
      <c r="A66" s="76"/>
      <c r="B66" s="76"/>
      <c r="C66" s="76"/>
      <c r="D66" s="76"/>
      <c r="E66" s="76"/>
      <c r="F66" s="76"/>
      <c r="G66" s="76"/>
      <c r="H66" s="76"/>
      <c r="I66" s="76"/>
      <c r="J66" s="76"/>
      <c r="K66" s="76"/>
      <c r="L66" s="76"/>
      <c r="M66" s="76"/>
      <c r="N66" s="76"/>
      <c r="O66" s="76"/>
      <c r="P66" s="76"/>
      <c r="Q66" s="76"/>
      <c r="R66" s="76"/>
      <c r="S66" s="76"/>
      <c r="T66" s="1"/>
      <c r="U66" s="1"/>
      <c r="V66" s="1"/>
      <c r="W66" s="1"/>
      <c r="X66" s="1"/>
      <c r="Y66" s="1"/>
    </row>
    <row r="67" spans="1:25" ht="15.75" customHeight="1">
      <c r="A67" s="76"/>
      <c r="B67" s="76"/>
      <c r="C67" s="76"/>
      <c r="D67" s="76"/>
      <c r="E67" s="76"/>
      <c r="F67" s="76"/>
      <c r="G67" s="76"/>
      <c r="H67" s="76"/>
      <c r="I67" s="76"/>
      <c r="J67" s="76"/>
      <c r="K67" s="76"/>
      <c r="L67" s="76"/>
      <c r="M67" s="76"/>
      <c r="N67" s="76"/>
      <c r="O67" s="76"/>
      <c r="P67" s="76"/>
      <c r="Q67" s="76"/>
      <c r="R67" s="76"/>
      <c r="S67" s="76"/>
      <c r="T67" s="1"/>
      <c r="U67" s="1"/>
      <c r="V67" s="1"/>
      <c r="W67" s="1"/>
      <c r="X67" s="1"/>
      <c r="Y67" s="1"/>
    </row>
    <row r="68" spans="1:25" ht="15.75" customHeight="1">
      <c r="A68" s="76"/>
      <c r="B68" s="76"/>
      <c r="C68" s="76"/>
      <c r="D68" s="76"/>
      <c r="E68" s="76"/>
      <c r="F68" s="76"/>
      <c r="G68" s="76"/>
      <c r="H68" s="76"/>
      <c r="I68" s="76"/>
      <c r="J68" s="76"/>
      <c r="K68" s="76"/>
      <c r="L68" s="76"/>
      <c r="M68" s="76"/>
      <c r="N68" s="76"/>
      <c r="O68" s="76"/>
      <c r="P68" s="76"/>
      <c r="Q68" s="76"/>
      <c r="R68" s="76"/>
      <c r="S68" s="76"/>
      <c r="T68" s="1"/>
      <c r="U68" s="1"/>
      <c r="V68" s="1"/>
      <c r="W68" s="1"/>
      <c r="X68" s="1"/>
      <c r="Y68" s="1"/>
    </row>
    <row r="69" spans="1:25" ht="15.75" customHeight="1">
      <c r="A69" s="76"/>
      <c r="B69" s="76"/>
      <c r="C69" s="76"/>
      <c r="D69" s="76"/>
      <c r="E69" s="76"/>
      <c r="F69" s="76"/>
      <c r="G69" s="76"/>
      <c r="H69" s="76"/>
      <c r="I69" s="76"/>
      <c r="J69" s="76"/>
      <c r="K69" s="76"/>
      <c r="L69" s="76"/>
      <c r="M69" s="76"/>
      <c r="N69" s="76"/>
      <c r="O69" s="76"/>
      <c r="P69" s="76"/>
      <c r="Q69" s="76"/>
      <c r="R69" s="76"/>
      <c r="S69" s="76"/>
      <c r="T69" s="1"/>
      <c r="U69" s="1"/>
      <c r="V69" s="1"/>
      <c r="W69" s="1"/>
      <c r="X69" s="1"/>
      <c r="Y69" s="1"/>
    </row>
    <row r="70" spans="1:25" ht="15.75" customHeight="1">
      <c r="A70" s="76"/>
      <c r="B70" s="76"/>
      <c r="C70" s="76"/>
      <c r="D70" s="76"/>
      <c r="E70" s="76"/>
      <c r="F70" s="76"/>
      <c r="G70" s="76"/>
      <c r="H70" s="76"/>
      <c r="I70" s="76"/>
      <c r="J70" s="76"/>
      <c r="K70" s="76"/>
      <c r="L70" s="76"/>
      <c r="M70" s="76"/>
      <c r="N70" s="76"/>
      <c r="O70" s="76"/>
      <c r="P70" s="76"/>
      <c r="Q70" s="76"/>
      <c r="R70" s="76"/>
      <c r="S70" s="76"/>
      <c r="T70" s="1"/>
      <c r="U70" s="1"/>
      <c r="V70" s="1"/>
      <c r="W70" s="1"/>
      <c r="X70" s="1"/>
      <c r="Y70" s="1"/>
    </row>
    <row r="71" spans="1:25" ht="15.75" customHeight="1">
      <c r="A71" s="76"/>
      <c r="B71" s="76"/>
      <c r="C71" s="76"/>
      <c r="D71" s="76"/>
      <c r="E71" s="76"/>
      <c r="F71" s="76"/>
      <c r="G71" s="76"/>
      <c r="H71" s="76"/>
      <c r="I71" s="76"/>
      <c r="J71" s="76"/>
      <c r="K71" s="76"/>
      <c r="L71" s="76"/>
      <c r="M71" s="76"/>
      <c r="N71" s="76"/>
      <c r="O71" s="76"/>
      <c r="P71" s="76"/>
      <c r="Q71" s="76"/>
      <c r="R71" s="76"/>
      <c r="S71" s="76"/>
      <c r="T71" s="1"/>
      <c r="U71" s="1"/>
      <c r="V71" s="1"/>
      <c r="W71" s="1"/>
      <c r="X71" s="1"/>
      <c r="Y71" s="1"/>
    </row>
    <row r="72" spans="1:25" ht="15.75" customHeight="1">
      <c r="A72" s="76"/>
      <c r="B72" s="76"/>
      <c r="C72" s="76"/>
      <c r="D72" s="76"/>
      <c r="E72" s="76"/>
      <c r="F72" s="76"/>
      <c r="G72" s="76"/>
      <c r="H72" s="76"/>
      <c r="I72" s="76"/>
      <c r="J72" s="76"/>
      <c r="K72" s="76"/>
      <c r="L72" s="76"/>
      <c r="M72" s="76"/>
      <c r="N72" s="76"/>
      <c r="O72" s="76"/>
      <c r="P72" s="76"/>
      <c r="Q72" s="76"/>
      <c r="R72" s="76"/>
      <c r="S72" s="76"/>
      <c r="T72" s="1"/>
      <c r="U72" s="1"/>
      <c r="V72" s="1"/>
      <c r="W72" s="1"/>
      <c r="X72" s="1"/>
      <c r="Y72" s="1"/>
    </row>
    <row r="73" spans="1:25" ht="15.75" customHeight="1">
      <c r="A73" s="76"/>
      <c r="B73" s="76"/>
      <c r="C73" s="76"/>
      <c r="D73" s="76"/>
      <c r="E73" s="76"/>
      <c r="F73" s="76"/>
      <c r="G73" s="76"/>
      <c r="H73" s="76"/>
      <c r="I73" s="76"/>
      <c r="J73" s="76"/>
      <c r="K73" s="76"/>
      <c r="L73" s="76"/>
      <c r="M73" s="76"/>
      <c r="N73" s="76"/>
      <c r="O73" s="76"/>
      <c r="P73" s="76"/>
      <c r="Q73" s="76"/>
      <c r="R73" s="76"/>
      <c r="S73" s="76"/>
      <c r="T73" s="1"/>
      <c r="U73" s="1"/>
      <c r="V73" s="1"/>
      <c r="W73" s="1"/>
      <c r="X73" s="1"/>
      <c r="Y73" s="1"/>
    </row>
    <row r="74" spans="1:25" ht="15.75" customHeight="1">
      <c r="A74" s="76"/>
      <c r="B74" s="76"/>
      <c r="C74" s="76"/>
      <c r="D74" s="76"/>
      <c r="E74" s="76"/>
      <c r="F74" s="76"/>
      <c r="G74" s="76"/>
      <c r="H74" s="76"/>
      <c r="I74" s="76"/>
      <c r="J74" s="76"/>
      <c r="K74" s="76"/>
      <c r="L74" s="76"/>
      <c r="M74" s="76"/>
      <c r="N74" s="76"/>
      <c r="O74" s="76"/>
      <c r="P74" s="76"/>
      <c r="Q74" s="76"/>
      <c r="R74" s="76"/>
      <c r="S74" s="76"/>
      <c r="T74" s="1"/>
      <c r="U74" s="1"/>
      <c r="V74" s="1"/>
      <c r="W74" s="1"/>
      <c r="X74" s="1"/>
      <c r="Y74" s="1"/>
    </row>
    <row r="75" spans="1:25" ht="15.75" customHeight="1">
      <c r="A75" s="76"/>
      <c r="B75" s="76"/>
      <c r="C75" s="76"/>
      <c r="D75" s="76"/>
      <c r="E75" s="76"/>
      <c r="F75" s="76"/>
      <c r="G75" s="76"/>
      <c r="H75" s="76"/>
      <c r="I75" s="76"/>
      <c r="J75" s="76"/>
      <c r="K75" s="76"/>
      <c r="L75" s="76"/>
      <c r="M75" s="76"/>
      <c r="N75" s="76"/>
      <c r="O75" s="76"/>
      <c r="P75" s="76"/>
      <c r="Q75" s="76"/>
      <c r="R75" s="76"/>
      <c r="S75" s="76"/>
      <c r="T75" s="1"/>
      <c r="U75" s="1"/>
      <c r="V75" s="1"/>
      <c r="W75" s="1"/>
      <c r="X75" s="1"/>
      <c r="Y75" s="1"/>
    </row>
    <row r="76" spans="1:25" ht="15.75" customHeight="1">
      <c r="A76" s="76"/>
      <c r="B76" s="76"/>
      <c r="C76" s="76"/>
      <c r="D76" s="76"/>
      <c r="E76" s="76"/>
      <c r="F76" s="76"/>
      <c r="G76" s="76"/>
      <c r="H76" s="76"/>
      <c r="I76" s="76"/>
      <c r="J76" s="76"/>
      <c r="K76" s="76"/>
      <c r="L76" s="76"/>
      <c r="M76" s="76"/>
      <c r="N76" s="76"/>
      <c r="O76" s="76"/>
      <c r="P76" s="76"/>
      <c r="Q76" s="76"/>
      <c r="R76" s="76"/>
      <c r="S76" s="76"/>
      <c r="T76" s="1"/>
      <c r="U76" s="1"/>
      <c r="V76" s="1"/>
      <c r="W76" s="1"/>
      <c r="X76" s="1"/>
      <c r="Y76" s="1"/>
    </row>
    <row r="77" spans="1:25" ht="15.75" customHeight="1">
      <c r="A77" s="76"/>
      <c r="B77" s="76"/>
      <c r="C77" s="76"/>
      <c r="D77" s="76"/>
      <c r="E77" s="76"/>
      <c r="F77" s="76"/>
      <c r="G77" s="76"/>
      <c r="H77" s="76"/>
      <c r="I77" s="76"/>
      <c r="J77" s="76"/>
      <c r="K77" s="76"/>
      <c r="L77" s="76"/>
      <c r="M77" s="76"/>
      <c r="N77" s="76"/>
      <c r="O77" s="76"/>
      <c r="P77" s="76"/>
      <c r="Q77" s="76"/>
      <c r="R77" s="76"/>
      <c r="S77" s="76"/>
      <c r="T77" s="1"/>
      <c r="U77" s="1"/>
      <c r="V77" s="1"/>
      <c r="W77" s="1"/>
      <c r="X77" s="1"/>
      <c r="Y77" s="1"/>
    </row>
    <row r="78" spans="1:25" ht="15.75" customHeight="1">
      <c r="A78" s="76"/>
      <c r="B78" s="76"/>
      <c r="C78" s="76"/>
      <c r="D78" s="76"/>
      <c r="E78" s="76"/>
      <c r="F78" s="76"/>
      <c r="G78" s="76"/>
      <c r="H78" s="76"/>
      <c r="I78" s="76"/>
      <c r="J78" s="76"/>
      <c r="K78" s="76"/>
      <c r="L78" s="76"/>
      <c r="M78" s="76"/>
      <c r="N78" s="76"/>
      <c r="O78" s="76"/>
      <c r="P78" s="76"/>
      <c r="Q78" s="76"/>
      <c r="R78" s="76"/>
      <c r="S78" s="76"/>
      <c r="T78" s="1"/>
      <c r="U78" s="1"/>
      <c r="V78" s="1"/>
      <c r="W78" s="1"/>
      <c r="X78" s="1"/>
      <c r="Y78" s="1"/>
    </row>
    <row r="79" spans="1:25" ht="15.75" customHeight="1">
      <c r="A79" s="76"/>
      <c r="B79" s="76"/>
      <c r="C79" s="76"/>
      <c r="D79" s="76"/>
      <c r="E79" s="76"/>
      <c r="F79" s="76"/>
      <c r="G79" s="76"/>
      <c r="H79" s="76"/>
      <c r="I79" s="76"/>
      <c r="J79" s="76"/>
      <c r="K79" s="76"/>
      <c r="L79" s="76"/>
      <c r="M79" s="76"/>
      <c r="N79" s="76"/>
      <c r="O79" s="76"/>
      <c r="P79" s="76"/>
      <c r="Q79" s="76"/>
      <c r="R79" s="76"/>
      <c r="S79" s="76"/>
      <c r="T79" s="1"/>
      <c r="U79" s="1"/>
      <c r="V79" s="1"/>
      <c r="W79" s="1"/>
      <c r="X79" s="1"/>
      <c r="Y79" s="1"/>
    </row>
    <row r="80" spans="1:25" ht="15.75" customHeight="1">
      <c r="A80" s="76"/>
      <c r="B80" s="76"/>
      <c r="C80" s="76"/>
      <c r="D80" s="76"/>
      <c r="E80" s="76"/>
      <c r="F80" s="76"/>
      <c r="G80" s="76"/>
      <c r="H80" s="76"/>
      <c r="I80" s="76"/>
      <c r="J80" s="76"/>
      <c r="K80" s="76"/>
      <c r="L80" s="76"/>
      <c r="M80" s="76"/>
      <c r="N80" s="76"/>
      <c r="O80" s="76"/>
      <c r="P80" s="76"/>
      <c r="Q80" s="76"/>
      <c r="R80" s="76"/>
      <c r="S80" s="76"/>
      <c r="T80" s="1"/>
      <c r="U80" s="1"/>
      <c r="V80" s="1"/>
      <c r="W80" s="1"/>
      <c r="X80" s="1"/>
      <c r="Y80" s="1"/>
    </row>
    <row r="81" spans="1:25" ht="15.75" customHeight="1">
      <c r="A81" s="76"/>
      <c r="B81" s="76"/>
      <c r="C81" s="76"/>
      <c r="D81" s="76"/>
      <c r="E81" s="76"/>
      <c r="F81" s="76"/>
      <c r="G81" s="76"/>
      <c r="H81" s="76"/>
      <c r="I81" s="76"/>
      <c r="J81" s="76"/>
      <c r="K81" s="76"/>
      <c r="L81" s="76"/>
      <c r="M81" s="76"/>
      <c r="N81" s="76"/>
      <c r="O81" s="76"/>
      <c r="P81" s="76"/>
      <c r="Q81" s="76"/>
      <c r="R81" s="76"/>
      <c r="S81" s="76"/>
      <c r="T81" s="1"/>
      <c r="U81" s="1"/>
      <c r="V81" s="1"/>
      <c r="W81" s="1"/>
      <c r="X81" s="1"/>
      <c r="Y81" s="1"/>
    </row>
    <row r="82" spans="1:25" ht="15.75" customHeight="1">
      <c r="A82" s="76"/>
      <c r="B82" s="76"/>
      <c r="C82" s="76"/>
      <c r="D82" s="76"/>
      <c r="E82" s="76"/>
      <c r="F82" s="76"/>
      <c r="G82" s="76"/>
      <c r="H82" s="76"/>
      <c r="I82" s="76"/>
      <c r="J82" s="76"/>
      <c r="K82" s="76"/>
      <c r="L82" s="76"/>
      <c r="M82" s="76"/>
      <c r="N82" s="76"/>
      <c r="O82" s="76"/>
      <c r="P82" s="76"/>
      <c r="Q82" s="76"/>
      <c r="R82" s="76"/>
      <c r="S82" s="76"/>
      <c r="T82" s="1"/>
      <c r="U82" s="1"/>
      <c r="V82" s="1"/>
      <c r="W82" s="1"/>
      <c r="X82" s="1"/>
      <c r="Y82" s="1"/>
    </row>
    <row r="83" spans="1:25" ht="15.75" customHeight="1">
      <c r="A83" s="76"/>
      <c r="B83" s="76"/>
      <c r="C83" s="76"/>
      <c r="D83" s="76"/>
      <c r="E83" s="76"/>
      <c r="F83" s="76"/>
      <c r="G83" s="76"/>
      <c r="H83" s="76"/>
      <c r="I83" s="76"/>
      <c r="J83" s="76"/>
      <c r="K83" s="76"/>
      <c r="L83" s="76"/>
      <c r="M83" s="76"/>
      <c r="N83" s="76"/>
      <c r="O83" s="76"/>
      <c r="P83" s="76"/>
      <c r="Q83" s="76"/>
      <c r="R83" s="76"/>
      <c r="S83" s="76"/>
      <c r="T83" s="1"/>
      <c r="U83" s="1"/>
      <c r="V83" s="1"/>
      <c r="W83" s="1"/>
      <c r="X83" s="1"/>
      <c r="Y83" s="1"/>
    </row>
    <row r="84" spans="1:25" ht="15.75" customHeight="1">
      <c r="A84" s="76"/>
      <c r="B84" s="76"/>
      <c r="C84" s="76"/>
      <c r="D84" s="76"/>
      <c r="E84" s="76"/>
      <c r="F84" s="76"/>
      <c r="G84" s="76"/>
      <c r="H84" s="76"/>
      <c r="I84" s="76"/>
      <c r="J84" s="76"/>
      <c r="K84" s="76"/>
      <c r="L84" s="76"/>
      <c r="M84" s="76"/>
      <c r="N84" s="76"/>
      <c r="O84" s="76"/>
      <c r="P84" s="76"/>
      <c r="Q84" s="76"/>
      <c r="R84" s="76"/>
      <c r="S84" s="76"/>
      <c r="T84" s="1"/>
      <c r="U84" s="1"/>
      <c r="V84" s="1"/>
      <c r="W84" s="1"/>
      <c r="X84" s="1"/>
      <c r="Y84" s="1"/>
    </row>
    <row r="85" spans="1:25" ht="15.75" customHeight="1">
      <c r="A85" s="76"/>
      <c r="B85" s="76"/>
      <c r="C85" s="76"/>
      <c r="D85" s="76"/>
      <c r="E85" s="76"/>
      <c r="F85" s="76"/>
      <c r="G85" s="76"/>
      <c r="H85" s="76"/>
      <c r="I85" s="76"/>
      <c r="J85" s="76"/>
      <c r="K85" s="76"/>
      <c r="L85" s="76"/>
      <c r="M85" s="76"/>
      <c r="N85" s="76"/>
      <c r="O85" s="76"/>
      <c r="P85" s="76"/>
      <c r="Q85" s="76"/>
      <c r="R85" s="76"/>
      <c r="S85" s="76"/>
      <c r="T85" s="1"/>
      <c r="U85" s="1"/>
      <c r="V85" s="1"/>
      <c r="W85" s="1"/>
      <c r="X85" s="1"/>
      <c r="Y85" s="1"/>
    </row>
    <row r="86" spans="1:25" ht="15.75" customHeight="1">
      <c r="A86" s="76"/>
      <c r="B86" s="76"/>
      <c r="C86" s="76"/>
      <c r="D86" s="76"/>
      <c r="E86" s="76"/>
      <c r="F86" s="76"/>
      <c r="G86" s="76"/>
      <c r="H86" s="76"/>
      <c r="I86" s="76"/>
      <c r="J86" s="76"/>
      <c r="K86" s="76"/>
      <c r="L86" s="76"/>
      <c r="M86" s="76"/>
      <c r="N86" s="76"/>
      <c r="O86" s="76"/>
      <c r="P86" s="76"/>
      <c r="Q86" s="76"/>
      <c r="R86" s="76"/>
      <c r="S86" s="76"/>
      <c r="T86" s="1"/>
      <c r="U86" s="1"/>
      <c r="V86" s="1"/>
      <c r="W86" s="1"/>
      <c r="X86" s="1"/>
      <c r="Y86" s="1"/>
    </row>
    <row r="87" spans="1:25" ht="15.75" customHeight="1">
      <c r="A87" s="76"/>
      <c r="B87" s="76"/>
      <c r="C87" s="76"/>
      <c r="D87" s="76"/>
      <c r="E87" s="76"/>
      <c r="F87" s="76"/>
      <c r="G87" s="76"/>
      <c r="H87" s="76"/>
      <c r="I87" s="76"/>
      <c r="J87" s="76"/>
      <c r="K87" s="76"/>
      <c r="L87" s="76"/>
      <c r="M87" s="76"/>
      <c r="N87" s="76"/>
      <c r="O87" s="76"/>
      <c r="P87" s="76"/>
      <c r="Q87" s="76"/>
      <c r="R87" s="76"/>
      <c r="S87" s="76"/>
      <c r="T87" s="1"/>
      <c r="U87" s="1"/>
      <c r="V87" s="1"/>
      <c r="W87" s="1"/>
      <c r="X87" s="1"/>
      <c r="Y87" s="1"/>
    </row>
    <row r="88" spans="1:25" ht="15.75" customHeight="1">
      <c r="A88" s="76"/>
      <c r="B88" s="76"/>
      <c r="C88" s="76"/>
      <c r="D88" s="76"/>
      <c r="E88" s="76"/>
      <c r="F88" s="76"/>
      <c r="G88" s="76"/>
      <c r="H88" s="76"/>
      <c r="I88" s="76"/>
      <c r="J88" s="76"/>
      <c r="K88" s="76"/>
      <c r="L88" s="76"/>
      <c r="M88" s="76"/>
      <c r="N88" s="76"/>
      <c r="O88" s="76"/>
      <c r="P88" s="76"/>
      <c r="Q88" s="76"/>
      <c r="R88" s="76"/>
      <c r="S88" s="76"/>
      <c r="T88" s="1"/>
      <c r="U88" s="1"/>
      <c r="V88" s="1"/>
      <c r="W88" s="1"/>
      <c r="X88" s="1"/>
      <c r="Y88" s="1"/>
    </row>
    <row r="89" spans="1:25" ht="15.75" customHeight="1">
      <c r="A89" s="76"/>
      <c r="B89" s="76"/>
      <c r="C89" s="76"/>
      <c r="D89" s="76"/>
      <c r="E89" s="76"/>
      <c r="F89" s="76"/>
      <c r="G89" s="76"/>
      <c r="H89" s="76"/>
      <c r="I89" s="76"/>
      <c r="J89" s="76"/>
      <c r="K89" s="76"/>
      <c r="L89" s="76"/>
      <c r="M89" s="76"/>
      <c r="N89" s="76"/>
      <c r="O89" s="76"/>
      <c r="P89" s="76"/>
      <c r="Q89" s="76"/>
      <c r="R89" s="76"/>
      <c r="S89" s="76"/>
      <c r="T89" s="1"/>
      <c r="U89" s="1"/>
      <c r="V89" s="1"/>
      <c r="W89" s="1"/>
      <c r="X89" s="1"/>
      <c r="Y89" s="1"/>
    </row>
    <row r="90" spans="1:25" ht="15.75" customHeight="1">
      <c r="A90" s="76"/>
      <c r="B90" s="76"/>
      <c r="C90" s="76"/>
      <c r="D90" s="76"/>
      <c r="E90" s="76"/>
      <c r="F90" s="76"/>
      <c r="G90" s="76"/>
      <c r="H90" s="76"/>
      <c r="I90" s="76"/>
      <c r="J90" s="76"/>
      <c r="K90" s="76"/>
      <c r="L90" s="76"/>
      <c r="M90" s="76"/>
      <c r="N90" s="76"/>
      <c r="O90" s="76"/>
      <c r="P90" s="76"/>
      <c r="Q90" s="76"/>
      <c r="R90" s="76"/>
      <c r="S90" s="76"/>
      <c r="T90" s="1"/>
      <c r="U90" s="1"/>
      <c r="V90" s="1"/>
      <c r="W90" s="1"/>
      <c r="X90" s="1"/>
      <c r="Y90" s="1"/>
    </row>
    <row r="91" spans="1:25" ht="15.75" customHeight="1">
      <c r="A91" s="76"/>
      <c r="B91" s="76"/>
      <c r="C91" s="76"/>
      <c r="D91" s="76"/>
      <c r="E91" s="76"/>
      <c r="F91" s="76"/>
      <c r="G91" s="76"/>
      <c r="H91" s="76"/>
      <c r="I91" s="76"/>
      <c r="J91" s="76"/>
      <c r="K91" s="76"/>
      <c r="L91" s="76"/>
      <c r="M91" s="76"/>
      <c r="N91" s="76"/>
      <c r="O91" s="76"/>
      <c r="P91" s="76"/>
      <c r="Q91" s="76"/>
      <c r="R91" s="76"/>
      <c r="S91" s="76"/>
      <c r="T91" s="1"/>
      <c r="U91" s="1"/>
      <c r="V91" s="1"/>
      <c r="W91" s="1"/>
      <c r="X91" s="1"/>
      <c r="Y91" s="1"/>
    </row>
    <row r="92" spans="1:25" ht="15.75" customHeight="1">
      <c r="A92" s="76"/>
      <c r="B92" s="76"/>
      <c r="C92" s="76"/>
      <c r="D92" s="76"/>
      <c r="E92" s="76"/>
      <c r="F92" s="76"/>
      <c r="G92" s="76"/>
      <c r="H92" s="76"/>
      <c r="I92" s="76"/>
      <c r="J92" s="76"/>
      <c r="K92" s="76"/>
      <c r="L92" s="76"/>
      <c r="M92" s="76"/>
      <c r="N92" s="76"/>
      <c r="O92" s="76"/>
      <c r="P92" s="76"/>
      <c r="Q92" s="76"/>
      <c r="R92" s="76"/>
      <c r="S92" s="76"/>
      <c r="T92" s="1"/>
      <c r="U92" s="1"/>
      <c r="V92" s="1"/>
      <c r="W92" s="1"/>
      <c r="X92" s="1"/>
      <c r="Y92" s="1"/>
    </row>
    <row r="93" spans="1:25" ht="15.75" customHeight="1">
      <c r="A93" s="76"/>
      <c r="B93" s="76"/>
      <c r="C93" s="76"/>
      <c r="D93" s="76"/>
      <c r="E93" s="76"/>
      <c r="F93" s="76"/>
      <c r="G93" s="76"/>
      <c r="H93" s="76"/>
      <c r="I93" s="76"/>
      <c r="J93" s="76"/>
      <c r="K93" s="76"/>
      <c r="L93" s="76"/>
      <c r="M93" s="76"/>
      <c r="N93" s="76"/>
      <c r="O93" s="76"/>
      <c r="P93" s="76"/>
      <c r="Q93" s="76"/>
      <c r="R93" s="76"/>
      <c r="S93" s="76"/>
      <c r="T93" s="1"/>
      <c r="U93" s="1"/>
      <c r="V93" s="1"/>
      <c r="W93" s="1"/>
      <c r="X93" s="1"/>
      <c r="Y93" s="1"/>
    </row>
    <row r="94" spans="1:25" ht="15.75" customHeight="1">
      <c r="A94" s="76"/>
      <c r="B94" s="76"/>
      <c r="C94" s="76"/>
      <c r="D94" s="76"/>
      <c r="E94" s="76"/>
      <c r="F94" s="76"/>
      <c r="G94" s="76"/>
      <c r="H94" s="76"/>
      <c r="I94" s="76"/>
      <c r="J94" s="76"/>
      <c r="K94" s="76"/>
      <c r="L94" s="76"/>
      <c r="M94" s="76"/>
      <c r="N94" s="76"/>
      <c r="O94" s="76"/>
      <c r="P94" s="76"/>
      <c r="Q94" s="76"/>
      <c r="R94" s="76"/>
      <c r="S94" s="76"/>
      <c r="T94" s="1"/>
      <c r="U94" s="1"/>
      <c r="V94" s="1"/>
      <c r="W94" s="1"/>
      <c r="X94" s="1"/>
      <c r="Y94" s="1"/>
    </row>
    <row r="95" spans="1:25" ht="15.75" customHeight="1">
      <c r="A95" s="76"/>
      <c r="B95" s="76"/>
      <c r="C95" s="76"/>
      <c r="D95" s="76"/>
      <c r="E95" s="76"/>
      <c r="F95" s="76"/>
      <c r="G95" s="76"/>
      <c r="H95" s="76"/>
      <c r="I95" s="76"/>
      <c r="J95" s="76"/>
      <c r="K95" s="76"/>
      <c r="L95" s="76"/>
      <c r="M95" s="76"/>
      <c r="N95" s="76"/>
      <c r="O95" s="76"/>
      <c r="P95" s="76"/>
      <c r="Q95" s="76"/>
      <c r="R95" s="76"/>
      <c r="S95" s="76"/>
      <c r="T95" s="1"/>
      <c r="U95" s="1"/>
      <c r="V95" s="1"/>
      <c r="W95" s="1"/>
      <c r="X95" s="1"/>
      <c r="Y95" s="1"/>
    </row>
    <row r="96" spans="1:25" ht="15.75" customHeight="1">
      <c r="A96" s="76"/>
      <c r="B96" s="76"/>
      <c r="C96" s="76"/>
      <c r="D96" s="76"/>
      <c r="E96" s="76"/>
      <c r="F96" s="76"/>
      <c r="G96" s="76"/>
      <c r="H96" s="76"/>
      <c r="I96" s="76"/>
      <c r="J96" s="76"/>
      <c r="K96" s="76"/>
      <c r="L96" s="76"/>
      <c r="M96" s="76"/>
      <c r="N96" s="76"/>
      <c r="O96" s="76"/>
      <c r="P96" s="76"/>
      <c r="Q96" s="76"/>
      <c r="R96" s="76"/>
      <c r="S96" s="76"/>
      <c r="T96" s="1"/>
      <c r="U96" s="1"/>
      <c r="V96" s="1"/>
      <c r="W96" s="1"/>
      <c r="X96" s="1"/>
      <c r="Y96" s="1"/>
    </row>
    <row r="97" spans="1:25" ht="15.75" customHeight="1">
      <c r="A97" s="76"/>
      <c r="B97" s="76"/>
      <c r="C97" s="76"/>
      <c r="D97" s="76"/>
      <c r="E97" s="76"/>
      <c r="F97" s="76"/>
      <c r="G97" s="76"/>
      <c r="H97" s="76"/>
      <c r="I97" s="76"/>
      <c r="J97" s="76"/>
      <c r="K97" s="76"/>
      <c r="L97" s="76"/>
      <c r="M97" s="76"/>
      <c r="N97" s="76"/>
      <c r="O97" s="76"/>
      <c r="P97" s="76"/>
      <c r="Q97" s="76"/>
      <c r="R97" s="76"/>
      <c r="S97" s="76"/>
      <c r="T97" s="1"/>
      <c r="U97" s="1"/>
      <c r="V97" s="1"/>
      <c r="W97" s="1"/>
      <c r="X97" s="1"/>
      <c r="Y97" s="1"/>
    </row>
    <row r="98" spans="1:25" ht="15.75" customHeight="1">
      <c r="A98" s="76"/>
      <c r="B98" s="76"/>
      <c r="C98" s="76"/>
      <c r="D98" s="76"/>
      <c r="E98" s="76"/>
      <c r="F98" s="76"/>
      <c r="G98" s="76"/>
      <c r="H98" s="76"/>
      <c r="I98" s="76"/>
      <c r="J98" s="76"/>
      <c r="K98" s="76"/>
      <c r="L98" s="76"/>
      <c r="M98" s="76"/>
      <c r="N98" s="76"/>
      <c r="O98" s="76"/>
      <c r="P98" s="76"/>
      <c r="Q98" s="76"/>
      <c r="R98" s="76"/>
      <c r="S98" s="76"/>
      <c r="T98" s="1"/>
      <c r="U98" s="1"/>
      <c r="V98" s="1"/>
      <c r="W98" s="1"/>
      <c r="X98" s="1"/>
      <c r="Y98" s="1"/>
    </row>
    <row r="99" spans="1:25" ht="15.75" customHeight="1">
      <c r="A99" s="76"/>
      <c r="B99" s="76"/>
      <c r="C99" s="76"/>
      <c r="D99" s="76"/>
      <c r="E99" s="76"/>
      <c r="F99" s="76"/>
      <c r="G99" s="76"/>
      <c r="H99" s="76"/>
      <c r="I99" s="76"/>
      <c r="J99" s="76"/>
      <c r="K99" s="76"/>
      <c r="L99" s="76"/>
      <c r="M99" s="76"/>
      <c r="N99" s="76"/>
      <c r="O99" s="76"/>
      <c r="P99" s="76"/>
      <c r="Q99" s="76"/>
      <c r="R99" s="76"/>
      <c r="S99" s="76"/>
      <c r="T99" s="1"/>
      <c r="U99" s="1"/>
      <c r="V99" s="1"/>
      <c r="W99" s="1"/>
      <c r="X99" s="1"/>
      <c r="Y99" s="1"/>
    </row>
    <row r="100" spans="1:25" ht="15.75" customHeight="1">
      <c r="A100" s="76"/>
      <c r="B100" s="76"/>
      <c r="C100" s="76"/>
      <c r="D100" s="76"/>
      <c r="E100" s="76"/>
      <c r="F100" s="76"/>
      <c r="G100" s="76"/>
      <c r="H100" s="76"/>
      <c r="I100" s="76"/>
      <c r="J100" s="76"/>
      <c r="K100" s="76"/>
      <c r="L100" s="76"/>
      <c r="M100" s="76"/>
      <c r="N100" s="76"/>
      <c r="O100" s="76"/>
      <c r="P100" s="76"/>
      <c r="Q100" s="76"/>
      <c r="R100" s="76"/>
      <c r="S100" s="76"/>
      <c r="T100" s="1"/>
      <c r="U100" s="1"/>
      <c r="V100" s="1"/>
      <c r="W100" s="1"/>
      <c r="X100" s="1"/>
      <c r="Y100" s="1"/>
    </row>
    <row r="101" spans="1:25" ht="15.75" customHeight="1">
      <c r="A101" s="76"/>
      <c r="B101" s="76"/>
      <c r="C101" s="76"/>
      <c r="D101" s="76"/>
      <c r="E101" s="76"/>
      <c r="F101" s="76"/>
      <c r="G101" s="76"/>
      <c r="H101" s="76"/>
      <c r="I101" s="76"/>
      <c r="J101" s="76"/>
      <c r="K101" s="76"/>
      <c r="L101" s="76"/>
      <c r="M101" s="76"/>
      <c r="N101" s="76"/>
      <c r="O101" s="76"/>
      <c r="P101" s="76"/>
      <c r="Q101" s="76"/>
      <c r="R101" s="76"/>
      <c r="S101" s="76"/>
      <c r="T101" s="1"/>
      <c r="U101" s="1"/>
      <c r="V101" s="1"/>
      <c r="W101" s="1"/>
      <c r="X101" s="1"/>
      <c r="Y101" s="1"/>
    </row>
    <row r="102" spans="1:25" ht="15.75" customHeight="1">
      <c r="A102" s="76"/>
      <c r="B102" s="76"/>
      <c r="C102" s="76"/>
      <c r="D102" s="76"/>
      <c r="E102" s="76"/>
      <c r="F102" s="76"/>
      <c r="G102" s="76"/>
      <c r="H102" s="76"/>
      <c r="I102" s="76"/>
      <c r="J102" s="76"/>
      <c r="K102" s="76"/>
      <c r="L102" s="76"/>
      <c r="M102" s="76"/>
      <c r="N102" s="76"/>
      <c r="O102" s="76"/>
      <c r="P102" s="76"/>
      <c r="Q102" s="76"/>
      <c r="R102" s="76"/>
      <c r="S102" s="76"/>
      <c r="T102" s="1"/>
      <c r="U102" s="1"/>
      <c r="V102" s="1"/>
      <c r="W102" s="1"/>
      <c r="X102" s="1"/>
      <c r="Y102" s="1"/>
    </row>
    <row r="103" spans="1:25" ht="15.75" customHeight="1">
      <c r="A103" s="76"/>
      <c r="B103" s="76"/>
      <c r="C103" s="76"/>
      <c r="D103" s="76"/>
      <c r="E103" s="76"/>
      <c r="F103" s="76"/>
      <c r="G103" s="76"/>
      <c r="H103" s="76"/>
      <c r="I103" s="76"/>
      <c r="J103" s="76"/>
      <c r="K103" s="76"/>
      <c r="L103" s="76"/>
      <c r="M103" s="76"/>
      <c r="N103" s="76"/>
      <c r="O103" s="76"/>
      <c r="P103" s="76"/>
      <c r="Q103" s="76"/>
      <c r="R103" s="76"/>
      <c r="S103" s="76"/>
      <c r="T103" s="1"/>
      <c r="U103" s="1"/>
      <c r="V103" s="1"/>
      <c r="W103" s="1"/>
      <c r="X103" s="1"/>
      <c r="Y103" s="1"/>
    </row>
    <row r="104" spans="1:25" ht="15.75" customHeight="1">
      <c r="A104" s="76"/>
      <c r="B104" s="76"/>
      <c r="C104" s="76"/>
      <c r="D104" s="76"/>
      <c r="E104" s="76"/>
      <c r="F104" s="76"/>
      <c r="G104" s="76"/>
      <c r="H104" s="76"/>
      <c r="I104" s="76"/>
      <c r="J104" s="76"/>
      <c r="K104" s="76"/>
      <c r="L104" s="76"/>
      <c r="M104" s="76"/>
      <c r="N104" s="76"/>
      <c r="O104" s="76"/>
      <c r="P104" s="76"/>
      <c r="Q104" s="76"/>
      <c r="R104" s="76"/>
      <c r="S104" s="76"/>
      <c r="T104" s="1"/>
      <c r="U104" s="1"/>
      <c r="V104" s="1"/>
      <c r="W104" s="1"/>
      <c r="X104" s="1"/>
      <c r="Y104" s="1"/>
    </row>
    <row r="105" spans="1:25" ht="15.75" customHeight="1">
      <c r="A105" s="76"/>
      <c r="B105" s="76"/>
      <c r="C105" s="76"/>
      <c r="D105" s="76"/>
      <c r="E105" s="76"/>
      <c r="F105" s="76"/>
      <c r="G105" s="76"/>
      <c r="H105" s="76"/>
      <c r="I105" s="76"/>
      <c r="J105" s="76"/>
      <c r="K105" s="76"/>
      <c r="L105" s="76"/>
      <c r="M105" s="76"/>
      <c r="N105" s="76"/>
      <c r="O105" s="76"/>
      <c r="P105" s="76"/>
      <c r="Q105" s="76"/>
      <c r="R105" s="76"/>
      <c r="S105" s="76"/>
      <c r="T105" s="1"/>
      <c r="U105" s="1"/>
      <c r="V105" s="1"/>
      <c r="W105" s="1"/>
      <c r="X105" s="1"/>
      <c r="Y105" s="1"/>
    </row>
    <row r="106" spans="1:25" ht="15.75" customHeight="1">
      <c r="A106" s="76"/>
      <c r="B106" s="76"/>
      <c r="C106" s="76"/>
      <c r="D106" s="76"/>
      <c r="E106" s="76"/>
      <c r="F106" s="76"/>
      <c r="G106" s="76"/>
      <c r="H106" s="76"/>
      <c r="I106" s="76"/>
      <c r="J106" s="76"/>
      <c r="K106" s="76"/>
      <c r="L106" s="76"/>
      <c r="M106" s="76"/>
      <c r="N106" s="76"/>
      <c r="O106" s="76"/>
      <c r="P106" s="76"/>
      <c r="Q106" s="76"/>
      <c r="R106" s="76"/>
      <c r="S106" s="76"/>
      <c r="T106" s="1"/>
      <c r="U106" s="1"/>
      <c r="V106" s="1"/>
      <c r="W106" s="1"/>
      <c r="X106" s="1"/>
      <c r="Y106" s="1"/>
    </row>
    <row r="107" spans="1:25" ht="15.75" customHeight="1">
      <c r="A107" s="76"/>
      <c r="B107" s="76"/>
      <c r="C107" s="76"/>
      <c r="D107" s="76"/>
      <c r="E107" s="76"/>
      <c r="F107" s="76"/>
      <c r="G107" s="76"/>
      <c r="H107" s="76"/>
      <c r="I107" s="76"/>
      <c r="J107" s="76"/>
      <c r="K107" s="76"/>
      <c r="L107" s="76"/>
      <c r="M107" s="76"/>
      <c r="N107" s="76"/>
      <c r="O107" s="76"/>
      <c r="P107" s="76"/>
      <c r="Q107" s="76"/>
      <c r="R107" s="76"/>
      <c r="S107" s="76"/>
      <c r="T107" s="1"/>
      <c r="U107" s="1"/>
      <c r="V107" s="1"/>
      <c r="W107" s="1"/>
      <c r="X107" s="1"/>
      <c r="Y107" s="1"/>
    </row>
    <row r="108" spans="1:25" ht="15.75" customHeight="1">
      <c r="A108" s="76"/>
      <c r="B108" s="76"/>
      <c r="C108" s="76"/>
      <c r="D108" s="76"/>
      <c r="E108" s="76"/>
      <c r="F108" s="76"/>
      <c r="G108" s="76"/>
      <c r="H108" s="76"/>
      <c r="I108" s="76"/>
      <c r="J108" s="76"/>
      <c r="K108" s="76"/>
      <c r="L108" s="76"/>
      <c r="M108" s="76"/>
      <c r="N108" s="76"/>
      <c r="O108" s="76"/>
      <c r="P108" s="76"/>
      <c r="Q108" s="76"/>
      <c r="R108" s="76"/>
      <c r="S108" s="76"/>
      <c r="T108" s="1"/>
      <c r="U108" s="1"/>
      <c r="V108" s="1"/>
      <c r="W108" s="1"/>
      <c r="X108" s="1"/>
      <c r="Y108" s="1"/>
    </row>
    <row r="109" spans="1:25" ht="15.75" customHeight="1">
      <c r="A109" s="76"/>
      <c r="B109" s="76"/>
      <c r="C109" s="76"/>
      <c r="D109" s="76"/>
      <c r="E109" s="76"/>
      <c r="F109" s="76"/>
      <c r="G109" s="76"/>
      <c r="H109" s="76"/>
      <c r="I109" s="76"/>
      <c r="J109" s="76"/>
      <c r="K109" s="76"/>
      <c r="L109" s="76"/>
      <c r="M109" s="76"/>
      <c r="N109" s="76"/>
      <c r="O109" s="76"/>
      <c r="P109" s="76"/>
      <c r="Q109" s="76"/>
      <c r="R109" s="76"/>
      <c r="S109" s="76"/>
      <c r="T109" s="1"/>
      <c r="U109" s="1"/>
      <c r="V109" s="1"/>
      <c r="W109" s="1"/>
      <c r="X109" s="1"/>
      <c r="Y109" s="1"/>
    </row>
    <row r="110" spans="1:25" ht="15.75" customHeight="1">
      <c r="A110" s="76"/>
      <c r="B110" s="76"/>
      <c r="C110" s="76"/>
      <c r="D110" s="76"/>
      <c r="E110" s="76"/>
      <c r="F110" s="76"/>
      <c r="G110" s="76"/>
      <c r="H110" s="76"/>
      <c r="I110" s="76"/>
      <c r="J110" s="76"/>
      <c r="K110" s="76"/>
      <c r="L110" s="76"/>
      <c r="M110" s="76"/>
      <c r="N110" s="76"/>
      <c r="O110" s="76"/>
      <c r="P110" s="76"/>
      <c r="Q110" s="76"/>
      <c r="R110" s="76"/>
      <c r="S110" s="76"/>
      <c r="T110" s="1"/>
      <c r="U110" s="1"/>
      <c r="V110" s="1"/>
      <c r="W110" s="1"/>
      <c r="X110" s="1"/>
      <c r="Y110" s="1"/>
    </row>
    <row r="111" spans="1:25" ht="15.75" customHeight="1">
      <c r="A111" s="76"/>
      <c r="B111" s="76"/>
      <c r="C111" s="76"/>
      <c r="D111" s="76"/>
      <c r="E111" s="76"/>
      <c r="F111" s="76"/>
      <c r="G111" s="76"/>
      <c r="H111" s="76"/>
      <c r="I111" s="76"/>
      <c r="J111" s="76"/>
      <c r="K111" s="76"/>
      <c r="L111" s="76"/>
      <c r="M111" s="76"/>
      <c r="N111" s="76"/>
      <c r="O111" s="76"/>
      <c r="P111" s="76"/>
      <c r="Q111" s="76"/>
      <c r="R111" s="76"/>
      <c r="S111" s="76"/>
      <c r="T111" s="1"/>
      <c r="U111" s="1"/>
      <c r="V111" s="1"/>
      <c r="W111" s="1"/>
      <c r="X111" s="1"/>
      <c r="Y111" s="1"/>
    </row>
    <row r="112" spans="1:25" ht="15.75" customHeight="1">
      <c r="A112" s="76"/>
      <c r="B112" s="76"/>
      <c r="C112" s="76"/>
      <c r="D112" s="76"/>
      <c r="E112" s="76"/>
      <c r="F112" s="76"/>
      <c r="G112" s="76"/>
      <c r="H112" s="76"/>
      <c r="I112" s="76"/>
      <c r="J112" s="76"/>
      <c r="K112" s="76"/>
      <c r="L112" s="76"/>
      <c r="M112" s="76"/>
      <c r="N112" s="76"/>
      <c r="O112" s="76"/>
      <c r="P112" s="76"/>
      <c r="Q112" s="76"/>
      <c r="R112" s="76"/>
      <c r="S112" s="76"/>
      <c r="T112" s="1"/>
      <c r="U112" s="1"/>
      <c r="V112" s="1"/>
      <c r="W112" s="1"/>
      <c r="X112" s="1"/>
      <c r="Y112" s="1"/>
    </row>
    <row r="113" spans="1:25" ht="15.75" customHeight="1">
      <c r="A113" s="76"/>
      <c r="B113" s="76"/>
      <c r="C113" s="76"/>
      <c r="D113" s="76"/>
      <c r="E113" s="76"/>
      <c r="F113" s="76"/>
      <c r="G113" s="76"/>
      <c r="H113" s="76"/>
      <c r="I113" s="76"/>
      <c r="J113" s="76"/>
      <c r="K113" s="76"/>
      <c r="L113" s="76"/>
      <c r="M113" s="76"/>
      <c r="N113" s="76"/>
      <c r="O113" s="76"/>
      <c r="P113" s="76"/>
      <c r="Q113" s="76"/>
      <c r="R113" s="76"/>
      <c r="S113" s="76"/>
      <c r="T113" s="1"/>
      <c r="U113" s="1"/>
      <c r="V113" s="1"/>
      <c r="W113" s="1"/>
      <c r="X113" s="1"/>
      <c r="Y113" s="1"/>
    </row>
    <row r="114" spans="1:25" ht="15.75" customHeight="1">
      <c r="A114" s="76"/>
      <c r="B114" s="76"/>
      <c r="C114" s="76"/>
      <c r="D114" s="76"/>
      <c r="E114" s="76"/>
      <c r="F114" s="76"/>
      <c r="G114" s="76"/>
      <c r="H114" s="76"/>
      <c r="I114" s="76"/>
      <c r="J114" s="76"/>
      <c r="K114" s="76"/>
      <c r="L114" s="76"/>
      <c r="M114" s="76"/>
      <c r="N114" s="76"/>
      <c r="O114" s="76"/>
      <c r="P114" s="76"/>
      <c r="Q114" s="76"/>
      <c r="R114" s="76"/>
      <c r="S114" s="76"/>
      <c r="T114" s="1"/>
      <c r="U114" s="1"/>
      <c r="V114" s="1"/>
      <c r="W114" s="1"/>
      <c r="X114" s="1"/>
      <c r="Y114" s="1"/>
    </row>
    <row r="115" spans="1:25" ht="15.75" customHeight="1">
      <c r="A115" s="76"/>
      <c r="B115" s="76"/>
      <c r="C115" s="76"/>
      <c r="D115" s="76"/>
      <c r="E115" s="76"/>
      <c r="F115" s="76"/>
      <c r="G115" s="76"/>
      <c r="H115" s="76"/>
      <c r="I115" s="76"/>
      <c r="J115" s="76"/>
      <c r="K115" s="76"/>
      <c r="L115" s="76"/>
      <c r="M115" s="76"/>
      <c r="N115" s="76"/>
      <c r="O115" s="76"/>
      <c r="P115" s="76"/>
      <c r="Q115" s="76"/>
      <c r="R115" s="76"/>
      <c r="S115" s="76"/>
      <c r="T115" s="1"/>
      <c r="U115" s="1"/>
      <c r="V115" s="1"/>
      <c r="W115" s="1"/>
      <c r="X115" s="1"/>
      <c r="Y115" s="1"/>
    </row>
    <row r="116" spans="1:25" ht="15.75" customHeight="1">
      <c r="A116" s="76"/>
      <c r="B116" s="76"/>
      <c r="C116" s="76"/>
      <c r="D116" s="76"/>
      <c r="E116" s="76"/>
      <c r="F116" s="76"/>
      <c r="G116" s="76"/>
      <c r="H116" s="76"/>
      <c r="I116" s="76"/>
      <c r="J116" s="76"/>
      <c r="K116" s="76"/>
      <c r="L116" s="76"/>
      <c r="M116" s="76"/>
      <c r="N116" s="76"/>
      <c r="O116" s="76"/>
      <c r="P116" s="76"/>
      <c r="Q116" s="76"/>
      <c r="R116" s="76"/>
      <c r="S116" s="76"/>
      <c r="T116" s="1"/>
      <c r="U116" s="1"/>
      <c r="V116" s="1"/>
      <c r="W116" s="1"/>
      <c r="X116" s="1"/>
      <c r="Y116" s="1"/>
    </row>
    <row r="117" spans="1:25" ht="15.75" customHeight="1">
      <c r="A117" s="76"/>
      <c r="B117" s="76"/>
      <c r="C117" s="76"/>
      <c r="D117" s="76"/>
      <c r="E117" s="76"/>
      <c r="F117" s="76"/>
      <c r="G117" s="76"/>
      <c r="H117" s="76"/>
      <c r="I117" s="76"/>
      <c r="J117" s="76"/>
      <c r="K117" s="76"/>
      <c r="L117" s="76"/>
      <c r="M117" s="76"/>
      <c r="N117" s="76"/>
      <c r="O117" s="76"/>
      <c r="P117" s="76"/>
      <c r="Q117" s="76"/>
      <c r="R117" s="76"/>
      <c r="S117" s="76"/>
      <c r="T117" s="1"/>
      <c r="U117" s="1"/>
      <c r="V117" s="1"/>
      <c r="W117" s="1"/>
      <c r="X117" s="1"/>
      <c r="Y117" s="1"/>
    </row>
    <row r="118" spans="1:25" ht="15.75" customHeight="1">
      <c r="A118" s="76"/>
      <c r="B118" s="76"/>
      <c r="C118" s="76"/>
      <c r="D118" s="76"/>
      <c r="E118" s="76"/>
      <c r="F118" s="76"/>
      <c r="G118" s="76"/>
      <c r="H118" s="76"/>
      <c r="I118" s="76"/>
      <c r="J118" s="76"/>
      <c r="K118" s="76"/>
      <c r="L118" s="76"/>
      <c r="M118" s="76"/>
      <c r="N118" s="76"/>
      <c r="O118" s="76"/>
      <c r="P118" s="76"/>
      <c r="Q118" s="76"/>
      <c r="R118" s="76"/>
      <c r="S118" s="76"/>
      <c r="T118" s="1"/>
      <c r="U118" s="1"/>
      <c r="V118" s="1"/>
      <c r="W118" s="1"/>
      <c r="X118" s="1"/>
      <c r="Y118" s="1"/>
    </row>
    <row r="119" spans="1:25" ht="15.75" customHeight="1">
      <c r="A119" s="76"/>
      <c r="B119" s="76"/>
      <c r="C119" s="76"/>
      <c r="D119" s="76"/>
      <c r="E119" s="76"/>
      <c r="F119" s="76"/>
      <c r="G119" s="76"/>
      <c r="H119" s="76"/>
      <c r="I119" s="76"/>
      <c r="J119" s="76"/>
      <c r="K119" s="76"/>
      <c r="L119" s="76"/>
      <c r="M119" s="76"/>
      <c r="N119" s="76"/>
      <c r="O119" s="76"/>
      <c r="P119" s="76"/>
      <c r="Q119" s="76"/>
      <c r="R119" s="76"/>
      <c r="S119" s="76"/>
      <c r="T119" s="1"/>
      <c r="U119" s="1"/>
      <c r="V119" s="1"/>
      <c r="W119" s="1"/>
      <c r="X119" s="1"/>
      <c r="Y119" s="1"/>
    </row>
    <row r="120" spans="1:25" ht="15.75" customHeight="1">
      <c r="A120" s="76"/>
      <c r="B120" s="76"/>
      <c r="C120" s="76"/>
      <c r="D120" s="76"/>
      <c r="E120" s="76"/>
      <c r="F120" s="76"/>
      <c r="G120" s="76"/>
      <c r="H120" s="76"/>
      <c r="I120" s="76"/>
      <c r="J120" s="76"/>
      <c r="K120" s="76"/>
      <c r="L120" s="76"/>
      <c r="M120" s="76"/>
      <c r="N120" s="76"/>
      <c r="O120" s="76"/>
      <c r="P120" s="76"/>
      <c r="Q120" s="76"/>
      <c r="R120" s="76"/>
      <c r="S120" s="76"/>
      <c r="T120" s="1"/>
      <c r="U120" s="1"/>
      <c r="V120" s="1"/>
      <c r="W120" s="1"/>
      <c r="X120" s="1"/>
      <c r="Y120" s="1"/>
    </row>
    <row r="121" spans="1:25" ht="15.75" customHeight="1">
      <c r="A121" s="76"/>
      <c r="B121" s="76"/>
      <c r="C121" s="76"/>
      <c r="D121" s="76"/>
      <c r="E121" s="76"/>
      <c r="F121" s="76"/>
      <c r="G121" s="76"/>
      <c r="H121" s="76"/>
      <c r="I121" s="76"/>
      <c r="J121" s="76"/>
      <c r="K121" s="76"/>
      <c r="L121" s="76"/>
      <c r="M121" s="76"/>
      <c r="N121" s="76"/>
      <c r="O121" s="76"/>
      <c r="P121" s="76"/>
      <c r="Q121" s="76"/>
      <c r="R121" s="76"/>
      <c r="S121" s="76"/>
      <c r="T121" s="1"/>
      <c r="U121" s="1"/>
      <c r="V121" s="1"/>
      <c r="W121" s="1"/>
      <c r="X121" s="1"/>
      <c r="Y121" s="1"/>
    </row>
    <row r="122" spans="1:25" ht="15.75" customHeight="1">
      <c r="A122" s="76"/>
      <c r="B122" s="76"/>
      <c r="C122" s="76"/>
      <c r="D122" s="76"/>
      <c r="E122" s="76"/>
      <c r="F122" s="76"/>
      <c r="G122" s="76"/>
      <c r="H122" s="76"/>
      <c r="I122" s="76"/>
      <c r="J122" s="76"/>
      <c r="K122" s="76"/>
      <c r="L122" s="76"/>
      <c r="M122" s="76"/>
      <c r="N122" s="76"/>
      <c r="O122" s="76"/>
      <c r="P122" s="76"/>
      <c r="Q122" s="76"/>
      <c r="R122" s="76"/>
      <c r="S122" s="76"/>
      <c r="T122" s="1"/>
      <c r="U122" s="1"/>
      <c r="V122" s="1"/>
      <c r="W122" s="1"/>
      <c r="X122" s="1"/>
      <c r="Y122" s="1"/>
    </row>
    <row r="123" spans="1:25" ht="15.75" customHeight="1">
      <c r="A123" s="76"/>
      <c r="B123" s="76"/>
      <c r="C123" s="76"/>
      <c r="D123" s="76"/>
      <c r="E123" s="76"/>
      <c r="F123" s="76"/>
      <c r="G123" s="76"/>
      <c r="H123" s="76"/>
      <c r="I123" s="76"/>
      <c r="J123" s="76"/>
      <c r="K123" s="76"/>
      <c r="L123" s="76"/>
      <c r="M123" s="76"/>
      <c r="N123" s="76"/>
      <c r="O123" s="76"/>
      <c r="P123" s="76"/>
      <c r="Q123" s="76"/>
      <c r="R123" s="76"/>
      <c r="S123" s="76"/>
      <c r="T123" s="1"/>
      <c r="U123" s="1"/>
      <c r="V123" s="1"/>
      <c r="W123" s="1"/>
      <c r="X123" s="1"/>
      <c r="Y123" s="1"/>
    </row>
    <row r="124" spans="1:25" ht="15.75" customHeight="1">
      <c r="A124" s="76"/>
      <c r="B124" s="76"/>
      <c r="C124" s="76"/>
      <c r="D124" s="76"/>
      <c r="E124" s="76"/>
      <c r="F124" s="76"/>
      <c r="G124" s="76"/>
      <c r="H124" s="76"/>
      <c r="I124" s="76"/>
      <c r="J124" s="76"/>
      <c r="K124" s="76"/>
      <c r="L124" s="76"/>
      <c r="M124" s="76"/>
      <c r="N124" s="76"/>
      <c r="O124" s="76"/>
      <c r="P124" s="76"/>
      <c r="Q124" s="76"/>
      <c r="R124" s="76"/>
      <c r="S124" s="76"/>
      <c r="T124" s="1"/>
      <c r="U124" s="1"/>
      <c r="V124" s="1"/>
      <c r="W124" s="1"/>
      <c r="X124" s="1"/>
      <c r="Y124" s="1"/>
    </row>
    <row r="125" spans="1:25" ht="15.75" customHeight="1">
      <c r="A125" s="76"/>
      <c r="B125" s="76"/>
      <c r="C125" s="76"/>
      <c r="D125" s="76"/>
      <c r="E125" s="76"/>
      <c r="F125" s="76"/>
      <c r="G125" s="76"/>
      <c r="H125" s="76"/>
      <c r="I125" s="76"/>
      <c r="J125" s="76"/>
      <c r="K125" s="76"/>
      <c r="L125" s="76"/>
      <c r="M125" s="76"/>
      <c r="N125" s="76"/>
      <c r="O125" s="76"/>
      <c r="P125" s="76"/>
      <c r="Q125" s="76"/>
      <c r="R125" s="76"/>
      <c r="S125" s="76"/>
      <c r="T125" s="1"/>
      <c r="U125" s="1"/>
      <c r="V125" s="1"/>
      <c r="W125" s="1"/>
      <c r="X125" s="1"/>
      <c r="Y125" s="1"/>
    </row>
    <row r="126" spans="1:25" ht="15.75" customHeight="1">
      <c r="A126" s="76"/>
      <c r="B126" s="76"/>
      <c r="C126" s="76"/>
      <c r="D126" s="76"/>
      <c r="E126" s="76"/>
      <c r="F126" s="76"/>
      <c r="G126" s="76"/>
      <c r="H126" s="76"/>
      <c r="I126" s="76"/>
      <c r="J126" s="76"/>
      <c r="K126" s="76"/>
      <c r="L126" s="76"/>
      <c r="M126" s="76"/>
      <c r="N126" s="76"/>
      <c r="O126" s="76"/>
      <c r="P126" s="76"/>
      <c r="Q126" s="76"/>
      <c r="R126" s="76"/>
      <c r="S126" s="76"/>
      <c r="T126" s="1"/>
      <c r="U126" s="1"/>
      <c r="V126" s="1"/>
      <c r="W126" s="1"/>
      <c r="X126" s="1"/>
      <c r="Y126" s="1"/>
    </row>
    <row r="127" spans="1:25" ht="15.75" customHeight="1">
      <c r="A127" s="76"/>
      <c r="B127" s="76"/>
      <c r="C127" s="76"/>
      <c r="D127" s="76"/>
      <c r="E127" s="76"/>
      <c r="F127" s="76"/>
      <c r="G127" s="76"/>
      <c r="H127" s="76"/>
      <c r="I127" s="76"/>
      <c r="J127" s="76"/>
      <c r="K127" s="76"/>
      <c r="L127" s="76"/>
      <c r="M127" s="76"/>
      <c r="N127" s="76"/>
      <c r="O127" s="76"/>
      <c r="P127" s="76"/>
      <c r="Q127" s="76"/>
      <c r="R127" s="76"/>
      <c r="S127" s="76"/>
      <c r="T127" s="1"/>
      <c r="U127" s="1"/>
      <c r="V127" s="1"/>
      <c r="W127" s="1"/>
      <c r="X127" s="1"/>
      <c r="Y127" s="1"/>
    </row>
    <row r="128" spans="1:25" ht="15.75" customHeight="1">
      <c r="A128" s="76"/>
      <c r="B128" s="76"/>
      <c r="C128" s="76"/>
      <c r="D128" s="76"/>
      <c r="E128" s="76"/>
      <c r="F128" s="76"/>
      <c r="G128" s="76"/>
      <c r="H128" s="76"/>
      <c r="I128" s="76"/>
      <c r="J128" s="76"/>
      <c r="K128" s="76"/>
      <c r="L128" s="76"/>
      <c r="M128" s="76"/>
      <c r="N128" s="76"/>
      <c r="O128" s="76"/>
      <c r="P128" s="76"/>
      <c r="Q128" s="76"/>
      <c r="R128" s="76"/>
      <c r="S128" s="76"/>
      <c r="T128" s="1"/>
      <c r="U128" s="1"/>
      <c r="V128" s="1"/>
      <c r="W128" s="1"/>
      <c r="X128" s="1"/>
      <c r="Y128" s="1"/>
    </row>
    <row r="129" spans="1:25" ht="15.75" customHeight="1">
      <c r="A129" s="76"/>
      <c r="B129" s="76"/>
      <c r="C129" s="76"/>
      <c r="D129" s="76"/>
      <c r="E129" s="76"/>
      <c r="F129" s="76"/>
      <c r="G129" s="76"/>
      <c r="H129" s="76"/>
      <c r="I129" s="76"/>
      <c r="J129" s="76"/>
      <c r="K129" s="76"/>
      <c r="L129" s="76"/>
      <c r="M129" s="76"/>
      <c r="N129" s="76"/>
      <c r="O129" s="76"/>
      <c r="P129" s="76"/>
      <c r="Q129" s="76"/>
      <c r="R129" s="76"/>
      <c r="S129" s="76"/>
      <c r="T129" s="1"/>
      <c r="U129" s="1"/>
      <c r="V129" s="1"/>
      <c r="W129" s="1"/>
      <c r="X129" s="1"/>
      <c r="Y129" s="1"/>
    </row>
    <row r="130" spans="1:25" ht="15.75" customHeight="1">
      <c r="A130" s="76"/>
      <c r="B130" s="76"/>
      <c r="C130" s="76"/>
      <c r="D130" s="76"/>
      <c r="E130" s="76"/>
      <c r="F130" s="76"/>
      <c r="G130" s="76"/>
      <c r="H130" s="76"/>
      <c r="I130" s="76"/>
      <c r="J130" s="76"/>
      <c r="K130" s="76"/>
      <c r="L130" s="76"/>
      <c r="M130" s="76"/>
      <c r="N130" s="76"/>
      <c r="O130" s="76"/>
      <c r="P130" s="76"/>
      <c r="Q130" s="76"/>
      <c r="R130" s="76"/>
      <c r="S130" s="76"/>
      <c r="T130" s="1"/>
      <c r="U130" s="1"/>
      <c r="V130" s="1"/>
      <c r="W130" s="1"/>
      <c r="X130" s="1"/>
      <c r="Y130" s="1"/>
    </row>
    <row r="131" spans="1:25" ht="15.75" customHeight="1">
      <c r="A131" s="76"/>
      <c r="B131" s="76"/>
      <c r="C131" s="76"/>
      <c r="D131" s="76"/>
      <c r="E131" s="76"/>
      <c r="F131" s="76"/>
      <c r="G131" s="76"/>
      <c r="H131" s="76"/>
      <c r="I131" s="76"/>
      <c r="J131" s="76"/>
      <c r="K131" s="76"/>
      <c r="L131" s="76"/>
      <c r="M131" s="76"/>
      <c r="N131" s="76"/>
      <c r="O131" s="76"/>
      <c r="P131" s="76"/>
      <c r="Q131" s="76"/>
      <c r="R131" s="76"/>
      <c r="S131" s="76"/>
      <c r="T131" s="1"/>
      <c r="U131" s="1"/>
      <c r="V131" s="1"/>
      <c r="W131" s="1"/>
      <c r="X131" s="1"/>
      <c r="Y131" s="1"/>
    </row>
    <row r="132" spans="1:25" ht="15.75" customHeight="1">
      <c r="A132" s="76"/>
      <c r="B132" s="76"/>
      <c r="C132" s="76"/>
      <c r="D132" s="76"/>
      <c r="E132" s="76"/>
      <c r="F132" s="76"/>
      <c r="G132" s="76"/>
      <c r="H132" s="76"/>
      <c r="I132" s="76"/>
      <c r="J132" s="76"/>
      <c r="K132" s="76"/>
      <c r="L132" s="76"/>
      <c r="M132" s="76"/>
      <c r="N132" s="76"/>
      <c r="O132" s="76"/>
      <c r="P132" s="76"/>
      <c r="Q132" s="76"/>
      <c r="R132" s="76"/>
      <c r="S132" s="76"/>
      <c r="T132" s="1"/>
      <c r="U132" s="1"/>
      <c r="V132" s="1"/>
      <c r="W132" s="1"/>
      <c r="X132" s="1"/>
      <c r="Y132" s="1"/>
    </row>
    <row r="133" spans="1:25" ht="15.75" customHeight="1">
      <c r="A133" s="76"/>
      <c r="B133" s="76"/>
      <c r="C133" s="76"/>
      <c r="D133" s="76"/>
      <c r="E133" s="76"/>
      <c r="F133" s="76"/>
      <c r="G133" s="76"/>
      <c r="H133" s="76"/>
      <c r="I133" s="76"/>
      <c r="J133" s="76"/>
      <c r="K133" s="76"/>
      <c r="L133" s="76"/>
      <c r="M133" s="76"/>
      <c r="N133" s="76"/>
      <c r="O133" s="76"/>
      <c r="P133" s="76"/>
      <c r="Q133" s="76"/>
      <c r="R133" s="76"/>
      <c r="S133" s="76"/>
      <c r="T133" s="1"/>
      <c r="U133" s="1"/>
      <c r="V133" s="1"/>
      <c r="W133" s="1"/>
      <c r="X133" s="1"/>
      <c r="Y133" s="1"/>
    </row>
    <row r="134" spans="1:25" ht="15.75" customHeight="1">
      <c r="A134" s="76"/>
      <c r="B134" s="76"/>
      <c r="C134" s="76"/>
      <c r="D134" s="76"/>
      <c r="E134" s="76"/>
      <c r="F134" s="76"/>
      <c r="G134" s="76"/>
      <c r="H134" s="76"/>
      <c r="I134" s="76"/>
      <c r="J134" s="76"/>
      <c r="K134" s="76"/>
      <c r="L134" s="76"/>
      <c r="M134" s="76"/>
      <c r="N134" s="76"/>
      <c r="O134" s="76"/>
      <c r="P134" s="76"/>
      <c r="Q134" s="76"/>
      <c r="R134" s="76"/>
      <c r="S134" s="76"/>
      <c r="T134" s="1"/>
      <c r="U134" s="1"/>
      <c r="V134" s="1"/>
      <c r="W134" s="1"/>
      <c r="X134" s="1"/>
      <c r="Y134" s="1"/>
    </row>
    <row r="135" spans="1:25" ht="15.75" customHeight="1">
      <c r="A135" s="76"/>
      <c r="B135" s="76"/>
      <c r="C135" s="76"/>
      <c r="D135" s="76"/>
      <c r="E135" s="76"/>
      <c r="F135" s="76"/>
      <c r="G135" s="76"/>
      <c r="H135" s="76"/>
      <c r="I135" s="76"/>
      <c r="J135" s="76"/>
      <c r="K135" s="76"/>
      <c r="L135" s="76"/>
      <c r="M135" s="76"/>
      <c r="N135" s="76"/>
      <c r="O135" s="76"/>
      <c r="P135" s="76"/>
      <c r="Q135" s="76"/>
      <c r="R135" s="76"/>
      <c r="S135" s="76"/>
      <c r="T135" s="1"/>
      <c r="U135" s="1"/>
      <c r="V135" s="1"/>
      <c r="W135" s="1"/>
      <c r="X135" s="1"/>
      <c r="Y135" s="1"/>
    </row>
    <row r="136" spans="1:25" ht="15.75" customHeight="1">
      <c r="A136" s="76"/>
      <c r="B136" s="76"/>
      <c r="C136" s="76"/>
      <c r="D136" s="76"/>
      <c r="E136" s="76"/>
      <c r="F136" s="76"/>
      <c r="G136" s="76"/>
      <c r="H136" s="76"/>
      <c r="I136" s="76"/>
      <c r="J136" s="76"/>
      <c r="K136" s="76"/>
      <c r="L136" s="76"/>
      <c r="M136" s="76"/>
      <c r="N136" s="76"/>
      <c r="O136" s="76"/>
      <c r="P136" s="76"/>
      <c r="Q136" s="76"/>
      <c r="R136" s="76"/>
      <c r="S136" s="76"/>
      <c r="T136" s="1"/>
      <c r="U136" s="1"/>
      <c r="V136" s="1"/>
      <c r="W136" s="1"/>
      <c r="X136" s="1"/>
      <c r="Y136" s="1"/>
    </row>
    <row r="137" spans="1:25" ht="15.75" customHeight="1">
      <c r="A137" s="76"/>
      <c r="B137" s="76"/>
      <c r="C137" s="76"/>
      <c r="D137" s="76"/>
      <c r="E137" s="76"/>
      <c r="F137" s="76"/>
      <c r="G137" s="76"/>
      <c r="H137" s="76"/>
      <c r="I137" s="76"/>
      <c r="J137" s="76"/>
      <c r="K137" s="76"/>
      <c r="L137" s="76"/>
      <c r="M137" s="76"/>
      <c r="N137" s="76"/>
      <c r="O137" s="76"/>
      <c r="P137" s="76"/>
      <c r="Q137" s="76"/>
      <c r="R137" s="76"/>
      <c r="S137" s="76"/>
      <c r="T137" s="1"/>
      <c r="U137" s="1"/>
      <c r="V137" s="1"/>
      <c r="W137" s="1"/>
      <c r="X137" s="1"/>
      <c r="Y137" s="1"/>
    </row>
    <row r="138" spans="1:25" ht="15.75" customHeight="1">
      <c r="A138" s="76"/>
      <c r="B138" s="76"/>
      <c r="C138" s="76"/>
      <c r="D138" s="76"/>
      <c r="E138" s="76"/>
      <c r="F138" s="76"/>
      <c r="G138" s="76"/>
      <c r="H138" s="76"/>
      <c r="I138" s="76"/>
      <c r="J138" s="76"/>
      <c r="K138" s="76"/>
      <c r="L138" s="76"/>
      <c r="M138" s="76"/>
      <c r="N138" s="76"/>
      <c r="O138" s="76"/>
      <c r="P138" s="76"/>
      <c r="Q138" s="76"/>
      <c r="R138" s="76"/>
      <c r="S138" s="76"/>
      <c r="T138" s="1"/>
      <c r="U138" s="1"/>
      <c r="V138" s="1"/>
      <c r="W138" s="1"/>
      <c r="X138" s="1"/>
      <c r="Y138" s="1"/>
    </row>
    <row r="139" spans="1:25" ht="15.75" customHeight="1">
      <c r="A139" s="76"/>
      <c r="B139" s="76"/>
      <c r="C139" s="76"/>
      <c r="D139" s="76"/>
      <c r="E139" s="76"/>
      <c r="F139" s="76"/>
      <c r="G139" s="76"/>
      <c r="H139" s="76"/>
      <c r="I139" s="76"/>
      <c r="J139" s="76"/>
      <c r="K139" s="76"/>
      <c r="L139" s="76"/>
      <c r="M139" s="76"/>
      <c r="N139" s="76"/>
      <c r="O139" s="76"/>
      <c r="P139" s="76"/>
      <c r="Q139" s="76"/>
      <c r="R139" s="76"/>
      <c r="S139" s="76"/>
      <c r="T139" s="1"/>
      <c r="U139" s="1"/>
      <c r="V139" s="1"/>
      <c r="W139" s="1"/>
      <c r="X139" s="1"/>
      <c r="Y139" s="1"/>
    </row>
    <row r="140" spans="1:25" ht="15.75" customHeight="1">
      <c r="A140" s="76"/>
      <c r="B140" s="76"/>
      <c r="C140" s="76"/>
      <c r="D140" s="76"/>
      <c r="E140" s="76"/>
      <c r="F140" s="76"/>
      <c r="G140" s="76"/>
      <c r="H140" s="76"/>
      <c r="I140" s="76"/>
      <c r="J140" s="76"/>
      <c r="K140" s="76"/>
      <c r="L140" s="76"/>
      <c r="M140" s="76"/>
      <c r="N140" s="76"/>
      <c r="O140" s="76"/>
      <c r="P140" s="76"/>
      <c r="Q140" s="76"/>
      <c r="R140" s="76"/>
      <c r="S140" s="76"/>
      <c r="T140" s="1"/>
      <c r="U140" s="1"/>
      <c r="V140" s="1"/>
      <c r="W140" s="1"/>
      <c r="X140" s="1"/>
      <c r="Y140" s="1"/>
    </row>
    <row r="141" spans="1:25" ht="15.75" customHeight="1">
      <c r="A141" s="76"/>
      <c r="B141" s="76"/>
      <c r="C141" s="76"/>
      <c r="D141" s="76"/>
      <c r="E141" s="76"/>
      <c r="F141" s="76"/>
      <c r="G141" s="76"/>
      <c r="H141" s="76"/>
      <c r="I141" s="76"/>
      <c r="J141" s="76"/>
      <c r="K141" s="76"/>
      <c r="L141" s="76"/>
      <c r="M141" s="76"/>
      <c r="N141" s="76"/>
      <c r="O141" s="76"/>
      <c r="P141" s="76"/>
      <c r="Q141" s="76"/>
      <c r="R141" s="76"/>
      <c r="S141" s="76"/>
      <c r="T141" s="1"/>
      <c r="U141" s="1"/>
      <c r="V141" s="1"/>
      <c r="W141" s="1"/>
      <c r="X141" s="1"/>
      <c r="Y141" s="1"/>
    </row>
    <row r="142" spans="1:25" ht="15.75" customHeight="1">
      <c r="A142" s="76"/>
      <c r="B142" s="76"/>
      <c r="C142" s="76"/>
      <c r="D142" s="76"/>
      <c r="E142" s="76"/>
      <c r="F142" s="76"/>
      <c r="G142" s="76"/>
      <c r="H142" s="76"/>
      <c r="I142" s="76"/>
      <c r="J142" s="76"/>
      <c r="K142" s="76"/>
      <c r="L142" s="76"/>
      <c r="M142" s="76"/>
      <c r="N142" s="76"/>
      <c r="O142" s="76"/>
      <c r="P142" s="76"/>
      <c r="Q142" s="76"/>
      <c r="R142" s="76"/>
      <c r="S142" s="76"/>
      <c r="T142" s="1"/>
      <c r="U142" s="1"/>
      <c r="V142" s="1"/>
      <c r="W142" s="1"/>
      <c r="X142" s="1"/>
      <c r="Y142" s="1"/>
    </row>
    <row r="143" spans="1:25" ht="15.75" customHeight="1">
      <c r="A143" s="76"/>
      <c r="B143" s="76"/>
      <c r="C143" s="76"/>
      <c r="D143" s="76"/>
      <c r="E143" s="76"/>
      <c r="F143" s="76"/>
      <c r="G143" s="76"/>
      <c r="H143" s="76"/>
      <c r="I143" s="76"/>
      <c r="J143" s="76"/>
      <c r="K143" s="76"/>
      <c r="L143" s="76"/>
      <c r="M143" s="76"/>
      <c r="N143" s="76"/>
      <c r="O143" s="76"/>
      <c r="P143" s="76"/>
      <c r="Q143" s="76"/>
      <c r="R143" s="76"/>
      <c r="S143" s="76"/>
      <c r="T143" s="1"/>
      <c r="U143" s="1"/>
      <c r="V143" s="1"/>
      <c r="W143" s="1"/>
      <c r="X143" s="1"/>
      <c r="Y143" s="1"/>
    </row>
    <row r="144" spans="1:25" ht="15.75" customHeight="1">
      <c r="A144" s="76"/>
      <c r="B144" s="76"/>
      <c r="C144" s="76"/>
      <c r="D144" s="76"/>
      <c r="E144" s="76"/>
      <c r="F144" s="76"/>
      <c r="G144" s="76"/>
      <c r="H144" s="76"/>
      <c r="I144" s="76"/>
      <c r="J144" s="76"/>
      <c r="K144" s="76"/>
      <c r="L144" s="76"/>
      <c r="M144" s="76"/>
      <c r="N144" s="76"/>
      <c r="O144" s="76"/>
      <c r="P144" s="76"/>
      <c r="Q144" s="76"/>
      <c r="R144" s="76"/>
      <c r="S144" s="76"/>
      <c r="T144" s="1"/>
      <c r="U144" s="1"/>
      <c r="V144" s="1"/>
      <c r="W144" s="1"/>
      <c r="X144" s="1"/>
      <c r="Y144" s="1"/>
    </row>
    <row r="145" spans="1:25" ht="15.75" customHeight="1">
      <c r="A145" s="76"/>
      <c r="B145" s="76"/>
      <c r="C145" s="76"/>
      <c r="D145" s="76"/>
      <c r="E145" s="76"/>
      <c r="F145" s="76"/>
      <c r="G145" s="76"/>
      <c r="H145" s="76"/>
      <c r="I145" s="76"/>
      <c r="J145" s="76"/>
      <c r="K145" s="76"/>
      <c r="L145" s="76"/>
      <c r="M145" s="76"/>
      <c r="N145" s="76"/>
      <c r="O145" s="76"/>
      <c r="P145" s="76"/>
      <c r="Q145" s="76"/>
      <c r="R145" s="76"/>
      <c r="S145" s="76"/>
      <c r="T145" s="1"/>
      <c r="U145" s="1"/>
      <c r="V145" s="1"/>
      <c r="W145" s="1"/>
      <c r="X145" s="1"/>
      <c r="Y145" s="1"/>
    </row>
    <row r="146" spans="1:25" ht="15.75" customHeight="1">
      <c r="A146" s="76"/>
      <c r="B146" s="76"/>
      <c r="C146" s="76"/>
      <c r="D146" s="76"/>
      <c r="E146" s="76"/>
      <c r="F146" s="76"/>
      <c r="G146" s="76"/>
      <c r="H146" s="76"/>
      <c r="I146" s="76"/>
      <c r="J146" s="76"/>
      <c r="K146" s="76"/>
      <c r="L146" s="76"/>
      <c r="M146" s="76"/>
      <c r="N146" s="76"/>
      <c r="O146" s="76"/>
      <c r="P146" s="76"/>
      <c r="Q146" s="76"/>
      <c r="R146" s="76"/>
      <c r="S146" s="76"/>
      <c r="T146" s="1"/>
      <c r="U146" s="1"/>
      <c r="V146" s="1"/>
      <c r="W146" s="1"/>
      <c r="X146" s="1"/>
      <c r="Y146" s="1"/>
    </row>
    <row r="147" spans="1:25" ht="15.75" customHeight="1">
      <c r="A147" s="76"/>
      <c r="B147" s="76"/>
      <c r="C147" s="76"/>
      <c r="D147" s="76"/>
      <c r="E147" s="76"/>
      <c r="F147" s="76"/>
      <c r="G147" s="76"/>
      <c r="H147" s="76"/>
      <c r="I147" s="76"/>
      <c r="J147" s="76"/>
      <c r="K147" s="76"/>
      <c r="L147" s="76"/>
      <c r="M147" s="76"/>
      <c r="N147" s="76"/>
      <c r="O147" s="76"/>
      <c r="P147" s="76"/>
      <c r="Q147" s="76"/>
      <c r="R147" s="76"/>
      <c r="S147" s="76"/>
      <c r="T147" s="1"/>
      <c r="U147" s="1"/>
      <c r="V147" s="1"/>
      <c r="W147" s="1"/>
      <c r="X147" s="1"/>
      <c r="Y147" s="1"/>
    </row>
    <row r="148" spans="1:25" ht="15.75" customHeight="1">
      <c r="A148" s="76"/>
      <c r="B148" s="76"/>
      <c r="C148" s="76"/>
      <c r="D148" s="76"/>
      <c r="E148" s="76"/>
      <c r="F148" s="76"/>
      <c r="G148" s="76"/>
      <c r="H148" s="76"/>
      <c r="I148" s="76"/>
      <c r="J148" s="76"/>
      <c r="K148" s="76"/>
      <c r="L148" s="76"/>
      <c r="M148" s="76"/>
      <c r="N148" s="76"/>
      <c r="O148" s="76"/>
      <c r="P148" s="76"/>
      <c r="Q148" s="76"/>
      <c r="R148" s="76"/>
      <c r="S148" s="76"/>
      <c r="T148" s="1"/>
      <c r="U148" s="1"/>
      <c r="V148" s="1"/>
      <c r="W148" s="1"/>
      <c r="X148" s="1"/>
      <c r="Y148" s="1"/>
    </row>
    <row r="149" spans="1:25" ht="15.75" customHeight="1">
      <c r="A149" s="76"/>
      <c r="B149" s="76"/>
      <c r="C149" s="76"/>
      <c r="D149" s="76"/>
      <c r="E149" s="76"/>
      <c r="F149" s="76"/>
      <c r="G149" s="76"/>
      <c r="H149" s="76"/>
      <c r="I149" s="76"/>
      <c r="J149" s="76"/>
      <c r="K149" s="76"/>
      <c r="L149" s="76"/>
      <c r="M149" s="76"/>
      <c r="N149" s="76"/>
      <c r="O149" s="76"/>
      <c r="P149" s="76"/>
      <c r="Q149" s="76"/>
      <c r="R149" s="76"/>
      <c r="S149" s="76"/>
      <c r="T149" s="1"/>
      <c r="U149" s="1"/>
      <c r="V149" s="1"/>
      <c r="W149" s="1"/>
      <c r="X149" s="1"/>
      <c r="Y149" s="1"/>
    </row>
    <row r="150" spans="1:25" ht="15.75" customHeight="1">
      <c r="A150" s="76"/>
      <c r="B150" s="76"/>
      <c r="C150" s="76"/>
      <c r="D150" s="76"/>
      <c r="E150" s="76"/>
      <c r="F150" s="76"/>
      <c r="G150" s="76"/>
      <c r="H150" s="76"/>
      <c r="I150" s="76"/>
      <c r="J150" s="76"/>
      <c r="K150" s="76"/>
      <c r="L150" s="76"/>
      <c r="M150" s="76"/>
      <c r="N150" s="76"/>
      <c r="O150" s="76"/>
      <c r="P150" s="76"/>
      <c r="Q150" s="76"/>
      <c r="R150" s="76"/>
      <c r="S150" s="76"/>
      <c r="T150" s="1"/>
      <c r="U150" s="1"/>
      <c r="V150" s="1"/>
      <c r="W150" s="1"/>
      <c r="X150" s="1"/>
      <c r="Y150" s="1"/>
    </row>
    <row r="151" spans="1:25" ht="15.75" customHeight="1">
      <c r="A151" s="76"/>
      <c r="B151" s="76"/>
      <c r="C151" s="76"/>
      <c r="D151" s="76"/>
      <c r="E151" s="76"/>
      <c r="F151" s="76"/>
      <c r="G151" s="76"/>
      <c r="H151" s="76"/>
      <c r="I151" s="76"/>
      <c r="J151" s="76"/>
      <c r="K151" s="76"/>
      <c r="L151" s="76"/>
      <c r="M151" s="76"/>
      <c r="N151" s="76"/>
      <c r="O151" s="76"/>
      <c r="P151" s="76"/>
      <c r="Q151" s="76"/>
      <c r="R151" s="76"/>
      <c r="S151" s="76"/>
      <c r="T151" s="1"/>
      <c r="U151" s="1"/>
      <c r="V151" s="1"/>
      <c r="W151" s="1"/>
      <c r="X151" s="1"/>
      <c r="Y151" s="1"/>
    </row>
    <row r="152" spans="1:25" ht="15.75" customHeight="1">
      <c r="A152" s="76"/>
      <c r="B152" s="76"/>
      <c r="C152" s="76"/>
      <c r="D152" s="76"/>
      <c r="E152" s="76"/>
      <c r="F152" s="76"/>
      <c r="G152" s="76"/>
      <c r="H152" s="76"/>
      <c r="I152" s="76"/>
      <c r="J152" s="76"/>
      <c r="K152" s="76"/>
      <c r="L152" s="76"/>
      <c r="M152" s="76"/>
      <c r="N152" s="76"/>
      <c r="O152" s="76"/>
      <c r="P152" s="76"/>
      <c r="Q152" s="76"/>
      <c r="R152" s="76"/>
      <c r="S152" s="76"/>
      <c r="T152" s="1"/>
      <c r="U152" s="1"/>
      <c r="V152" s="1"/>
      <c r="W152" s="1"/>
      <c r="X152" s="1"/>
      <c r="Y152" s="1"/>
    </row>
    <row r="153" spans="1:25" ht="15.75" customHeight="1">
      <c r="A153" s="76"/>
      <c r="B153" s="76"/>
      <c r="C153" s="76"/>
      <c r="D153" s="76"/>
      <c r="E153" s="76"/>
      <c r="F153" s="76"/>
      <c r="G153" s="76"/>
      <c r="H153" s="76"/>
      <c r="I153" s="76"/>
      <c r="J153" s="76"/>
      <c r="K153" s="76"/>
      <c r="L153" s="76"/>
      <c r="M153" s="76"/>
      <c r="N153" s="76"/>
      <c r="O153" s="76"/>
      <c r="P153" s="76"/>
      <c r="Q153" s="76"/>
      <c r="R153" s="76"/>
      <c r="S153" s="76"/>
      <c r="T153" s="1"/>
      <c r="U153" s="1"/>
      <c r="V153" s="1"/>
      <c r="W153" s="1"/>
      <c r="X153" s="1"/>
      <c r="Y153" s="1"/>
    </row>
    <row r="154" spans="1:25" ht="15.75" customHeight="1">
      <c r="A154" s="76"/>
      <c r="B154" s="76"/>
      <c r="C154" s="76"/>
      <c r="D154" s="76"/>
      <c r="E154" s="76"/>
      <c r="F154" s="76"/>
      <c r="G154" s="76"/>
      <c r="H154" s="76"/>
      <c r="I154" s="76"/>
      <c r="J154" s="76"/>
      <c r="K154" s="76"/>
      <c r="L154" s="76"/>
      <c r="M154" s="76"/>
      <c r="N154" s="76"/>
      <c r="O154" s="76"/>
      <c r="P154" s="76"/>
      <c r="Q154" s="76"/>
      <c r="R154" s="76"/>
      <c r="S154" s="76"/>
      <c r="T154" s="1"/>
      <c r="U154" s="1"/>
      <c r="V154" s="1"/>
      <c r="W154" s="1"/>
      <c r="X154" s="1"/>
      <c r="Y154" s="1"/>
    </row>
    <row r="155" spans="1:25" ht="15.75" customHeight="1">
      <c r="A155" s="76"/>
      <c r="B155" s="76"/>
      <c r="C155" s="76"/>
      <c r="D155" s="76"/>
      <c r="E155" s="76"/>
      <c r="F155" s="76"/>
      <c r="G155" s="76"/>
      <c r="H155" s="76"/>
      <c r="I155" s="76"/>
      <c r="J155" s="76"/>
      <c r="K155" s="76"/>
      <c r="L155" s="76"/>
      <c r="M155" s="76"/>
      <c r="N155" s="76"/>
      <c r="O155" s="76"/>
      <c r="P155" s="76"/>
      <c r="Q155" s="76"/>
      <c r="R155" s="76"/>
      <c r="S155" s="76"/>
      <c r="T155" s="1"/>
      <c r="U155" s="1"/>
      <c r="V155" s="1"/>
      <c r="W155" s="1"/>
      <c r="X155" s="1"/>
      <c r="Y155" s="1"/>
    </row>
    <row r="156" spans="1:25" ht="15.75" customHeight="1">
      <c r="A156" s="76"/>
      <c r="B156" s="76"/>
      <c r="C156" s="76"/>
      <c r="D156" s="76"/>
      <c r="E156" s="76"/>
      <c r="F156" s="76"/>
      <c r="G156" s="76"/>
      <c r="H156" s="76"/>
      <c r="I156" s="76"/>
      <c r="J156" s="76"/>
      <c r="K156" s="76"/>
      <c r="L156" s="76"/>
      <c r="M156" s="76"/>
      <c r="N156" s="76"/>
      <c r="O156" s="76"/>
      <c r="P156" s="76"/>
      <c r="Q156" s="76"/>
      <c r="R156" s="76"/>
      <c r="S156" s="76"/>
      <c r="T156" s="1"/>
      <c r="U156" s="1"/>
      <c r="V156" s="1"/>
      <c r="W156" s="1"/>
      <c r="X156" s="1"/>
      <c r="Y156" s="1"/>
    </row>
    <row r="157" spans="1:25" ht="15.75" customHeight="1">
      <c r="A157" s="76"/>
      <c r="B157" s="76"/>
      <c r="C157" s="76"/>
      <c r="D157" s="76"/>
      <c r="E157" s="76"/>
      <c r="F157" s="76"/>
      <c r="G157" s="76"/>
      <c r="H157" s="76"/>
      <c r="I157" s="76"/>
      <c r="J157" s="76"/>
      <c r="K157" s="76"/>
      <c r="L157" s="76"/>
      <c r="M157" s="76"/>
      <c r="N157" s="76"/>
      <c r="O157" s="76"/>
      <c r="P157" s="76"/>
      <c r="Q157" s="76"/>
      <c r="R157" s="76"/>
      <c r="S157" s="76"/>
      <c r="T157" s="1"/>
      <c r="U157" s="1"/>
      <c r="V157" s="1"/>
      <c r="W157" s="1"/>
      <c r="X157" s="1"/>
      <c r="Y157" s="1"/>
    </row>
    <row r="158" spans="1:25" ht="15.75" customHeight="1">
      <c r="A158" s="76"/>
      <c r="B158" s="76"/>
      <c r="C158" s="76"/>
      <c r="D158" s="76"/>
      <c r="E158" s="76"/>
      <c r="F158" s="76"/>
      <c r="G158" s="76"/>
      <c r="H158" s="76"/>
      <c r="I158" s="76"/>
      <c r="J158" s="76"/>
      <c r="K158" s="76"/>
      <c r="L158" s="76"/>
      <c r="M158" s="76"/>
      <c r="N158" s="76"/>
      <c r="O158" s="76"/>
      <c r="P158" s="76"/>
      <c r="Q158" s="76"/>
      <c r="R158" s="76"/>
      <c r="S158" s="76"/>
      <c r="T158" s="1"/>
      <c r="U158" s="1"/>
      <c r="V158" s="1"/>
      <c r="W158" s="1"/>
      <c r="X158" s="1"/>
      <c r="Y158" s="1"/>
    </row>
    <row r="159" spans="1:25" ht="15.75" customHeight="1">
      <c r="A159" s="76"/>
      <c r="B159" s="76"/>
      <c r="C159" s="76"/>
      <c r="D159" s="76"/>
      <c r="E159" s="76"/>
      <c r="F159" s="76"/>
      <c r="G159" s="76"/>
      <c r="H159" s="76"/>
      <c r="I159" s="76"/>
      <c r="J159" s="76"/>
      <c r="K159" s="76"/>
      <c r="L159" s="76"/>
      <c r="M159" s="76"/>
      <c r="N159" s="76"/>
      <c r="O159" s="76"/>
      <c r="P159" s="76"/>
      <c r="Q159" s="76"/>
      <c r="R159" s="76"/>
      <c r="S159" s="76"/>
      <c r="T159" s="1"/>
      <c r="U159" s="1"/>
      <c r="V159" s="1"/>
      <c r="W159" s="1"/>
      <c r="X159" s="1"/>
      <c r="Y159" s="1"/>
    </row>
    <row r="160" spans="1:25" ht="15.75" customHeight="1">
      <c r="A160" s="76"/>
      <c r="B160" s="76"/>
      <c r="C160" s="76"/>
      <c r="D160" s="76"/>
      <c r="E160" s="76"/>
      <c r="F160" s="76"/>
      <c r="G160" s="76"/>
      <c r="H160" s="76"/>
      <c r="I160" s="76"/>
      <c r="J160" s="76"/>
      <c r="K160" s="76"/>
      <c r="L160" s="76"/>
      <c r="M160" s="76"/>
      <c r="N160" s="76"/>
      <c r="O160" s="76"/>
      <c r="P160" s="76"/>
      <c r="Q160" s="76"/>
      <c r="R160" s="76"/>
      <c r="S160" s="76"/>
      <c r="T160" s="1"/>
      <c r="U160" s="1"/>
      <c r="V160" s="1"/>
      <c r="W160" s="1"/>
      <c r="X160" s="1"/>
      <c r="Y160" s="1"/>
    </row>
    <row r="161" spans="1:25" ht="15.75" customHeight="1">
      <c r="A161" s="76"/>
      <c r="B161" s="76"/>
      <c r="C161" s="76"/>
      <c r="D161" s="76"/>
      <c r="E161" s="76"/>
      <c r="F161" s="76"/>
      <c r="G161" s="76"/>
      <c r="H161" s="76"/>
      <c r="I161" s="76"/>
      <c r="J161" s="76"/>
      <c r="K161" s="76"/>
      <c r="L161" s="76"/>
      <c r="M161" s="76"/>
      <c r="N161" s="76"/>
      <c r="O161" s="76"/>
      <c r="P161" s="76"/>
      <c r="Q161" s="76"/>
      <c r="R161" s="76"/>
      <c r="S161" s="76"/>
      <c r="T161" s="1"/>
      <c r="U161" s="1"/>
      <c r="V161" s="1"/>
      <c r="W161" s="1"/>
      <c r="X161" s="1"/>
      <c r="Y161" s="1"/>
    </row>
    <row r="162" spans="1:25" ht="15.75" customHeight="1">
      <c r="A162" s="76"/>
      <c r="B162" s="76"/>
      <c r="C162" s="76"/>
      <c r="D162" s="76"/>
      <c r="E162" s="76"/>
      <c r="F162" s="76"/>
      <c r="G162" s="76"/>
      <c r="H162" s="76"/>
      <c r="I162" s="76"/>
      <c r="J162" s="76"/>
      <c r="K162" s="76"/>
      <c r="L162" s="76"/>
      <c r="M162" s="76"/>
      <c r="N162" s="76"/>
      <c r="O162" s="76"/>
      <c r="P162" s="76"/>
      <c r="Q162" s="76"/>
      <c r="R162" s="76"/>
      <c r="S162" s="76"/>
      <c r="T162" s="1"/>
      <c r="U162" s="1"/>
      <c r="V162" s="1"/>
      <c r="W162" s="1"/>
      <c r="X162" s="1"/>
      <c r="Y162" s="1"/>
    </row>
    <row r="163" spans="1:25" ht="15.75" customHeight="1">
      <c r="A163" s="76"/>
      <c r="B163" s="76"/>
      <c r="C163" s="76"/>
      <c r="D163" s="76"/>
      <c r="E163" s="76"/>
      <c r="F163" s="76"/>
      <c r="G163" s="76"/>
      <c r="H163" s="76"/>
      <c r="I163" s="76"/>
      <c r="J163" s="76"/>
      <c r="K163" s="76"/>
      <c r="L163" s="76"/>
      <c r="M163" s="76"/>
      <c r="N163" s="76"/>
      <c r="O163" s="76"/>
      <c r="P163" s="76"/>
      <c r="Q163" s="76"/>
      <c r="R163" s="76"/>
      <c r="S163" s="76"/>
      <c r="T163" s="1"/>
      <c r="U163" s="1"/>
      <c r="V163" s="1"/>
      <c r="W163" s="1"/>
      <c r="X163" s="1"/>
      <c r="Y163" s="1"/>
    </row>
    <row r="164" spans="1:25" ht="15.75" customHeight="1">
      <c r="A164" s="76"/>
      <c r="B164" s="76"/>
      <c r="C164" s="76"/>
      <c r="D164" s="76"/>
      <c r="E164" s="76"/>
      <c r="F164" s="76"/>
      <c r="G164" s="76"/>
      <c r="H164" s="76"/>
      <c r="I164" s="76"/>
      <c r="J164" s="76"/>
      <c r="K164" s="76"/>
      <c r="L164" s="76"/>
      <c r="M164" s="76"/>
      <c r="N164" s="76"/>
      <c r="O164" s="76"/>
      <c r="P164" s="76"/>
      <c r="Q164" s="76"/>
      <c r="R164" s="76"/>
      <c r="S164" s="76"/>
      <c r="T164" s="1"/>
      <c r="U164" s="1"/>
      <c r="V164" s="1"/>
      <c r="W164" s="1"/>
      <c r="X164" s="1"/>
      <c r="Y164" s="1"/>
    </row>
    <row r="165" spans="1:25" ht="15.75" customHeight="1">
      <c r="A165" s="76"/>
      <c r="B165" s="76"/>
      <c r="C165" s="76"/>
      <c r="D165" s="76"/>
      <c r="E165" s="76"/>
      <c r="F165" s="76"/>
      <c r="G165" s="76"/>
      <c r="H165" s="76"/>
      <c r="I165" s="76"/>
      <c r="J165" s="76"/>
      <c r="K165" s="76"/>
      <c r="L165" s="76"/>
      <c r="M165" s="76"/>
      <c r="N165" s="76"/>
      <c r="O165" s="76"/>
      <c r="P165" s="76"/>
      <c r="Q165" s="76"/>
      <c r="R165" s="76"/>
      <c r="S165" s="76"/>
      <c r="T165" s="1"/>
      <c r="U165" s="1"/>
      <c r="V165" s="1"/>
      <c r="W165" s="1"/>
      <c r="X165" s="1"/>
      <c r="Y165" s="1"/>
    </row>
    <row r="166" spans="1:25" ht="15.75" customHeight="1">
      <c r="A166" s="76"/>
      <c r="B166" s="76"/>
      <c r="C166" s="76"/>
      <c r="D166" s="76"/>
      <c r="E166" s="76"/>
      <c r="F166" s="76"/>
      <c r="G166" s="76"/>
      <c r="H166" s="76"/>
      <c r="I166" s="76"/>
      <c r="J166" s="76"/>
      <c r="K166" s="76"/>
      <c r="L166" s="76"/>
      <c r="M166" s="76"/>
      <c r="N166" s="76"/>
      <c r="O166" s="76"/>
      <c r="P166" s="76"/>
      <c r="Q166" s="76"/>
      <c r="R166" s="76"/>
      <c r="S166" s="76"/>
      <c r="T166" s="1"/>
      <c r="U166" s="1"/>
      <c r="V166" s="1"/>
      <c r="W166" s="1"/>
      <c r="X166" s="1"/>
      <c r="Y166" s="1"/>
    </row>
    <row r="167" spans="1:25" ht="15.75" customHeight="1">
      <c r="A167" s="76"/>
      <c r="B167" s="76"/>
      <c r="C167" s="76"/>
      <c r="D167" s="76"/>
      <c r="E167" s="76"/>
      <c r="F167" s="76"/>
      <c r="G167" s="76"/>
      <c r="H167" s="76"/>
      <c r="I167" s="76"/>
      <c r="J167" s="76"/>
      <c r="K167" s="76"/>
      <c r="L167" s="76"/>
      <c r="M167" s="76"/>
      <c r="N167" s="76"/>
      <c r="O167" s="76"/>
      <c r="P167" s="76"/>
      <c r="Q167" s="76"/>
      <c r="R167" s="76"/>
      <c r="S167" s="76"/>
      <c r="T167" s="1"/>
      <c r="U167" s="1"/>
      <c r="V167" s="1"/>
      <c r="W167" s="1"/>
      <c r="X167" s="1"/>
      <c r="Y167" s="1"/>
    </row>
    <row r="168" spans="1:25" ht="15.75" customHeight="1">
      <c r="A168" s="76"/>
      <c r="B168" s="76"/>
      <c r="C168" s="76"/>
      <c r="D168" s="76"/>
      <c r="E168" s="76"/>
      <c r="F168" s="76"/>
      <c r="G168" s="76"/>
      <c r="H168" s="76"/>
      <c r="I168" s="76"/>
      <c r="J168" s="76"/>
      <c r="K168" s="76"/>
      <c r="L168" s="76"/>
      <c r="M168" s="76"/>
      <c r="N168" s="76"/>
      <c r="O168" s="76"/>
      <c r="P168" s="76"/>
      <c r="Q168" s="76"/>
      <c r="R168" s="76"/>
      <c r="S168" s="76"/>
      <c r="T168" s="1"/>
      <c r="U168" s="1"/>
      <c r="V168" s="1"/>
      <c r="W168" s="1"/>
      <c r="X168" s="1"/>
      <c r="Y168" s="1"/>
    </row>
    <row r="169" spans="1:25" ht="15.75" customHeight="1">
      <c r="A169" s="76"/>
      <c r="B169" s="76"/>
      <c r="C169" s="76"/>
      <c r="D169" s="76"/>
      <c r="E169" s="76"/>
      <c r="F169" s="76"/>
      <c r="G169" s="76"/>
      <c r="H169" s="76"/>
      <c r="I169" s="76"/>
      <c r="J169" s="76"/>
      <c r="K169" s="76"/>
      <c r="L169" s="76"/>
      <c r="M169" s="76"/>
      <c r="N169" s="76"/>
      <c r="O169" s="76"/>
      <c r="P169" s="76"/>
      <c r="Q169" s="76"/>
      <c r="R169" s="76"/>
      <c r="S169" s="76"/>
      <c r="T169" s="1"/>
      <c r="U169" s="1"/>
      <c r="V169" s="1"/>
      <c r="W169" s="1"/>
      <c r="X169" s="1"/>
      <c r="Y169" s="1"/>
    </row>
    <row r="170" spans="1:25" ht="15.75" customHeight="1">
      <c r="A170" s="76"/>
      <c r="B170" s="76"/>
      <c r="C170" s="76"/>
      <c r="D170" s="76"/>
      <c r="E170" s="76"/>
      <c r="F170" s="76"/>
      <c r="G170" s="76"/>
      <c r="H170" s="76"/>
      <c r="I170" s="76"/>
      <c r="J170" s="76"/>
      <c r="K170" s="76"/>
      <c r="L170" s="76"/>
      <c r="M170" s="76"/>
      <c r="N170" s="76"/>
      <c r="O170" s="76"/>
      <c r="P170" s="76"/>
      <c r="Q170" s="76"/>
      <c r="R170" s="76"/>
      <c r="S170" s="76"/>
      <c r="T170" s="1"/>
      <c r="U170" s="1"/>
      <c r="V170" s="1"/>
      <c r="W170" s="1"/>
      <c r="X170" s="1"/>
      <c r="Y170" s="1"/>
    </row>
    <row r="171" spans="1:25" ht="15.75" customHeight="1">
      <c r="A171" s="76"/>
      <c r="B171" s="76"/>
      <c r="C171" s="76"/>
      <c r="D171" s="76"/>
      <c r="E171" s="76"/>
      <c r="F171" s="76"/>
      <c r="G171" s="76"/>
      <c r="H171" s="76"/>
      <c r="I171" s="76"/>
      <c r="J171" s="76"/>
      <c r="K171" s="76"/>
      <c r="L171" s="76"/>
      <c r="M171" s="76"/>
      <c r="N171" s="76"/>
      <c r="O171" s="76"/>
      <c r="P171" s="76"/>
      <c r="Q171" s="76"/>
      <c r="R171" s="76"/>
      <c r="S171" s="76"/>
      <c r="T171" s="1"/>
      <c r="U171" s="1"/>
      <c r="V171" s="1"/>
      <c r="W171" s="1"/>
      <c r="X171" s="1"/>
      <c r="Y171" s="1"/>
    </row>
    <row r="172" spans="1:25" ht="15.75" customHeight="1">
      <c r="A172" s="76"/>
      <c r="B172" s="76"/>
      <c r="C172" s="76"/>
      <c r="D172" s="76"/>
      <c r="E172" s="76"/>
      <c r="F172" s="76"/>
      <c r="G172" s="76"/>
      <c r="H172" s="76"/>
      <c r="I172" s="76"/>
      <c r="J172" s="76"/>
      <c r="K172" s="76"/>
      <c r="L172" s="76"/>
      <c r="M172" s="76"/>
      <c r="N172" s="76"/>
      <c r="O172" s="76"/>
      <c r="P172" s="76"/>
      <c r="Q172" s="76"/>
      <c r="R172" s="76"/>
      <c r="S172" s="76"/>
      <c r="T172" s="1"/>
      <c r="U172" s="1"/>
      <c r="V172" s="1"/>
      <c r="W172" s="1"/>
      <c r="X172" s="1"/>
      <c r="Y172" s="1"/>
    </row>
    <row r="173" spans="1:25" ht="15.75" customHeight="1">
      <c r="A173" s="76"/>
      <c r="B173" s="76"/>
      <c r="C173" s="76"/>
      <c r="D173" s="76"/>
      <c r="E173" s="76"/>
      <c r="F173" s="76"/>
      <c r="G173" s="76"/>
      <c r="H173" s="76"/>
      <c r="I173" s="76"/>
      <c r="J173" s="76"/>
      <c r="K173" s="76"/>
      <c r="L173" s="76"/>
      <c r="M173" s="76"/>
      <c r="N173" s="76"/>
      <c r="O173" s="76"/>
      <c r="P173" s="76"/>
      <c r="Q173" s="76"/>
      <c r="R173" s="76"/>
      <c r="S173" s="76"/>
      <c r="T173" s="1"/>
      <c r="U173" s="1"/>
      <c r="V173" s="1"/>
      <c r="W173" s="1"/>
      <c r="X173" s="1"/>
      <c r="Y173" s="1"/>
    </row>
    <row r="174" spans="1:25" ht="15.75" customHeight="1">
      <c r="A174" s="76"/>
      <c r="B174" s="76"/>
      <c r="C174" s="76"/>
      <c r="D174" s="76"/>
      <c r="E174" s="76"/>
      <c r="F174" s="76"/>
      <c r="G174" s="76"/>
      <c r="H174" s="76"/>
      <c r="I174" s="76"/>
      <c r="J174" s="76"/>
      <c r="K174" s="76"/>
      <c r="L174" s="76"/>
      <c r="M174" s="76"/>
      <c r="N174" s="76"/>
      <c r="O174" s="76"/>
      <c r="P174" s="76"/>
      <c r="Q174" s="76"/>
      <c r="R174" s="76"/>
      <c r="S174" s="76"/>
      <c r="T174" s="1"/>
      <c r="U174" s="1"/>
      <c r="V174" s="1"/>
      <c r="W174" s="1"/>
      <c r="X174" s="1"/>
      <c r="Y174" s="1"/>
    </row>
    <row r="175" spans="1:25" ht="15.75" customHeight="1">
      <c r="A175" s="76"/>
      <c r="B175" s="76"/>
      <c r="C175" s="76"/>
      <c r="D175" s="76"/>
      <c r="E175" s="76"/>
      <c r="F175" s="76"/>
      <c r="G175" s="76"/>
      <c r="H175" s="76"/>
      <c r="I175" s="76"/>
      <c r="J175" s="76"/>
      <c r="K175" s="76"/>
      <c r="L175" s="76"/>
      <c r="M175" s="76"/>
      <c r="N175" s="76"/>
      <c r="O175" s="76"/>
      <c r="P175" s="76"/>
      <c r="Q175" s="76"/>
      <c r="R175" s="76"/>
      <c r="S175" s="76"/>
      <c r="T175" s="1"/>
      <c r="U175" s="1"/>
      <c r="V175" s="1"/>
      <c r="W175" s="1"/>
      <c r="X175" s="1"/>
      <c r="Y175" s="1"/>
    </row>
    <row r="176" spans="1:25" ht="15.75" customHeight="1">
      <c r="A176" s="76"/>
      <c r="B176" s="76"/>
      <c r="C176" s="76"/>
      <c r="D176" s="76"/>
      <c r="E176" s="76"/>
      <c r="F176" s="76"/>
      <c r="G176" s="76"/>
      <c r="H176" s="76"/>
      <c r="I176" s="76"/>
      <c r="J176" s="76"/>
      <c r="K176" s="76"/>
      <c r="L176" s="76"/>
      <c r="M176" s="76"/>
      <c r="N176" s="76"/>
      <c r="O176" s="76"/>
      <c r="P176" s="76"/>
      <c r="Q176" s="76"/>
      <c r="R176" s="76"/>
      <c r="S176" s="76"/>
      <c r="T176" s="1"/>
      <c r="U176" s="1"/>
      <c r="V176" s="1"/>
      <c r="W176" s="1"/>
      <c r="X176" s="1"/>
      <c r="Y176" s="1"/>
    </row>
    <row r="177" spans="1:25" ht="15.75" customHeight="1">
      <c r="A177" s="76"/>
      <c r="B177" s="76"/>
      <c r="C177" s="76"/>
      <c r="D177" s="76"/>
      <c r="E177" s="76"/>
      <c r="F177" s="76"/>
      <c r="G177" s="76"/>
      <c r="H177" s="76"/>
      <c r="I177" s="76"/>
      <c r="J177" s="76"/>
      <c r="K177" s="76"/>
      <c r="L177" s="76"/>
      <c r="M177" s="76"/>
      <c r="N177" s="76"/>
      <c r="O177" s="76"/>
      <c r="P177" s="76"/>
      <c r="Q177" s="76"/>
      <c r="R177" s="76"/>
      <c r="S177" s="76"/>
      <c r="T177" s="1"/>
      <c r="U177" s="1"/>
      <c r="V177" s="1"/>
      <c r="W177" s="1"/>
      <c r="X177" s="1"/>
      <c r="Y177" s="1"/>
    </row>
    <row r="178" spans="1:25" ht="15.75" customHeight="1">
      <c r="A178" s="76"/>
      <c r="B178" s="76"/>
      <c r="C178" s="76"/>
      <c r="D178" s="76"/>
      <c r="E178" s="76"/>
      <c r="F178" s="76"/>
      <c r="G178" s="76"/>
      <c r="H178" s="76"/>
      <c r="I178" s="76"/>
      <c r="J178" s="76"/>
      <c r="K178" s="76"/>
      <c r="L178" s="76"/>
      <c r="M178" s="76"/>
      <c r="N178" s="76"/>
      <c r="O178" s="76"/>
      <c r="P178" s="76"/>
      <c r="Q178" s="76"/>
      <c r="R178" s="76"/>
      <c r="S178" s="76"/>
      <c r="T178" s="1"/>
      <c r="U178" s="1"/>
      <c r="V178" s="1"/>
      <c r="W178" s="1"/>
      <c r="X178" s="1"/>
      <c r="Y178" s="1"/>
    </row>
    <row r="179" spans="1:25" ht="15.75" customHeight="1">
      <c r="A179" s="76"/>
      <c r="B179" s="76"/>
      <c r="C179" s="76"/>
      <c r="D179" s="76"/>
      <c r="E179" s="76"/>
      <c r="F179" s="76"/>
      <c r="G179" s="76"/>
      <c r="H179" s="76"/>
      <c r="I179" s="76"/>
      <c r="J179" s="76"/>
      <c r="K179" s="76"/>
      <c r="L179" s="76"/>
      <c r="M179" s="76"/>
      <c r="N179" s="76"/>
      <c r="O179" s="76"/>
      <c r="P179" s="76"/>
      <c r="Q179" s="76"/>
      <c r="R179" s="76"/>
      <c r="S179" s="76"/>
      <c r="T179" s="1"/>
      <c r="U179" s="1"/>
      <c r="V179" s="1"/>
      <c r="W179" s="1"/>
      <c r="X179" s="1"/>
      <c r="Y179" s="1"/>
    </row>
    <row r="180" spans="1:25" ht="15.75" customHeight="1">
      <c r="A180" s="76"/>
      <c r="B180" s="76"/>
      <c r="C180" s="76"/>
      <c r="D180" s="76"/>
      <c r="E180" s="76"/>
      <c r="F180" s="76"/>
      <c r="G180" s="76"/>
      <c r="H180" s="76"/>
      <c r="I180" s="76"/>
      <c r="J180" s="76"/>
      <c r="K180" s="76"/>
      <c r="L180" s="76"/>
      <c r="M180" s="76"/>
      <c r="N180" s="76"/>
      <c r="O180" s="76"/>
      <c r="P180" s="76"/>
      <c r="Q180" s="76"/>
      <c r="R180" s="76"/>
      <c r="S180" s="76"/>
      <c r="T180" s="1"/>
      <c r="U180" s="1"/>
      <c r="V180" s="1"/>
      <c r="W180" s="1"/>
      <c r="X180" s="1"/>
      <c r="Y180" s="1"/>
    </row>
    <row r="181" spans="1:25" ht="15.75" customHeight="1">
      <c r="A181" s="76"/>
      <c r="B181" s="76"/>
      <c r="C181" s="76"/>
      <c r="D181" s="76"/>
      <c r="E181" s="76"/>
      <c r="F181" s="76"/>
      <c r="G181" s="76"/>
      <c r="H181" s="76"/>
      <c r="I181" s="76"/>
      <c r="J181" s="76"/>
      <c r="K181" s="76"/>
      <c r="L181" s="76"/>
      <c r="M181" s="76"/>
      <c r="N181" s="76"/>
      <c r="O181" s="76"/>
      <c r="P181" s="76"/>
      <c r="Q181" s="76"/>
      <c r="R181" s="76"/>
      <c r="S181" s="76"/>
      <c r="T181" s="1"/>
      <c r="U181" s="1"/>
      <c r="V181" s="1"/>
      <c r="W181" s="1"/>
      <c r="X181" s="1"/>
      <c r="Y181" s="1"/>
    </row>
    <row r="182" spans="1:25" ht="15.75" customHeight="1">
      <c r="A182" s="76"/>
      <c r="B182" s="76"/>
      <c r="C182" s="76"/>
      <c r="D182" s="76"/>
      <c r="E182" s="76"/>
      <c r="F182" s="76"/>
      <c r="G182" s="76"/>
      <c r="H182" s="76"/>
      <c r="I182" s="76"/>
      <c r="J182" s="76"/>
      <c r="K182" s="76"/>
      <c r="L182" s="76"/>
      <c r="M182" s="76"/>
      <c r="N182" s="76"/>
      <c r="O182" s="76"/>
      <c r="P182" s="76"/>
      <c r="Q182" s="76"/>
      <c r="R182" s="76"/>
      <c r="S182" s="76"/>
      <c r="T182" s="1"/>
      <c r="U182" s="1"/>
      <c r="V182" s="1"/>
      <c r="W182" s="1"/>
      <c r="X182" s="1"/>
      <c r="Y182" s="1"/>
    </row>
    <row r="183" spans="1:25" ht="15.75" customHeight="1">
      <c r="A183" s="76"/>
      <c r="B183" s="76"/>
      <c r="C183" s="76"/>
      <c r="D183" s="76"/>
      <c r="E183" s="76"/>
      <c r="F183" s="76"/>
      <c r="G183" s="76"/>
      <c r="H183" s="76"/>
      <c r="I183" s="76"/>
      <c r="J183" s="76"/>
      <c r="K183" s="76"/>
      <c r="L183" s="76"/>
      <c r="M183" s="76"/>
      <c r="N183" s="76"/>
      <c r="O183" s="76"/>
      <c r="P183" s="76"/>
      <c r="Q183" s="76"/>
      <c r="R183" s="76"/>
      <c r="S183" s="76"/>
      <c r="T183" s="1"/>
      <c r="U183" s="1"/>
      <c r="V183" s="1"/>
      <c r="W183" s="1"/>
      <c r="X183" s="1"/>
      <c r="Y183" s="1"/>
    </row>
    <row r="184" spans="1:25" ht="15.75" customHeight="1">
      <c r="A184" s="76"/>
      <c r="B184" s="76"/>
      <c r="C184" s="76"/>
      <c r="D184" s="76"/>
      <c r="E184" s="76"/>
      <c r="F184" s="76"/>
      <c r="G184" s="76"/>
      <c r="H184" s="76"/>
      <c r="I184" s="76"/>
      <c r="J184" s="76"/>
      <c r="K184" s="76"/>
      <c r="L184" s="76"/>
      <c r="M184" s="76"/>
      <c r="N184" s="76"/>
      <c r="O184" s="76"/>
      <c r="P184" s="76"/>
      <c r="Q184" s="76"/>
      <c r="R184" s="76"/>
      <c r="S184" s="76"/>
      <c r="T184" s="1"/>
      <c r="U184" s="1"/>
      <c r="V184" s="1"/>
      <c r="W184" s="1"/>
      <c r="X184" s="1"/>
      <c r="Y184" s="1"/>
    </row>
    <row r="185" spans="1:25" ht="15.75" customHeight="1">
      <c r="A185" s="76"/>
      <c r="B185" s="76"/>
      <c r="C185" s="76"/>
      <c r="D185" s="76"/>
      <c r="E185" s="76"/>
      <c r="F185" s="76"/>
      <c r="G185" s="76"/>
      <c r="H185" s="76"/>
      <c r="I185" s="76"/>
      <c r="J185" s="76"/>
      <c r="K185" s="76"/>
      <c r="L185" s="76"/>
      <c r="M185" s="76"/>
      <c r="N185" s="76"/>
      <c r="O185" s="76"/>
      <c r="P185" s="76"/>
      <c r="Q185" s="76"/>
      <c r="R185" s="76"/>
      <c r="S185" s="76"/>
      <c r="T185" s="1"/>
      <c r="U185" s="1"/>
      <c r="V185" s="1"/>
      <c r="W185" s="1"/>
      <c r="X185" s="1"/>
      <c r="Y185" s="1"/>
    </row>
    <row r="186" spans="1:25" ht="15.75" customHeight="1">
      <c r="A186" s="76"/>
      <c r="B186" s="76"/>
      <c r="C186" s="76"/>
      <c r="D186" s="76"/>
      <c r="E186" s="76"/>
      <c r="F186" s="76"/>
      <c r="G186" s="76"/>
      <c r="H186" s="76"/>
      <c r="I186" s="76"/>
      <c r="J186" s="76"/>
      <c r="K186" s="76"/>
      <c r="L186" s="76"/>
      <c r="M186" s="76"/>
      <c r="N186" s="76"/>
      <c r="O186" s="76"/>
      <c r="P186" s="76"/>
      <c r="Q186" s="76"/>
      <c r="R186" s="76"/>
      <c r="S186" s="76"/>
      <c r="T186" s="1"/>
      <c r="U186" s="1"/>
      <c r="V186" s="1"/>
      <c r="W186" s="1"/>
      <c r="X186" s="1"/>
      <c r="Y186" s="1"/>
    </row>
    <row r="187" spans="1:25" ht="15.75" customHeight="1">
      <c r="A187" s="76"/>
      <c r="B187" s="76"/>
      <c r="C187" s="76"/>
      <c r="D187" s="76"/>
      <c r="E187" s="76"/>
      <c r="F187" s="76"/>
      <c r="G187" s="76"/>
      <c r="H187" s="76"/>
      <c r="I187" s="76"/>
      <c r="J187" s="76"/>
      <c r="K187" s="76"/>
      <c r="L187" s="76"/>
      <c r="M187" s="76"/>
      <c r="N187" s="76"/>
      <c r="O187" s="76"/>
      <c r="P187" s="76"/>
      <c r="Q187" s="76"/>
      <c r="R187" s="76"/>
      <c r="S187" s="76"/>
      <c r="T187" s="1"/>
      <c r="U187" s="1"/>
      <c r="V187" s="1"/>
      <c r="W187" s="1"/>
      <c r="X187" s="1"/>
      <c r="Y187" s="1"/>
    </row>
    <row r="188" spans="1:25" ht="15.75" customHeight="1">
      <c r="A188" s="76"/>
      <c r="B188" s="76"/>
      <c r="C188" s="76"/>
      <c r="D188" s="76"/>
      <c r="E188" s="76"/>
      <c r="F188" s="76"/>
      <c r="G188" s="76"/>
      <c r="H188" s="76"/>
      <c r="I188" s="76"/>
      <c r="J188" s="76"/>
      <c r="K188" s="76"/>
      <c r="L188" s="76"/>
      <c r="M188" s="76"/>
      <c r="N188" s="76"/>
      <c r="O188" s="76"/>
      <c r="P188" s="76"/>
      <c r="Q188" s="76"/>
      <c r="R188" s="76"/>
      <c r="S188" s="76"/>
      <c r="T188" s="1"/>
      <c r="U188" s="1"/>
      <c r="V188" s="1"/>
      <c r="W188" s="1"/>
      <c r="X188" s="1"/>
      <c r="Y188" s="1"/>
    </row>
    <row r="189" spans="1:25" ht="15.75" customHeight="1">
      <c r="A189" s="76"/>
      <c r="B189" s="76"/>
      <c r="C189" s="76"/>
      <c r="D189" s="76"/>
      <c r="E189" s="76"/>
      <c r="F189" s="76"/>
      <c r="G189" s="76"/>
      <c r="H189" s="76"/>
      <c r="I189" s="76"/>
      <c r="J189" s="76"/>
      <c r="K189" s="76"/>
      <c r="L189" s="76"/>
      <c r="M189" s="76"/>
      <c r="N189" s="76"/>
      <c r="O189" s="76"/>
      <c r="P189" s="76"/>
      <c r="Q189" s="76"/>
      <c r="R189" s="76"/>
      <c r="S189" s="76"/>
      <c r="T189" s="1"/>
      <c r="U189" s="1"/>
      <c r="V189" s="1"/>
      <c r="W189" s="1"/>
      <c r="X189" s="1"/>
      <c r="Y189" s="1"/>
    </row>
    <row r="190" spans="1:25" ht="15.75" customHeight="1">
      <c r="A190" s="76"/>
      <c r="B190" s="76"/>
      <c r="C190" s="76"/>
      <c r="D190" s="76"/>
      <c r="E190" s="76"/>
      <c r="F190" s="76"/>
      <c r="G190" s="76"/>
      <c r="H190" s="76"/>
      <c r="I190" s="76"/>
      <c r="J190" s="76"/>
      <c r="K190" s="76"/>
      <c r="L190" s="76"/>
      <c r="M190" s="76"/>
      <c r="N190" s="76"/>
      <c r="O190" s="76"/>
      <c r="P190" s="76"/>
      <c r="Q190" s="76"/>
      <c r="R190" s="76"/>
      <c r="S190" s="76"/>
      <c r="T190" s="1"/>
      <c r="U190" s="1"/>
      <c r="V190" s="1"/>
      <c r="W190" s="1"/>
      <c r="X190" s="1"/>
      <c r="Y190" s="1"/>
    </row>
    <row r="191" spans="1:25" ht="15.75" customHeight="1">
      <c r="A191" s="76"/>
      <c r="B191" s="76"/>
      <c r="C191" s="76"/>
      <c r="D191" s="76"/>
      <c r="E191" s="76"/>
      <c r="F191" s="76"/>
      <c r="G191" s="76"/>
      <c r="H191" s="76"/>
      <c r="I191" s="76"/>
      <c r="J191" s="76"/>
      <c r="K191" s="76"/>
      <c r="L191" s="76"/>
      <c r="M191" s="76"/>
      <c r="N191" s="76"/>
      <c r="O191" s="76"/>
      <c r="P191" s="76"/>
      <c r="Q191" s="76"/>
      <c r="R191" s="76"/>
      <c r="S191" s="76"/>
      <c r="T191" s="1"/>
      <c r="U191" s="1"/>
      <c r="V191" s="1"/>
      <c r="W191" s="1"/>
      <c r="X191" s="1"/>
      <c r="Y191" s="1"/>
    </row>
    <row r="192" spans="1:25" ht="15.75" customHeight="1">
      <c r="A192" s="76"/>
      <c r="B192" s="76"/>
      <c r="C192" s="76"/>
      <c r="D192" s="76"/>
      <c r="E192" s="76"/>
      <c r="F192" s="76"/>
      <c r="G192" s="76"/>
      <c r="H192" s="76"/>
      <c r="I192" s="76"/>
      <c r="J192" s="76"/>
      <c r="K192" s="76"/>
      <c r="L192" s="76"/>
      <c r="M192" s="76"/>
      <c r="N192" s="76"/>
      <c r="O192" s="76"/>
      <c r="P192" s="76"/>
      <c r="Q192" s="76"/>
      <c r="R192" s="76"/>
      <c r="S192" s="76"/>
      <c r="T192" s="1"/>
      <c r="U192" s="1"/>
      <c r="V192" s="1"/>
      <c r="W192" s="1"/>
      <c r="X192" s="1"/>
      <c r="Y192" s="1"/>
    </row>
    <row r="193" spans="1:25" ht="15.75" customHeight="1">
      <c r="A193" s="76"/>
      <c r="B193" s="76"/>
      <c r="C193" s="76"/>
      <c r="D193" s="76"/>
      <c r="E193" s="76"/>
      <c r="F193" s="76"/>
      <c r="G193" s="76"/>
      <c r="H193" s="76"/>
      <c r="I193" s="76"/>
      <c r="J193" s="76"/>
      <c r="K193" s="76"/>
      <c r="L193" s="76"/>
      <c r="M193" s="76"/>
      <c r="N193" s="76"/>
      <c r="O193" s="76"/>
      <c r="P193" s="76"/>
      <c r="Q193" s="76"/>
      <c r="R193" s="76"/>
      <c r="S193" s="76"/>
      <c r="T193" s="1"/>
      <c r="U193" s="1"/>
      <c r="V193" s="1"/>
      <c r="W193" s="1"/>
      <c r="X193" s="1"/>
      <c r="Y193" s="1"/>
    </row>
    <row r="194" spans="1:25" ht="15.75" customHeight="1">
      <c r="A194" s="76"/>
      <c r="B194" s="76"/>
      <c r="C194" s="76"/>
      <c r="D194" s="76"/>
      <c r="E194" s="76"/>
      <c r="F194" s="76"/>
      <c r="G194" s="76"/>
      <c r="H194" s="76"/>
      <c r="I194" s="76"/>
      <c r="J194" s="76"/>
      <c r="K194" s="76"/>
      <c r="L194" s="76"/>
      <c r="M194" s="76"/>
      <c r="N194" s="76"/>
      <c r="O194" s="76"/>
      <c r="P194" s="76"/>
      <c r="Q194" s="76"/>
      <c r="R194" s="76"/>
      <c r="S194" s="76"/>
      <c r="T194" s="1"/>
      <c r="U194" s="1"/>
      <c r="V194" s="1"/>
      <c r="W194" s="1"/>
      <c r="X194" s="1"/>
      <c r="Y194" s="1"/>
    </row>
    <row r="195" spans="1:25" ht="15.75" customHeight="1">
      <c r="A195" s="76"/>
      <c r="B195" s="76"/>
      <c r="C195" s="76"/>
      <c r="D195" s="76"/>
      <c r="E195" s="76"/>
      <c r="F195" s="76"/>
      <c r="G195" s="76"/>
      <c r="H195" s="76"/>
      <c r="I195" s="76"/>
      <c r="J195" s="76"/>
      <c r="K195" s="76"/>
      <c r="L195" s="76"/>
      <c r="M195" s="76"/>
      <c r="N195" s="76"/>
      <c r="O195" s="76"/>
      <c r="P195" s="76"/>
      <c r="Q195" s="76"/>
      <c r="R195" s="76"/>
      <c r="S195" s="76"/>
      <c r="T195" s="1"/>
      <c r="U195" s="1"/>
      <c r="V195" s="1"/>
      <c r="W195" s="1"/>
      <c r="X195" s="1"/>
      <c r="Y195" s="1"/>
    </row>
    <row r="196" spans="1:25" ht="15.75" customHeight="1">
      <c r="A196" s="76"/>
      <c r="B196" s="76"/>
      <c r="C196" s="76"/>
      <c r="D196" s="76"/>
      <c r="E196" s="76"/>
      <c r="F196" s="76"/>
      <c r="G196" s="76"/>
      <c r="H196" s="76"/>
      <c r="I196" s="76"/>
      <c r="J196" s="76"/>
      <c r="K196" s="76"/>
      <c r="L196" s="76"/>
      <c r="M196" s="76"/>
      <c r="N196" s="76"/>
      <c r="O196" s="76"/>
      <c r="P196" s="76"/>
      <c r="Q196" s="76"/>
      <c r="R196" s="76"/>
      <c r="S196" s="76"/>
      <c r="T196" s="1"/>
      <c r="U196" s="1"/>
      <c r="V196" s="1"/>
      <c r="W196" s="1"/>
      <c r="X196" s="1"/>
      <c r="Y196" s="1"/>
    </row>
    <row r="197" spans="1:25" ht="15.75" customHeight="1">
      <c r="A197" s="76"/>
      <c r="B197" s="76"/>
      <c r="C197" s="76"/>
      <c r="D197" s="76"/>
      <c r="E197" s="76"/>
      <c r="F197" s="76"/>
      <c r="G197" s="76"/>
      <c r="H197" s="76"/>
      <c r="I197" s="76"/>
      <c r="J197" s="76"/>
      <c r="K197" s="76"/>
      <c r="L197" s="76"/>
      <c r="M197" s="76"/>
      <c r="N197" s="76"/>
      <c r="O197" s="76"/>
      <c r="P197" s="76"/>
      <c r="Q197" s="76"/>
      <c r="R197" s="76"/>
      <c r="S197" s="76"/>
      <c r="T197" s="1"/>
      <c r="U197" s="1"/>
      <c r="V197" s="1"/>
      <c r="W197" s="1"/>
      <c r="X197" s="1"/>
      <c r="Y197" s="1"/>
    </row>
    <row r="198" spans="1:25" ht="15.75" customHeight="1">
      <c r="A198" s="76"/>
      <c r="B198" s="76"/>
      <c r="C198" s="76"/>
      <c r="D198" s="76"/>
      <c r="E198" s="76"/>
      <c r="F198" s="76"/>
      <c r="G198" s="76"/>
      <c r="H198" s="76"/>
      <c r="I198" s="76"/>
      <c r="J198" s="76"/>
      <c r="K198" s="76"/>
      <c r="L198" s="76"/>
      <c r="M198" s="76"/>
      <c r="N198" s="76"/>
      <c r="O198" s="76"/>
      <c r="P198" s="76"/>
      <c r="Q198" s="76"/>
      <c r="R198" s="76"/>
      <c r="S198" s="76"/>
      <c r="T198" s="1"/>
      <c r="U198" s="1"/>
      <c r="V198" s="1"/>
      <c r="W198" s="1"/>
      <c r="X198" s="1"/>
      <c r="Y198" s="1"/>
    </row>
    <row r="199" spans="1:25" ht="15.75" customHeight="1">
      <c r="A199" s="76"/>
      <c r="B199" s="76"/>
      <c r="C199" s="76"/>
      <c r="D199" s="76"/>
      <c r="E199" s="76"/>
      <c r="F199" s="76"/>
      <c r="G199" s="76"/>
      <c r="H199" s="76"/>
      <c r="I199" s="76"/>
      <c r="J199" s="76"/>
      <c r="K199" s="76"/>
      <c r="L199" s="76"/>
      <c r="M199" s="76"/>
      <c r="N199" s="76"/>
      <c r="O199" s="76"/>
      <c r="P199" s="76"/>
      <c r="Q199" s="76"/>
      <c r="R199" s="76"/>
      <c r="S199" s="76"/>
      <c r="T199" s="1"/>
      <c r="U199" s="1"/>
      <c r="V199" s="1"/>
      <c r="W199" s="1"/>
      <c r="X199" s="1"/>
      <c r="Y199" s="1"/>
    </row>
    <row r="200" spans="1:25" ht="15.75" customHeight="1">
      <c r="A200" s="76"/>
      <c r="B200" s="76"/>
      <c r="C200" s="76"/>
      <c r="D200" s="76"/>
      <c r="E200" s="76"/>
      <c r="F200" s="76"/>
      <c r="G200" s="76"/>
      <c r="H200" s="76"/>
      <c r="I200" s="76"/>
      <c r="J200" s="76"/>
      <c r="K200" s="76"/>
      <c r="L200" s="76"/>
      <c r="M200" s="76"/>
      <c r="N200" s="76"/>
      <c r="O200" s="76"/>
      <c r="P200" s="76"/>
      <c r="Q200" s="76"/>
      <c r="R200" s="76"/>
      <c r="S200" s="76"/>
      <c r="T200" s="1"/>
      <c r="U200" s="1"/>
      <c r="V200" s="1"/>
      <c r="W200" s="1"/>
      <c r="X200" s="1"/>
      <c r="Y200" s="1"/>
    </row>
    <row r="201" spans="1:25" ht="15.75" customHeight="1">
      <c r="A201" s="76"/>
      <c r="B201" s="76"/>
      <c r="C201" s="76"/>
      <c r="D201" s="76"/>
      <c r="E201" s="76"/>
      <c r="F201" s="76"/>
      <c r="G201" s="76"/>
      <c r="H201" s="76"/>
      <c r="I201" s="76"/>
      <c r="J201" s="76"/>
      <c r="K201" s="76"/>
      <c r="L201" s="76"/>
      <c r="M201" s="76"/>
      <c r="N201" s="76"/>
      <c r="O201" s="76"/>
      <c r="P201" s="76"/>
      <c r="Q201" s="76"/>
      <c r="R201" s="76"/>
      <c r="S201" s="76"/>
      <c r="T201" s="1"/>
      <c r="U201" s="1"/>
      <c r="V201" s="1"/>
      <c r="W201" s="1"/>
      <c r="X201" s="1"/>
      <c r="Y201" s="1"/>
    </row>
    <row r="202" spans="1:25" ht="15.75" customHeight="1">
      <c r="A202" s="76"/>
      <c r="B202" s="76"/>
      <c r="C202" s="76"/>
      <c r="D202" s="76"/>
      <c r="E202" s="76"/>
      <c r="F202" s="76"/>
      <c r="G202" s="76"/>
      <c r="H202" s="76"/>
      <c r="I202" s="76"/>
      <c r="J202" s="76"/>
      <c r="K202" s="76"/>
      <c r="L202" s="76"/>
      <c r="M202" s="76"/>
      <c r="N202" s="76"/>
      <c r="O202" s="76"/>
      <c r="P202" s="76"/>
      <c r="Q202" s="76"/>
      <c r="R202" s="76"/>
      <c r="S202" s="76"/>
      <c r="T202" s="1"/>
      <c r="U202" s="1"/>
      <c r="V202" s="1"/>
      <c r="W202" s="1"/>
      <c r="X202" s="1"/>
      <c r="Y202" s="1"/>
    </row>
    <row r="203" spans="1:25" ht="15.75" customHeight="1">
      <c r="A203" s="76"/>
      <c r="B203" s="76"/>
      <c r="C203" s="76"/>
      <c r="D203" s="76"/>
      <c r="E203" s="76"/>
      <c r="F203" s="76"/>
      <c r="G203" s="76"/>
      <c r="H203" s="76"/>
      <c r="I203" s="76"/>
      <c r="J203" s="76"/>
      <c r="K203" s="76"/>
      <c r="L203" s="76"/>
      <c r="M203" s="76"/>
      <c r="N203" s="76"/>
      <c r="O203" s="76"/>
      <c r="P203" s="76"/>
      <c r="Q203" s="76"/>
      <c r="R203" s="76"/>
      <c r="S203" s="76"/>
      <c r="T203" s="1"/>
      <c r="U203" s="1"/>
      <c r="V203" s="1"/>
      <c r="W203" s="1"/>
      <c r="X203" s="1"/>
      <c r="Y203" s="1"/>
    </row>
    <row r="204" spans="1:25" ht="15.75" customHeight="1">
      <c r="A204" s="76"/>
      <c r="B204" s="76"/>
      <c r="C204" s="76"/>
      <c r="D204" s="76"/>
      <c r="E204" s="76"/>
      <c r="F204" s="76"/>
      <c r="G204" s="76"/>
      <c r="H204" s="76"/>
      <c r="I204" s="76"/>
      <c r="J204" s="76"/>
      <c r="K204" s="76"/>
      <c r="L204" s="76"/>
      <c r="M204" s="76"/>
      <c r="N204" s="76"/>
      <c r="O204" s="76"/>
      <c r="P204" s="76"/>
      <c r="Q204" s="76"/>
      <c r="R204" s="76"/>
      <c r="S204" s="76"/>
      <c r="T204" s="1"/>
      <c r="U204" s="1"/>
      <c r="V204" s="1"/>
      <c r="W204" s="1"/>
      <c r="X204" s="1"/>
      <c r="Y204" s="1"/>
    </row>
    <row r="205" spans="1:25" ht="15.75" customHeight="1">
      <c r="A205" s="76"/>
      <c r="B205" s="76"/>
      <c r="C205" s="76"/>
      <c r="D205" s="76"/>
      <c r="E205" s="76"/>
      <c r="F205" s="76"/>
      <c r="G205" s="76"/>
      <c r="H205" s="76"/>
      <c r="I205" s="76"/>
      <c r="J205" s="76"/>
      <c r="K205" s="76"/>
      <c r="L205" s="76"/>
      <c r="M205" s="76"/>
      <c r="N205" s="76"/>
      <c r="O205" s="76"/>
      <c r="P205" s="76"/>
      <c r="Q205" s="76"/>
      <c r="R205" s="76"/>
      <c r="S205" s="76"/>
      <c r="T205" s="1"/>
      <c r="U205" s="1"/>
      <c r="V205" s="1"/>
      <c r="W205" s="1"/>
      <c r="X205" s="1"/>
      <c r="Y205" s="1"/>
    </row>
    <row r="206" spans="1:25" ht="15.75" customHeight="1">
      <c r="A206" s="76"/>
      <c r="B206" s="76"/>
      <c r="C206" s="76"/>
      <c r="D206" s="76"/>
      <c r="E206" s="76"/>
      <c r="F206" s="76"/>
      <c r="G206" s="76"/>
      <c r="H206" s="76"/>
      <c r="I206" s="76"/>
      <c r="J206" s="76"/>
      <c r="K206" s="76"/>
      <c r="L206" s="76"/>
      <c r="M206" s="76"/>
      <c r="N206" s="76"/>
      <c r="O206" s="76"/>
      <c r="P206" s="76"/>
      <c r="Q206" s="76"/>
      <c r="R206" s="76"/>
      <c r="S206" s="76"/>
      <c r="T206" s="1"/>
      <c r="U206" s="1"/>
      <c r="V206" s="1"/>
      <c r="W206" s="1"/>
      <c r="X206" s="1"/>
      <c r="Y206" s="1"/>
    </row>
    <row r="207" spans="1:25" ht="15.75" customHeight="1">
      <c r="A207" s="76"/>
      <c r="B207" s="76"/>
      <c r="C207" s="76"/>
      <c r="D207" s="76"/>
      <c r="E207" s="76"/>
      <c r="F207" s="76"/>
      <c r="G207" s="76"/>
      <c r="H207" s="76"/>
      <c r="I207" s="76"/>
      <c r="J207" s="76"/>
      <c r="K207" s="76"/>
      <c r="L207" s="76"/>
      <c r="M207" s="76"/>
      <c r="N207" s="76"/>
      <c r="O207" s="76"/>
      <c r="P207" s="76"/>
      <c r="Q207" s="76"/>
      <c r="R207" s="76"/>
      <c r="S207" s="76"/>
      <c r="T207" s="1"/>
      <c r="U207" s="1"/>
      <c r="V207" s="1"/>
      <c r="W207" s="1"/>
      <c r="X207" s="1"/>
      <c r="Y207" s="1"/>
    </row>
    <row r="208" spans="1:25" ht="15.75" customHeight="1">
      <c r="A208" s="76"/>
      <c r="B208" s="76"/>
      <c r="C208" s="76"/>
      <c r="D208" s="76"/>
      <c r="E208" s="76"/>
      <c r="F208" s="76"/>
      <c r="G208" s="76"/>
      <c r="H208" s="76"/>
      <c r="I208" s="76"/>
      <c r="J208" s="76"/>
      <c r="K208" s="76"/>
      <c r="L208" s="76"/>
      <c r="M208" s="76"/>
      <c r="N208" s="76"/>
      <c r="O208" s="76"/>
      <c r="P208" s="76"/>
      <c r="Q208" s="76"/>
      <c r="R208" s="76"/>
      <c r="S208" s="76"/>
      <c r="T208" s="1"/>
      <c r="U208" s="1"/>
      <c r="V208" s="1"/>
      <c r="W208" s="1"/>
      <c r="X208" s="1"/>
      <c r="Y208" s="1"/>
    </row>
    <row r="209" spans="1:25" ht="15.75" customHeight="1">
      <c r="A209" s="76"/>
      <c r="B209" s="76"/>
      <c r="C209" s="76"/>
      <c r="D209" s="76"/>
      <c r="E209" s="76"/>
      <c r="F209" s="76"/>
      <c r="G209" s="76"/>
      <c r="H209" s="76"/>
      <c r="I209" s="76"/>
      <c r="J209" s="76"/>
      <c r="K209" s="76"/>
      <c r="L209" s="76"/>
      <c r="M209" s="76"/>
      <c r="N209" s="76"/>
      <c r="O209" s="76"/>
      <c r="P209" s="76"/>
      <c r="Q209" s="76"/>
      <c r="R209" s="76"/>
      <c r="S209" s="76"/>
      <c r="T209" s="1"/>
      <c r="U209" s="1"/>
      <c r="V209" s="1"/>
      <c r="W209" s="1"/>
      <c r="X209" s="1"/>
      <c r="Y209" s="1"/>
    </row>
    <row r="210" spans="1:25" ht="15.75" customHeight="1">
      <c r="A210" s="76"/>
      <c r="B210" s="76"/>
      <c r="C210" s="76"/>
      <c r="D210" s="76"/>
      <c r="E210" s="76"/>
      <c r="F210" s="76"/>
      <c r="G210" s="76"/>
      <c r="H210" s="76"/>
      <c r="I210" s="76"/>
      <c r="J210" s="76"/>
      <c r="K210" s="76"/>
      <c r="L210" s="76"/>
      <c r="M210" s="76"/>
      <c r="N210" s="76"/>
      <c r="O210" s="76"/>
      <c r="P210" s="76"/>
      <c r="Q210" s="76"/>
      <c r="R210" s="76"/>
      <c r="S210" s="76"/>
      <c r="T210" s="1"/>
      <c r="U210" s="1"/>
      <c r="V210" s="1"/>
      <c r="W210" s="1"/>
      <c r="X210" s="1"/>
      <c r="Y210" s="1"/>
    </row>
    <row r="211" spans="1:25" ht="15.75" customHeight="1">
      <c r="A211" s="76"/>
      <c r="B211" s="76"/>
      <c r="C211" s="76"/>
      <c r="D211" s="76"/>
      <c r="E211" s="76"/>
      <c r="F211" s="76"/>
      <c r="G211" s="76"/>
      <c r="H211" s="76"/>
      <c r="I211" s="76"/>
      <c r="J211" s="76"/>
      <c r="K211" s="76"/>
      <c r="L211" s="76"/>
      <c r="M211" s="76"/>
      <c r="N211" s="76"/>
      <c r="O211" s="76"/>
      <c r="P211" s="76"/>
      <c r="Q211" s="76"/>
      <c r="R211" s="76"/>
      <c r="S211" s="76"/>
      <c r="T211" s="1"/>
      <c r="U211" s="1"/>
      <c r="V211" s="1"/>
      <c r="W211" s="1"/>
      <c r="X211" s="1"/>
      <c r="Y211" s="1"/>
    </row>
    <row r="212" spans="1:25" ht="15.75" customHeight="1">
      <c r="A212" s="76"/>
      <c r="B212" s="76"/>
      <c r="C212" s="76"/>
      <c r="D212" s="76"/>
      <c r="E212" s="76"/>
      <c r="F212" s="76"/>
      <c r="G212" s="76"/>
      <c r="H212" s="76"/>
      <c r="I212" s="76"/>
      <c r="J212" s="76"/>
      <c r="K212" s="76"/>
      <c r="L212" s="76"/>
      <c r="M212" s="76"/>
      <c r="N212" s="76"/>
      <c r="O212" s="76"/>
      <c r="P212" s="76"/>
      <c r="Q212" s="76"/>
      <c r="R212" s="76"/>
      <c r="S212" s="76"/>
      <c r="T212" s="1"/>
      <c r="U212" s="1"/>
      <c r="V212" s="1"/>
      <c r="W212" s="1"/>
      <c r="X212" s="1"/>
      <c r="Y212" s="1"/>
    </row>
    <row r="213" spans="1:25" ht="15.75" customHeight="1">
      <c r="A213" s="76"/>
      <c r="B213" s="76"/>
      <c r="C213" s="76"/>
      <c r="D213" s="76"/>
      <c r="E213" s="76"/>
      <c r="F213" s="76"/>
      <c r="G213" s="76"/>
      <c r="H213" s="76"/>
      <c r="I213" s="76"/>
      <c r="J213" s="76"/>
      <c r="K213" s="76"/>
      <c r="L213" s="76"/>
      <c r="M213" s="76"/>
      <c r="N213" s="76"/>
      <c r="O213" s="76"/>
      <c r="P213" s="76"/>
      <c r="Q213" s="76"/>
      <c r="R213" s="76"/>
      <c r="S213" s="76"/>
      <c r="T213" s="1"/>
      <c r="U213" s="1"/>
      <c r="V213" s="1"/>
      <c r="W213" s="1"/>
      <c r="X213" s="1"/>
      <c r="Y213" s="1"/>
    </row>
    <row r="214" spans="1:25" ht="15.75" customHeight="1">
      <c r="A214" s="76"/>
      <c r="B214" s="76"/>
      <c r="C214" s="76"/>
      <c r="D214" s="76"/>
      <c r="E214" s="76"/>
      <c r="F214" s="76"/>
      <c r="G214" s="76"/>
      <c r="H214" s="76"/>
      <c r="I214" s="76"/>
      <c r="J214" s="76"/>
      <c r="K214" s="76"/>
      <c r="L214" s="76"/>
      <c r="M214" s="76"/>
      <c r="N214" s="76"/>
      <c r="O214" s="76"/>
      <c r="P214" s="76"/>
      <c r="Q214" s="76"/>
      <c r="R214" s="76"/>
      <c r="S214" s="76"/>
      <c r="T214" s="1"/>
      <c r="U214" s="1"/>
      <c r="V214" s="1"/>
      <c r="W214" s="1"/>
      <c r="X214" s="1"/>
      <c r="Y214" s="1"/>
    </row>
    <row r="215" spans="1:25" ht="15.75" customHeight="1">
      <c r="A215" s="76"/>
      <c r="B215" s="76"/>
      <c r="C215" s="76"/>
      <c r="D215" s="76"/>
      <c r="E215" s="76"/>
      <c r="F215" s="76"/>
      <c r="G215" s="76"/>
      <c r="H215" s="76"/>
      <c r="I215" s="76"/>
      <c r="J215" s="76"/>
      <c r="K215" s="76"/>
      <c r="L215" s="76"/>
      <c r="M215" s="76"/>
      <c r="N215" s="76"/>
      <c r="O215" s="76"/>
      <c r="P215" s="76"/>
      <c r="Q215" s="76"/>
      <c r="R215" s="76"/>
      <c r="S215" s="76"/>
      <c r="T215" s="1"/>
      <c r="U215" s="1"/>
      <c r="V215" s="1"/>
      <c r="W215" s="1"/>
      <c r="X215" s="1"/>
      <c r="Y215" s="1"/>
    </row>
    <row r="216" spans="1:25" ht="15.75" customHeight="1">
      <c r="A216" s="76"/>
      <c r="B216" s="76"/>
      <c r="C216" s="76"/>
      <c r="D216" s="76"/>
      <c r="E216" s="76"/>
      <c r="F216" s="76"/>
      <c r="G216" s="76"/>
      <c r="H216" s="76"/>
      <c r="I216" s="76"/>
      <c r="J216" s="76"/>
      <c r="K216" s="76"/>
      <c r="L216" s="76"/>
      <c r="M216" s="76"/>
      <c r="N216" s="76"/>
      <c r="O216" s="76"/>
      <c r="P216" s="76"/>
      <c r="Q216" s="76"/>
      <c r="R216" s="76"/>
      <c r="S216" s="76"/>
      <c r="T216" s="1"/>
      <c r="U216" s="1"/>
      <c r="V216" s="1"/>
      <c r="W216" s="1"/>
      <c r="X216" s="1"/>
      <c r="Y216" s="1"/>
    </row>
    <row r="217" spans="1:25" ht="15.75" customHeight="1">
      <c r="A217" s="76"/>
      <c r="B217" s="76"/>
      <c r="C217" s="76"/>
      <c r="D217" s="76"/>
      <c r="E217" s="76"/>
      <c r="F217" s="76"/>
      <c r="G217" s="76"/>
      <c r="H217" s="76"/>
      <c r="I217" s="76"/>
      <c r="J217" s="76"/>
      <c r="K217" s="76"/>
      <c r="L217" s="76"/>
      <c r="M217" s="76"/>
      <c r="N217" s="76"/>
      <c r="O217" s="76"/>
      <c r="P217" s="76"/>
      <c r="Q217" s="76"/>
      <c r="R217" s="76"/>
      <c r="S217" s="76"/>
      <c r="T217" s="1"/>
      <c r="U217" s="1"/>
      <c r="V217" s="1"/>
      <c r="W217" s="1"/>
      <c r="X217" s="1"/>
      <c r="Y217" s="1"/>
    </row>
    <row r="218" spans="1:25" ht="15.75" customHeight="1">
      <c r="A218" s="76"/>
      <c r="B218" s="76"/>
      <c r="C218" s="76"/>
      <c r="D218" s="76"/>
      <c r="E218" s="76"/>
      <c r="F218" s="76"/>
      <c r="G218" s="76"/>
      <c r="H218" s="76"/>
      <c r="I218" s="76"/>
      <c r="J218" s="76"/>
      <c r="K218" s="76"/>
      <c r="L218" s="76"/>
      <c r="M218" s="76"/>
      <c r="N218" s="76"/>
      <c r="O218" s="76"/>
      <c r="P218" s="76"/>
      <c r="Q218" s="76"/>
      <c r="R218" s="76"/>
      <c r="S218" s="76"/>
      <c r="T218" s="1"/>
      <c r="U218" s="1"/>
      <c r="V218" s="1"/>
      <c r="W218" s="1"/>
      <c r="X218" s="1"/>
      <c r="Y218" s="1"/>
    </row>
    <row r="219" spans="1:25" ht="15.75" customHeight="1">
      <c r="A219" s="76"/>
      <c r="B219" s="76"/>
      <c r="C219" s="76"/>
      <c r="D219" s="76"/>
      <c r="E219" s="76"/>
      <c r="F219" s="76"/>
      <c r="G219" s="76"/>
      <c r="H219" s="76"/>
      <c r="I219" s="76"/>
      <c r="J219" s="76"/>
      <c r="K219" s="76"/>
      <c r="L219" s="76"/>
      <c r="M219" s="76"/>
      <c r="N219" s="76"/>
      <c r="O219" s="76"/>
      <c r="P219" s="76"/>
      <c r="Q219" s="76"/>
      <c r="R219" s="76"/>
      <c r="S219" s="76"/>
      <c r="T219" s="1"/>
      <c r="U219" s="1"/>
      <c r="V219" s="1"/>
      <c r="W219" s="1"/>
      <c r="X219" s="1"/>
      <c r="Y219" s="1"/>
    </row>
    <row r="220" spans="1:25" ht="15.75" customHeight="1">
      <c r="A220" s="76"/>
      <c r="B220" s="76"/>
      <c r="C220" s="76"/>
      <c r="D220" s="76"/>
      <c r="E220" s="76"/>
      <c r="F220" s="76"/>
      <c r="G220" s="76"/>
      <c r="H220" s="76"/>
      <c r="I220" s="76"/>
      <c r="J220" s="76"/>
      <c r="K220" s="76"/>
      <c r="L220" s="76"/>
      <c r="M220" s="76"/>
      <c r="N220" s="76"/>
      <c r="O220" s="76"/>
      <c r="P220" s="76"/>
      <c r="Q220" s="76"/>
      <c r="R220" s="76"/>
      <c r="S220" s="76"/>
      <c r="T220" s="1"/>
      <c r="U220" s="1"/>
      <c r="V220" s="1"/>
      <c r="W220" s="1"/>
      <c r="X220" s="1"/>
      <c r="Y220" s="1"/>
    </row>
    <row r="221" spans="1:25" ht="15.75" customHeight="1">
      <c r="A221" s="76"/>
      <c r="B221" s="76"/>
      <c r="C221" s="76"/>
      <c r="D221" s="76"/>
      <c r="E221" s="76"/>
      <c r="F221" s="76"/>
      <c r="G221" s="76"/>
      <c r="H221" s="76"/>
      <c r="I221" s="76"/>
      <c r="J221" s="76"/>
      <c r="K221" s="76"/>
      <c r="L221" s="76"/>
      <c r="M221" s="76"/>
      <c r="N221" s="76"/>
      <c r="O221" s="76"/>
      <c r="P221" s="76"/>
      <c r="Q221" s="76"/>
      <c r="R221" s="76"/>
      <c r="S221" s="76"/>
      <c r="T221" s="1"/>
      <c r="U221" s="1"/>
      <c r="V221" s="1"/>
      <c r="W221" s="1"/>
      <c r="X221" s="1"/>
      <c r="Y221" s="1"/>
    </row>
    <row r="222" spans="1:25" ht="15.75" customHeight="1">
      <c r="A222" s="76"/>
      <c r="B222" s="76"/>
      <c r="C222" s="76"/>
      <c r="D222" s="76"/>
      <c r="E222" s="76"/>
      <c r="F222" s="76"/>
      <c r="G222" s="76"/>
      <c r="H222" s="76"/>
      <c r="I222" s="76"/>
      <c r="J222" s="76"/>
      <c r="K222" s="76"/>
      <c r="L222" s="76"/>
      <c r="M222" s="76"/>
      <c r="N222" s="76"/>
      <c r="O222" s="76"/>
      <c r="P222" s="76"/>
      <c r="Q222" s="76"/>
      <c r="R222" s="76"/>
      <c r="S222" s="76"/>
      <c r="T222" s="1"/>
      <c r="U222" s="1"/>
      <c r="V222" s="1"/>
      <c r="W222" s="1"/>
      <c r="X222" s="1"/>
      <c r="Y222" s="1"/>
    </row>
    <row r="223" spans="1:25" ht="15.75" customHeight="1">
      <c r="A223" s="76"/>
      <c r="B223" s="76"/>
      <c r="C223" s="76"/>
      <c r="D223" s="76"/>
      <c r="E223" s="76"/>
      <c r="F223" s="76"/>
      <c r="G223" s="76"/>
      <c r="H223" s="76"/>
      <c r="I223" s="76"/>
      <c r="J223" s="76"/>
      <c r="K223" s="76"/>
      <c r="L223" s="76"/>
      <c r="M223" s="76"/>
      <c r="N223" s="76"/>
      <c r="O223" s="76"/>
      <c r="P223" s="76"/>
      <c r="Q223" s="76"/>
      <c r="R223" s="76"/>
      <c r="S223" s="76"/>
      <c r="T223" s="1"/>
      <c r="U223" s="1"/>
      <c r="V223" s="1"/>
      <c r="W223" s="1"/>
      <c r="X223" s="1"/>
      <c r="Y223" s="1"/>
    </row>
    <row r="224" spans="1:25" ht="15.75" customHeight="1">
      <c r="A224" s="76"/>
      <c r="B224" s="76"/>
      <c r="C224" s="76"/>
      <c r="D224" s="76"/>
      <c r="E224" s="76"/>
      <c r="F224" s="76"/>
      <c r="G224" s="76"/>
      <c r="H224" s="76"/>
      <c r="I224" s="76"/>
      <c r="J224" s="76"/>
      <c r="K224" s="76"/>
      <c r="L224" s="76"/>
      <c r="M224" s="76"/>
      <c r="N224" s="76"/>
      <c r="O224" s="76"/>
      <c r="P224" s="76"/>
      <c r="Q224" s="76"/>
      <c r="R224" s="76"/>
      <c r="S224" s="76"/>
      <c r="T224" s="1"/>
      <c r="U224" s="1"/>
      <c r="V224" s="1"/>
      <c r="W224" s="1"/>
      <c r="X224" s="1"/>
      <c r="Y224" s="1"/>
    </row>
    <row r="225" spans="1:25" ht="15.75" customHeight="1">
      <c r="A225" s="76"/>
      <c r="B225" s="76"/>
      <c r="C225" s="76"/>
      <c r="D225" s="76"/>
      <c r="E225" s="76"/>
      <c r="F225" s="76"/>
      <c r="G225" s="76"/>
      <c r="H225" s="76"/>
      <c r="I225" s="76"/>
      <c r="J225" s="76"/>
      <c r="K225" s="76"/>
      <c r="L225" s="76"/>
      <c r="M225" s="76"/>
      <c r="N225" s="76"/>
      <c r="O225" s="76"/>
      <c r="P225" s="76"/>
      <c r="Q225" s="76"/>
      <c r="R225" s="76"/>
      <c r="S225" s="76"/>
      <c r="T225" s="1"/>
      <c r="U225" s="1"/>
      <c r="V225" s="1"/>
      <c r="W225" s="1"/>
      <c r="X225" s="1"/>
      <c r="Y225" s="1"/>
    </row>
    <row r="226" spans="1:25" ht="15.75" customHeight="1">
      <c r="A226" s="76"/>
      <c r="B226" s="76"/>
      <c r="C226" s="76"/>
      <c r="D226" s="76"/>
      <c r="E226" s="76"/>
      <c r="F226" s="76"/>
      <c r="G226" s="76"/>
      <c r="H226" s="76"/>
      <c r="I226" s="76"/>
      <c r="J226" s="76"/>
      <c r="K226" s="76"/>
      <c r="L226" s="76"/>
      <c r="M226" s="76"/>
      <c r="N226" s="76"/>
      <c r="O226" s="76"/>
      <c r="P226" s="76"/>
      <c r="Q226" s="76"/>
      <c r="R226" s="76"/>
      <c r="S226" s="76"/>
      <c r="T226" s="1"/>
      <c r="U226" s="1"/>
      <c r="V226" s="1"/>
      <c r="W226" s="1"/>
      <c r="X226" s="1"/>
      <c r="Y226" s="1"/>
    </row>
    <row r="227" spans="1:25" ht="15.75" customHeight="1">
      <c r="A227" s="76"/>
      <c r="B227" s="76"/>
      <c r="C227" s="76"/>
      <c r="D227" s="76"/>
      <c r="E227" s="76"/>
      <c r="F227" s="76"/>
      <c r="G227" s="76"/>
      <c r="H227" s="76"/>
      <c r="I227" s="76"/>
      <c r="J227" s="76"/>
      <c r="K227" s="76"/>
      <c r="L227" s="76"/>
      <c r="M227" s="76"/>
      <c r="N227" s="76"/>
      <c r="O227" s="76"/>
      <c r="P227" s="76"/>
      <c r="Q227" s="76"/>
      <c r="R227" s="76"/>
      <c r="S227" s="76"/>
      <c r="T227" s="1"/>
      <c r="U227" s="1"/>
      <c r="V227" s="1"/>
      <c r="W227" s="1"/>
      <c r="X227" s="1"/>
      <c r="Y227" s="1"/>
    </row>
    <row r="228" spans="1:25" ht="15.75" customHeight="1">
      <c r="A228" s="76"/>
      <c r="B228" s="76"/>
      <c r="C228" s="76"/>
      <c r="D228" s="76"/>
      <c r="E228" s="76"/>
      <c r="F228" s="76"/>
      <c r="G228" s="76"/>
      <c r="H228" s="76"/>
      <c r="I228" s="76"/>
      <c r="J228" s="76"/>
      <c r="K228" s="76"/>
      <c r="L228" s="76"/>
      <c r="M228" s="76"/>
      <c r="N228" s="76"/>
      <c r="O228" s="76"/>
      <c r="P228" s="76"/>
      <c r="Q228" s="76"/>
      <c r="R228" s="76"/>
      <c r="S228" s="76"/>
      <c r="T228" s="1"/>
      <c r="U228" s="1"/>
      <c r="V228" s="1"/>
      <c r="W228" s="1"/>
      <c r="X228" s="1"/>
      <c r="Y228" s="1"/>
    </row>
    <row r="229" spans="1:25" ht="15.75" customHeight="1">
      <c r="A229" s="76"/>
      <c r="B229" s="76"/>
      <c r="C229" s="76"/>
      <c r="D229" s="76"/>
      <c r="E229" s="76"/>
      <c r="F229" s="76"/>
      <c r="G229" s="76"/>
      <c r="H229" s="76"/>
      <c r="I229" s="76"/>
      <c r="J229" s="76"/>
      <c r="K229" s="76"/>
      <c r="L229" s="76"/>
      <c r="M229" s="76"/>
      <c r="N229" s="76"/>
      <c r="O229" s="76"/>
      <c r="P229" s="76"/>
      <c r="Q229" s="76"/>
      <c r="R229" s="76"/>
      <c r="S229" s="76"/>
      <c r="T229" s="1"/>
      <c r="U229" s="1"/>
      <c r="V229" s="1"/>
      <c r="W229" s="1"/>
      <c r="X229" s="1"/>
      <c r="Y229" s="1"/>
    </row>
    <row r="230" spans="1:25" ht="15.75" customHeight="1">
      <c r="A230" s="76"/>
      <c r="B230" s="76"/>
      <c r="C230" s="76"/>
      <c r="D230" s="76"/>
      <c r="E230" s="76"/>
      <c r="F230" s="76"/>
      <c r="G230" s="76"/>
      <c r="H230" s="76"/>
      <c r="I230" s="76"/>
      <c r="J230" s="76"/>
      <c r="K230" s="76"/>
      <c r="L230" s="76"/>
      <c r="M230" s="76"/>
      <c r="N230" s="76"/>
      <c r="O230" s="76"/>
      <c r="P230" s="76"/>
      <c r="Q230" s="76"/>
      <c r="R230" s="76"/>
      <c r="S230" s="76"/>
      <c r="T230" s="1"/>
      <c r="U230" s="1"/>
      <c r="V230" s="1"/>
      <c r="W230" s="1"/>
      <c r="X230" s="1"/>
      <c r="Y230" s="1"/>
    </row>
    <row r="231" spans="1:25" ht="15.75" customHeight="1">
      <c r="A231" s="76"/>
      <c r="B231" s="76"/>
      <c r="C231" s="76"/>
      <c r="D231" s="76"/>
      <c r="E231" s="76"/>
      <c r="F231" s="76"/>
      <c r="G231" s="76"/>
      <c r="H231" s="76"/>
      <c r="I231" s="76"/>
      <c r="J231" s="76"/>
      <c r="K231" s="76"/>
      <c r="L231" s="76"/>
      <c r="M231" s="76"/>
      <c r="N231" s="76"/>
      <c r="O231" s="76"/>
      <c r="P231" s="76"/>
      <c r="Q231" s="76"/>
      <c r="R231" s="76"/>
      <c r="S231" s="76"/>
      <c r="T231" s="1"/>
      <c r="U231" s="1"/>
      <c r="V231" s="1"/>
      <c r="W231" s="1"/>
      <c r="X231" s="1"/>
      <c r="Y231" s="1"/>
    </row>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J4:K4"/>
    <mergeCell ref="J6:K6"/>
    <mergeCell ref="J7:K7"/>
    <mergeCell ref="J8:K8"/>
    <mergeCell ref="J10:K10"/>
    <mergeCell ref="J11:K11"/>
    <mergeCell ref="J14:K14"/>
    <mergeCell ref="J15:K15"/>
    <mergeCell ref="J16:K16"/>
    <mergeCell ref="J24:K24"/>
    <mergeCell ref="J30:K30"/>
    <mergeCell ref="J31:K31"/>
    <mergeCell ref="J25:K25"/>
    <mergeCell ref="J26:K26"/>
    <mergeCell ref="J17:K17"/>
    <mergeCell ref="J18:K18"/>
    <mergeCell ref="J20:K20"/>
    <mergeCell ref="J22:K22"/>
    <mergeCell ref="J23:K23"/>
  </mergeCells>
  <conditionalFormatting sqref="I6:I31">
    <cfRule type="cellIs" dxfId="4" priority="1" operator="lessThan">
      <formula>0</formula>
    </cfRule>
  </conditionalFormatting>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000"/>
  <sheetViews>
    <sheetView topLeftCell="A63" workbookViewId="0">
      <selection activeCell="F79" sqref="F79"/>
    </sheetView>
  </sheetViews>
  <sheetFormatPr defaultColWidth="14.42578125" defaultRowHeight="15" customHeight="1"/>
  <cols>
    <col min="1" max="1" width="13.28515625" customWidth="1"/>
    <col min="2" max="2" width="99.140625" customWidth="1"/>
    <col min="3" max="3" width="26.5703125" hidden="1" customWidth="1"/>
    <col min="4" max="4" width="17.85546875" customWidth="1"/>
    <col min="5" max="5" width="17.7109375" customWidth="1"/>
    <col min="6" max="6" width="16.7109375" customWidth="1"/>
    <col min="7" max="7" width="16.42578125" customWidth="1"/>
    <col min="8" max="8" width="15.85546875" customWidth="1"/>
    <col min="9" max="10" width="13.42578125" customWidth="1"/>
    <col min="12" max="12" width="67.140625" customWidth="1"/>
    <col min="13" max="16" width="9.140625" customWidth="1"/>
  </cols>
  <sheetData>
    <row r="1" spans="1:23" ht="6.75" customHeight="1">
      <c r="A1" s="76"/>
      <c r="B1" s="76"/>
      <c r="C1" s="76"/>
      <c r="D1" s="76"/>
      <c r="E1" s="76"/>
      <c r="F1" s="76"/>
      <c r="G1" s="76"/>
      <c r="H1" s="76"/>
      <c r="I1" s="76"/>
      <c r="J1" s="76"/>
      <c r="K1" s="76"/>
      <c r="L1" s="76"/>
      <c r="M1" s="76"/>
      <c r="N1" s="76"/>
      <c r="O1" s="76"/>
      <c r="P1" s="76"/>
      <c r="Q1" s="1"/>
      <c r="R1" s="1"/>
      <c r="S1" s="1"/>
      <c r="T1" s="1"/>
      <c r="U1" s="1"/>
      <c r="V1" s="1"/>
      <c r="W1" s="1"/>
    </row>
    <row r="2" spans="1:23" ht="14.25" customHeight="1">
      <c r="A2" s="76"/>
      <c r="B2" s="77" t="s">
        <v>1373</v>
      </c>
      <c r="C2" s="78"/>
      <c r="D2" s="79"/>
      <c r="E2" s="79"/>
      <c r="F2" s="79"/>
      <c r="G2" s="79"/>
      <c r="H2" s="79"/>
      <c r="I2" s="80"/>
      <c r="J2" s="5"/>
      <c r="K2" s="76"/>
      <c r="L2" s="76"/>
      <c r="M2" s="76"/>
      <c r="N2" s="76"/>
      <c r="O2" s="76"/>
      <c r="P2" s="76"/>
      <c r="Q2" s="1"/>
      <c r="R2" s="1"/>
      <c r="S2" s="1"/>
      <c r="T2" s="1"/>
      <c r="U2" s="1"/>
      <c r="V2" s="1"/>
      <c r="W2" s="1"/>
    </row>
    <row r="3" spans="1:23" ht="14.25" customHeight="1">
      <c r="A3" s="76"/>
      <c r="B3" s="76"/>
      <c r="C3" s="76"/>
      <c r="D3" s="76"/>
      <c r="E3" s="76"/>
      <c r="F3" s="76"/>
      <c r="G3" s="76"/>
      <c r="H3" s="76"/>
      <c r="I3" s="76"/>
      <c r="J3" s="76"/>
      <c r="K3" s="76"/>
      <c r="L3" s="76"/>
      <c r="M3" s="76"/>
      <c r="N3" s="76"/>
      <c r="O3" s="1"/>
      <c r="P3" s="1"/>
      <c r="Q3" s="1"/>
      <c r="R3" s="1"/>
      <c r="S3" s="1"/>
      <c r="T3" s="1"/>
      <c r="U3" s="1"/>
      <c r="V3" s="1"/>
      <c r="W3" s="1"/>
    </row>
    <row r="4" spans="1:23"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82" t="s">
        <v>1240</v>
      </c>
      <c r="J4" s="76"/>
      <c r="K4" s="76"/>
      <c r="L4" s="76"/>
      <c r="M4" s="76"/>
      <c r="N4" s="76"/>
      <c r="O4" s="1"/>
      <c r="P4" s="1"/>
      <c r="Q4" s="1"/>
      <c r="R4" s="1"/>
      <c r="S4" s="1"/>
      <c r="T4" s="1"/>
      <c r="U4" s="1"/>
      <c r="V4" s="1"/>
      <c r="W4" s="1"/>
    </row>
    <row r="5" spans="1:23" ht="15.75" customHeight="1">
      <c r="A5" s="76"/>
      <c r="B5" s="76"/>
      <c r="C5" s="76"/>
      <c r="D5" s="76"/>
      <c r="E5" s="76"/>
      <c r="F5" s="76"/>
      <c r="G5" s="76"/>
      <c r="H5" s="76"/>
      <c r="I5" s="76"/>
      <c r="J5" s="76"/>
      <c r="K5" s="76"/>
      <c r="L5" s="76"/>
      <c r="M5" s="76"/>
      <c r="N5" s="76"/>
      <c r="O5" s="1"/>
      <c r="P5" s="1"/>
      <c r="Q5" s="1"/>
      <c r="R5" s="1"/>
      <c r="S5" s="1"/>
      <c r="T5" s="1"/>
      <c r="U5" s="1"/>
      <c r="V5" s="1"/>
      <c r="W5" s="1"/>
    </row>
    <row r="6" spans="1:23" ht="14.25" customHeight="1">
      <c r="A6" s="84" t="str">
        <f>'INPUT CE'!A402</f>
        <v>BA2080</v>
      </c>
      <c r="B6" s="104" t="str">
        <f>'INPUT CE'!B402</f>
        <v>Totale Costo del personale</v>
      </c>
      <c r="C6" s="85" t="s">
        <v>797</v>
      </c>
      <c r="D6" s="106">
        <f>'INPUT CE'!C402</f>
        <v>266106325.31999999</v>
      </c>
      <c r="E6" s="106">
        <f>'INPUT CE'!D402</f>
        <v>277224796.11000001</v>
      </c>
      <c r="F6" s="106">
        <f>'INPUT CE'!E402</f>
        <v>286999250.60000002</v>
      </c>
      <c r="G6" s="106">
        <f>'INPUT CE'!F402</f>
        <v>11043170.83</v>
      </c>
      <c r="H6" s="123">
        <f t="shared" ref="H6:H47" si="0">F6-E6</f>
        <v>9774454.4900000095</v>
      </c>
      <c r="I6" s="87">
        <f t="shared" ref="I6:I47" si="1">F6/E6-1</f>
        <v>3.5258225913246344E-2</v>
      </c>
      <c r="J6" s="76"/>
      <c r="K6" s="109"/>
      <c r="L6" s="109"/>
      <c r="M6" s="109"/>
      <c r="N6" s="109"/>
      <c r="O6" s="122"/>
      <c r="P6" s="122"/>
      <c r="Q6" s="122"/>
      <c r="R6" s="122"/>
      <c r="S6" s="122"/>
      <c r="T6" s="122"/>
      <c r="U6" s="122"/>
      <c r="V6" s="122"/>
      <c r="W6" s="122"/>
    </row>
    <row r="7" spans="1:23" ht="14.25" customHeight="1">
      <c r="A7" s="84" t="str">
        <f>'INPUT CE'!A403</f>
        <v>BA2090</v>
      </c>
      <c r="B7" s="104" t="str">
        <f>'INPUT CE'!B403</f>
        <v>B.5)   Personale del ruolo sanitario</v>
      </c>
      <c r="C7" s="105" t="str">
        <f t="shared" ref="C7:C47" si="2">TRIM(MID(B7,FIND(")",B7)+2,LEN(B7)-(FIND(")",B7)+1)))</f>
        <v>Personale del ruolo sanitario</v>
      </c>
      <c r="D7" s="106">
        <f>'INPUT CE'!C403</f>
        <v>212430661.25</v>
      </c>
      <c r="E7" s="106">
        <f>'INPUT CE'!D403</f>
        <v>220373766.72</v>
      </c>
      <c r="F7" s="106">
        <f>'INPUT CE'!E403</f>
        <v>228651908.62</v>
      </c>
      <c r="G7" s="106">
        <f>'INPUT CE'!F403</f>
        <v>8854080</v>
      </c>
      <c r="H7" s="123">
        <f t="shared" si="0"/>
        <v>8278141.900000006</v>
      </c>
      <c r="I7" s="87">
        <f t="shared" si="1"/>
        <v>3.7564098591271744E-2</v>
      </c>
      <c r="J7" s="76"/>
      <c r="K7" s="109"/>
      <c r="L7" s="109"/>
      <c r="M7" s="109"/>
      <c r="N7" s="109"/>
      <c r="O7" s="122"/>
      <c r="P7" s="122"/>
      <c r="Q7" s="122"/>
      <c r="R7" s="122"/>
      <c r="S7" s="122"/>
      <c r="T7" s="122"/>
      <c r="U7" s="122"/>
      <c r="V7" s="122"/>
      <c r="W7" s="122"/>
    </row>
    <row r="8" spans="1:23" ht="14.25" customHeight="1">
      <c r="A8" s="102" t="str">
        <f>'INPUT CE'!A404</f>
        <v>BA2100</v>
      </c>
      <c r="B8" s="89" t="str">
        <f>'INPUT CE'!B404</f>
        <v>B.5.A) Costo del personale dirigente ruolo sanitario</v>
      </c>
      <c r="C8" s="85" t="str">
        <f t="shared" si="2"/>
        <v>Costo del personale dirigente ruolo sanitario</v>
      </c>
      <c r="D8" s="107">
        <f>'INPUT CE'!C404</f>
        <v>101887963.15000001</v>
      </c>
      <c r="E8" s="107">
        <f>'INPUT CE'!D404</f>
        <v>101476074.95999999</v>
      </c>
      <c r="F8" s="107">
        <f>'INPUT CE'!E404</f>
        <v>104028435.39</v>
      </c>
      <c r="G8" s="107">
        <f>'INPUT CE'!F404</f>
        <v>878142</v>
      </c>
      <c r="H8" s="121">
        <f t="shared" si="0"/>
        <v>2552360.4300000072</v>
      </c>
      <c r="I8" s="90">
        <f t="shared" si="1"/>
        <v>2.5152336952390941E-2</v>
      </c>
      <c r="J8" s="124"/>
      <c r="K8" s="76"/>
      <c r="L8" s="76"/>
      <c r="M8" s="76"/>
      <c r="N8" s="76"/>
      <c r="O8" s="1"/>
      <c r="P8" s="1"/>
      <c r="Q8" s="1"/>
      <c r="R8" s="1"/>
      <c r="S8" s="1"/>
      <c r="T8" s="1"/>
      <c r="U8" s="1"/>
      <c r="V8" s="1"/>
      <c r="W8" s="1"/>
    </row>
    <row r="9" spans="1:23" ht="14.25" customHeight="1">
      <c r="A9" s="102" t="str">
        <f>'INPUT CE'!A405</f>
        <v>BA2110</v>
      </c>
      <c r="B9" s="89" t="str">
        <f>'INPUT CE'!B405</f>
        <v>B.5.A.1) Costo del personale dirigente medico</v>
      </c>
      <c r="C9" s="85" t="str">
        <f t="shared" si="2"/>
        <v>Costo del personale dirigente medico</v>
      </c>
      <c r="D9" s="107">
        <f>'INPUT CE'!C405</f>
        <v>92575189.780000001</v>
      </c>
      <c r="E9" s="107">
        <f>'INPUT CE'!D405</f>
        <v>92653326.730000004</v>
      </c>
      <c r="F9" s="107">
        <f>'INPUT CE'!E405</f>
        <v>94732132.359999999</v>
      </c>
      <c r="G9" s="107">
        <f>'INPUT CE'!F405</f>
        <v>878142</v>
      </c>
      <c r="H9" s="121">
        <f t="shared" si="0"/>
        <v>2078805.6299999952</v>
      </c>
      <c r="I9" s="90">
        <f t="shared" si="1"/>
        <v>2.2436384136079957E-2</v>
      </c>
      <c r="J9" s="124"/>
      <c r="K9" s="76"/>
      <c r="L9" s="76"/>
      <c r="M9" s="76"/>
      <c r="N9" s="76"/>
      <c r="O9" s="1"/>
      <c r="P9" s="1"/>
      <c r="Q9" s="1"/>
      <c r="R9" s="1"/>
      <c r="S9" s="1"/>
      <c r="T9" s="1"/>
      <c r="U9" s="1"/>
      <c r="V9" s="1"/>
      <c r="W9" s="1"/>
    </row>
    <row r="10" spans="1:23" ht="14.25" customHeight="1">
      <c r="A10" s="102" t="str">
        <f>'INPUT CE'!A406</f>
        <v>BA2120</v>
      </c>
      <c r="B10" s="89" t="str">
        <f>'INPUT CE'!B406</f>
        <v>B.5.A.1.1) Costo del personale dirigente medico - tempo indeterminato</v>
      </c>
      <c r="C10" s="85" t="str">
        <f t="shared" si="2"/>
        <v>Costo del personale dirigente medico - tempo indeterminato</v>
      </c>
      <c r="D10" s="107">
        <f>'INPUT CE'!C406</f>
        <v>90784917.590000004</v>
      </c>
      <c r="E10" s="107">
        <f>'INPUT CE'!D406</f>
        <v>91787404.200000003</v>
      </c>
      <c r="F10" s="107">
        <f>'INPUT CE'!E406</f>
        <v>92436522.939999998</v>
      </c>
      <c r="G10" s="107">
        <f>'INPUT CE'!F406</f>
        <v>610695</v>
      </c>
      <c r="H10" s="121">
        <f t="shared" si="0"/>
        <v>649118.73999999464</v>
      </c>
      <c r="I10" s="90">
        <f t="shared" si="1"/>
        <v>7.0719805800978364E-3</v>
      </c>
      <c r="J10" s="124"/>
      <c r="K10" s="76"/>
      <c r="L10" s="76"/>
      <c r="M10" s="76"/>
      <c r="N10" s="76"/>
      <c r="O10" s="1"/>
      <c r="P10" s="1"/>
      <c r="Q10" s="1"/>
      <c r="R10" s="1"/>
      <c r="S10" s="1"/>
      <c r="T10" s="1"/>
      <c r="U10" s="1"/>
      <c r="V10" s="1"/>
      <c r="W10" s="1"/>
    </row>
    <row r="11" spans="1:23" ht="14.25" customHeight="1">
      <c r="A11" s="102" t="str">
        <f>'INPUT CE'!A407</f>
        <v>BA2130</v>
      </c>
      <c r="B11" s="89" t="str">
        <f>'INPUT CE'!B407</f>
        <v>B.5.A.1.2) Costo del personale dirigente medico - tempo determinato</v>
      </c>
      <c r="C11" s="85" t="str">
        <f t="shared" si="2"/>
        <v>Costo del personale dirigente medico - tempo determinato</v>
      </c>
      <c r="D11" s="107">
        <f>'INPUT CE'!C407</f>
        <v>1709886.41</v>
      </c>
      <c r="E11" s="107">
        <f>'INPUT CE'!D407</f>
        <v>813373.75</v>
      </c>
      <c r="F11" s="107">
        <f>'INPUT CE'!E407</f>
        <v>2252621.66</v>
      </c>
      <c r="G11" s="107">
        <f>'INPUT CE'!F407</f>
        <v>267447</v>
      </c>
      <c r="H11" s="121">
        <f t="shared" si="0"/>
        <v>1439247.9100000001</v>
      </c>
      <c r="I11" s="90">
        <f t="shared" si="1"/>
        <v>1.7694791723976833</v>
      </c>
      <c r="J11" s="124"/>
      <c r="K11" s="76"/>
      <c r="L11" s="76"/>
      <c r="M11" s="76"/>
      <c r="N11" s="76"/>
      <c r="O11" s="1"/>
      <c r="P11" s="1"/>
      <c r="Q11" s="1"/>
      <c r="R11" s="1"/>
      <c r="S11" s="1"/>
      <c r="T11" s="1"/>
      <c r="U11" s="1"/>
      <c r="V11" s="1"/>
      <c r="W11" s="1"/>
    </row>
    <row r="12" spans="1:23" ht="15.75" customHeight="1">
      <c r="A12" s="102" t="str">
        <f>'INPUT CE'!A408</f>
        <v>BA2140</v>
      </c>
      <c r="B12" s="89" t="str">
        <f>'INPUT CE'!B408</f>
        <v>B.5.A.1.3) Costo del personale dirigente medico - altro</v>
      </c>
      <c r="C12" s="85" t="str">
        <f t="shared" si="2"/>
        <v>Costo del personale dirigente medico - altro</v>
      </c>
      <c r="D12" s="107">
        <f>'INPUT CE'!C408</f>
        <v>80385.78</v>
      </c>
      <c r="E12" s="107">
        <f>'INPUT CE'!D408</f>
        <v>52548.78</v>
      </c>
      <c r="F12" s="107">
        <f>'INPUT CE'!E408</f>
        <v>42987.76</v>
      </c>
      <c r="G12" s="107">
        <f>'INPUT CE'!F408</f>
        <v>0</v>
      </c>
      <c r="H12" s="121">
        <f t="shared" si="0"/>
        <v>-9561.0199999999968</v>
      </c>
      <c r="I12" s="90">
        <f t="shared" si="1"/>
        <v>-0.18194561319977354</v>
      </c>
      <c r="J12" s="124"/>
      <c r="K12" s="76"/>
      <c r="L12" s="76"/>
      <c r="M12" s="76"/>
      <c r="N12" s="76"/>
      <c r="O12" s="1"/>
      <c r="P12" s="1"/>
      <c r="Q12" s="1"/>
      <c r="R12" s="1"/>
      <c r="S12" s="1"/>
      <c r="T12" s="1"/>
      <c r="U12" s="1"/>
      <c r="V12" s="1"/>
      <c r="W12" s="1"/>
    </row>
    <row r="13" spans="1:23" ht="15.75" customHeight="1">
      <c r="A13" s="102" t="str">
        <f>'INPUT CE'!A409</f>
        <v>BA2150</v>
      </c>
      <c r="B13" s="89" t="str">
        <f>'INPUT CE'!B409</f>
        <v>B.5.A.2) Costo del personale dirigente non medico</v>
      </c>
      <c r="C13" s="85" t="str">
        <f t="shared" si="2"/>
        <v>Costo del personale dirigente non medico</v>
      </c>
      <c r="D13" s="107">
        <f>'INPUT CE'!C409</f>
        <v>9312773.3699999992</v>
      </c>
      <c r="E13" s="107">
        <f>'INPUT CE'!D409</f>
        <v>8822748.2300000004</v>
      </c>
      <c r="F13" s="107">
        <f>'INPUT CE'!E409</f>
        <v>9296303.0299999993</v>
      </c>
      <c r="G13" s="107">
        <f>'INPUT CE'!F409</f>
        <v>0</v>
      </c>
      <c r="H13" s="121">
        <f t="shared" si="0"/>
        <v>473554.79999999888</v>
      </c>
      <c r="I13" s="90">
        <f t="shared" si="1"/>
        <v>5.3674295996543275E-2</v>
      </c>
      <c r="J13" s="124"/>
      <c r="K13" s="76"/>
      <c r="L13" s="76"/>
      <c r="M13" s="76"/>
      <c r="N13" s="76"/>
      <c r="O13" s="1"/>
      <c r="P13" s="1"/>
      <c r="Q13" s="1"/>
      <c r="R13" s="1"/>
      <c r="S13" s="1"/>
      <c r="T13" s="1"/>
      <c r="U13" s="1"/>
      <c r="V13" s="1"/>
      <c r="W13" s="1"/>
    </row>
    <row r="14" spans="1:23" ht="15.75" customHeight="1">
      <c r="A14" s="102" t="str">
        <f>'INPUT CE'!A410</f>
        <v>BA2160</v>
      </c>
      <c r="B14" s="89" t="str">
        <f>'INPUT CE'!B410</f>
        <v>B.5.A.2.1) Costo del personale dirigente non medico - tempo indeterminato</v>
      </c>
      <c r="C14" s="85" t="str">
        <f t="shared" si="2"/>
        <v>Costo del personale dirigente non medico - tempo indeterminato</v>
      </c>
      <c r="D14" s="107">
        <f>'INPUT CE'!C410</f>
        <v>9044643.8699999992</v>
      </c>
      <c r="E14" s="107">
        <f>'INPUT CE'!D410</f>
        <v>8688321.7799999993</v>
      </c>
      <c r="F14" s="107">
        <f>'INPUT CE'!E410</f>
        <v>9163262.3000000007</v>
      </c>
      <c r="G14" s="107">
        <f>'INPUT CE'!F410</f>
        <v>0</v>
      </c>
      <c r="H14" s="121">
        <f t="shared" si="0"/>
        <v>474940.52000000142</v>
      </c>
      <c r="I14" s="90">
        <f t="shared" si="1"/>
        <v>5.4664241498661559E-2</v>
      </c>
      <c r="J14" s="124"/>
      <c r="K14" s="76"/>
      <c r="L14" s="76"/>
      <c r="M14" s="76"/>
      <c r="N14" s="76"/>
      <c r="O14" s="1"/>
      <c r="P14" s="1"/>
      <c r="Q14" s="1"/>
      <c r="R14" s="1"/>
      <c r="S14" s="1"/>
      <c r="T14" s="1"/>
      <c r="U14" s="1"/>
      <c r="V14" s="1"/>
      <c r="W14" s="1"/>
    </row>
    <row r="15" spans="1:23" ht="15.75" customHeight="1">
      <c r="A15" s="102" t="str">
        <f>'INPUT CE'!A411</f>
        <v>BA2170</v>
      </c>
      <c r="B15" s="89" t="str">
        <f>'INPUT CE'!B411</f>
        <v>B.5.A.2.2) Costo del personale dirigente non medico - tempo determinato</v>
      </c>
      <c r="C15" s="85" t="str">
        <f t="shared" si="2"/>
        <v>Costo del personale dirigente non medico - tempo determinato</v>
      </c>
      <c r="D15" s="107">
        <f>'INPUT CE'!C411</f>
        <v>268129.5</v>
      </c>
      <c r="E15" s="107">
        <f>'INPUT CE'!D411</f>
        <v>134426.45000000001</v>
      </c>
      <c r="F15" s="107">
        <f>'INPUT CE'!E411</f>
        <v>133040.73000000001</v>
      </c>
      <c r="G15" s="107">
        <f>'INPUT CE'!F411</f>
        <v>0</v>
      </c>
      <c r="H15" s="121">
        <f t="shared" si="0"/>
        <v>-1385.7200000000012</v>
      </c>
      <c r="I15" s="90">
        <f t="shared" si="1"/>
        <v>-1.0308387969778288E-2</v>
      </c>
      <c r="J15" s="124"/>
      <c r="K15" s="76"/>
      <c r="L15" s="76"/>
      <c r="M15" s="76"/>
      <c r="N15" s="76"/>
      <c r="O15" s="1"/>
      <c r="P15" s="1"/>
      <c r="Q15" s="1"/>
      <c r="R15" s="1"/>
      <c r="S15" s="1"/>
      <c r="T15" s="1"/>
      <c r="U15" s="1"/>
      <c r="V15" s="1"/>
      <c r="W15" s="1"/>
    </row>
    <row r="16" spans="1:23" ht="15.75" customHeight="1">
      <c r="A16" s="102" t="str">
        <f>'INPUT CE'!A412</f>
        <v>BA2180</v>
      </c>
      <c r="B16" s="89" t="str">
        <f>'INPUT CE'!B412</f>
        <v>B.5.A.2.3) Costo del personale dirigente non medico - altro</v>
      </c>
      <c r="C16" s="85" t="str">
        <f t="shared" si="2"/>
        <v>Costo del personale dirigente non medico - altro</v>
      </c>
      <c r="D16" s="107">
        <f>'INPUT CE'!C412</f>
        <v>0</v>
      </c>
      <c r="E16" s="107">
        <f>'INPUT CE'!D412</f>
        <v>0</v>
      </c>
      <c r="F16" s="107">
        <f>'INPUT CE'!E412</f>
        <v>0</v>
      </c>
      <c r="G16" s="107">
        <f>'INPUT CE'!F412</f>
        <v>0</v>
      </c>
      <c r="H16" s="121">
        <f t="shared" si="0"/>
        <v>0</v>
      </c>
      <c r="I16" s="90" t="e">
        <f t="shared" si="1"/>
        <v>#DIV/0!</v>
      </c>
      <c r="J16" s="124"/>
      <c r="K16" s="76"/>
      <c r="L16" s="76"/>
      <c r="M16" s="76"/>
      <c r="N16" s="76"/>
      <c r="O16" s="1"/>
      <c r="P16" s="1"/>
      <c r="Q16" s="1"/>
      <c r="R16" s="1"/>
      <c r="S16" s="1"/>
      <c r="T16" s="1"/>
      <c r="U16" s="1"/>
      <c r="V16" s="1"/>
      <c r="W16" s="1"/>
    </row>
    <row r="17" spans="1:23" ht="15.75" customHeight="1">
      <c r="A17" s="102" t="str">
        <f>'INPUT CE'!A413</f>
        <v>BA2190</v>
      </c>
      <c r="B17" s="89" t="str">
        <f>'INPUT CE'!B413</f>
        <v>B.5.B) Costo del personale comparto ruolo sanitario</v>
      </c>
      <c r="C17" s="85" t="str">
        <f t="shared" si="2"/>
        <v>Costo del personale comparto ruolo sanitario</v>
      </c>
      <c r="D17" s="107">
        <f>'INPUT CE'!C413</f>
        <v>110542698.09999999</v>
      </c>
      <c r="E17" s="107">
        <f>'INPUT CE'!D413</f>
        <v>118897691.76000001</v>
      </c>
      <c r="F17" s="107">
        <f>'INPUT CE'!E413</f>
        <v>124623473.23</v>
      </c>
      <c r="G17" s="107">
        <f>'INPUT CE'!F413</f>
        <v>7975938</v>
      </c>
      <c r="H17" s="121">
        <f t="shared" si="0"/>
        <v>5725781.4699999988</v>
      </c>
      <c r="I17" s="90">
        <f t="shared" si="1"/>
        <v>4.8157213022753442E-2</v>
      </c>
      <c r="J17" s="124"/>
      <c r="K17" s="76"/>
      <c r="L17" s="76"/>
      <c r="M17" s="76"/>
      <c r="N17" s="76"/>
      <c r="O17" s="1"/>
      <c r="P17" s="1"/>
      <c r="Q17" s="1"/>
      <c r="R17" s="1"/>
      <c r="S17" s="1"/>
      <c r="T17" s="1"/>
      <c r="U17" s="1"/>
      <c r="V17" s="1"/>
      <c r="W17" s="1"/>
    </row>
    <row r="18" spans="1:23" ht="15.75" customHeight="1">
      <c r="A18" s="102" t="str">
        <f>'INPUT CE'!A414</f>
        <v>BA2200</v>
      </c>
      <c r="B18" s="89" t="str">
        <f>'INPUT CE'!B414</f>
        <v>B.5.B.1) Costo del personale comparto ruolo sanitario - tempo indeterminato</v>
      </c>
      <c r="C18" s="85" t="str">
        <f t="shared" si="2"/>
        <v>Costo del personale comparto ruolo sanitario - tempo indeterminato</v>
      </c>
      <c r="D18" s="107">
        <f>'INPUT CE'!C414</f>
        <v>108794307.22</v>
      </c>
      <c r="E18" s="107">
        <f>'INPUT CE'!D414</f>
        <v>117625696.03</v>
      </c>
      <c r="F18" s="107">
        <f>'INPUT CE'!E414</f>
        <v>123778569.31999999</v>
      </c>
      <c r="G18" s="107">
        <f>'INPUT CE'!F414</f>
        <v>7698662</v>
      </c>
      <c r="H18" s="121">
        <f t="shared" si="0"/>
        <v>6152873.2899999917</v>
      </c>
      <c r="I18" s="90">
        <f t="shared" si="1"/>
        <v>5.2308921414847331E-2</v>
      </c>
      <c r="J18" s="124"/>
      <c r="K18" s="76"/>
      <c r="L18" s="76"/>
      <c r="M18" s="76"/>
      <c r="N18" s="76"/>
      <c r="O18" s="1"/>
      <c r="P18" s="1"/>
      <c r="Q18" s="1"/>
      <c r="R18" s="1"/>
      <c r="S18" s="1"/>
      <c r="T18" s="1"/>
      <c r="U18" s="1"/>
      <c r="V18" s="1"/>
      <c r="W18" s="1"/>
    </row>
    <row r="19" spans="1:23" ht="15.75" customHeight="1">
      <c r="A19" s="102" t="str">
        <f>'INPUT CE'!A415</f>
        <v>BA2210</v>
      </c>
      <c r="B19" s="89" t="str">
        <f>'INPUT CE'!B415</f>
        <v>B.5.B.2) Costo del personale comparto ruolo sanitario - tempo determinato</v>
      </c>
      <c r="C19" s="85" t="str">
        <f t="shared" si="2"/>
        <v>Costo del personale comparto ruolo sanitario - tempo determinato</v>
      </c>
      <c r="D19" s="107">
        <f>'INPUT CE'!C415</f>
        <v>1748390.88</v>
      </c>
      <c r="E19" s="107">
        <f>'INPUT CE'!D415</f>
        <v>1271995.73</v>
      </c>
      <c r="F19" s="107">
        <f>'INPUT CE'!E415</f>
        <v>844903.91</v>
      </c>
      <c r="G19" s="107">
        <f>'INPUT CE'!F415</f>
        <v>277276</v>
      </c>
      <c r="H19" s="121">
        <f t="shared" si="0"/>
        <v>-427091.81999999995</v>
      </c>
      <c r="I19" s="90">
        <f t="shared" si="1"/>
        <v>-0.33576513657007323</v>
      </c>
      <c r="J19" s="124"/>
      <c r="K19" s="76"/>
      <c r="L19" s="76"/>
      <c r="M19" s="76"/>
      <c r="N19" s="76"/>
      <c r="O19" s="1"/>
      <c r="P19" s="1"/>
      <c r="Q19" s="1"/>
      <c r="R19" s="1"/>
      <c r="S19" s="1"/>
      <c r="T19" s="1"/>
      <c r="U19" s="1"/>
      <c r="V19" s="1"/>
      <c r="W19" s="1"/>
    </row>
    <row r="20" spans="1:23" ht="15.75" customHeight="1">
      <c r="A20" s="102" t="str">
        <f>'INPUT CE'!A416</f>
        <v>BA2220</v>
      </c>
      <c r="B20" s="89" t="str">
        <f>'INPUT CE'!B416</f>
        <v>B.5.B.3) Costo del personale comparto ruolo sanitario - altro</v>
      </c>
      <c r="C20" s="85" t="str">
        <f t="shared" si="2"/>
        <v>Costo del personale comparto ruolo sanitario - altro</v>
      </c>
      <c r="D20" s="107">
        <f>'INPUT CE'!C416</f>
        <v>0</v>
      </c>
      <c r="E20" s="107">
        <f>'INPUT CE'!D416</f>
        <v>0</v>
      </c>
      <c r="F20" s="107">
        <f>'INPUT CE'!E416</f>
        <v>0</v>
      </c>
      <c r="G20" s="107">
        <f>'INPUT CE'!F416</f>
        <v>0</v>
      </c>
      <c r="H20" s="121">
        <f t="shared" si="0"/>
        <v>0</v>
      </c>
      <c r="I20" s="90" t="e">
        <f t="shared" si="1"/>
        <v>#DIV/0!</v>
      </c>
      <c r="J20" s="124"/>
      <c r="K20" s="76"/>
      <c r="L20" s="76"/>
      <c r="M20" s="76"/>
      <c r="N20" s="76"/>
      <c r="O20" s="1"/>
      <c r="P20" s="1"/>
      <c r="Q20" s="1"/>
      <c r="R20" s="1"/>
      <c r="S20" s="1"/>
      <c r="T20" s="1"/>
      <c r="U20" s="1"/>
      <c r="V20" s="1"/>
      <c r="W20" s="1"/>
    </row>
    <row r="21" spans="1:23" ht="15.75" customHeight="1">
      <c r="A21" s="84" t="str">
        <f>'INPUT CE'!A417</f>
        <v>BA2230</v>
      </c>
      <c r="B21" s="104" t="str">
        <f>'INPUT CE'!B417</f>
        <v>B.6)   Personale del ruolo professionale</v>
      </c>
      <c r="C21" s="105" t="str">
        <f t="shared" si="2"/>
        <v>Personale del ruolo professionale</v>
      </c>
      <c r="D21" s="106">
        <f>'INPUT CE'!C417</f>
        <v>588746.19999999995</v>
      </c>
      <c r="E21" s="106">
        <f>'INPUT CE'!D417</f>
        <v>691847.19</v>
      </c>
      <c r="F21" s="106">
        <f>'INPUT CE'!E417</f>
        <v>662972.31999999995</v>
      </c>
      <c r="G21" s="106">
        <f>'INPUT CE'!F417</f>
        <v>2699.24</v>
      </c>
      <c r="H21" s="123">
        <f t="shared" si="0"/>
        <v>-28874.869999999995</v>
      </c>
      <c r="I21" s="87">
        <f t="shared" si="1"/>
        <v>-4.1735907028833896E-2</v>
      </c>
      <c r="J21" s="125"/>
      <c r="K21" s="109"/>
      <c r="L21" s="109"/>
      <c r="M21" s="109"/>
      <c r="N21" s="109"/>
      <c r="O21" s="122"/>
      <c r="P21" s="122"/>
      <c r="Q21" s="122"/>
      <c r="R21" s="122"/>
      <c r="S21" s="122"/>
      <c r="T21" s="122"/>
      <c r="U21" s="122"/>
      <c r="V21" s="122"/>
      <c r="W21" s="122"/>
    </row>
    <row r="22" spans="1:23" ht="15.75" customHeight="1">
      <c r="A22" s="102" t="str">
        <f>'INPUT CE'!A418</f>
        <v>BA2240</v>
      </c>
      <c r="B22" s="89" t="str">
        <f>'INPUT CE'!B418</f>
        <v>B.6.A) Costo del personale dirigente ruolo professionale</v>
      </c>
      <c r="C22" s="85" t="str">
        <f t="shared" si="2"/>
        <v>Costo del personale dirigente ruolo professionale</v>
      </c>
      <c r="D22" s="107">
        <f>'INPUT CE'!C418</f>
        <v>588746.19999999995</v>
      </c>
      <c r="E22" s="107">
        <f>'INPUT CE'!D418</f>
        <v>691847.19</v>
      </c>
      <c r="F22" s="107">
        <f>'INPUT CE'!E418</f>
        <v>662972.31999999995</v>
      </c>
      <c r="G22" s="107">
        <f>'INPUT CE'!F418</f>
        <v>2699.24</v>
      </c>
      <c r="H22" s="121">
        <f t="shared" si="0"/>
        <v>-28874.869999999995</v>
      </c>
      <c r="I22" s="90">
        <f t="shared" si="1"/>
        <v>-4.1735907028833896E-2</v>
      </c>
      <c r="J22" s="124"/>
      <c r="K22" s="76"/>
      <c r="L22" s="76"/>
      <c r="M22" s="76"/>
      <c r="N22" s="76"/>
      <c r="O22" s="1"/>
      <c r="P22" s="1"/>
      <c r="Q22" s="1"/>
      <c r="R22" s="1"/>
      <c r="S22" s="1"/>
      <c r="T22" s="1"/>
      <c r="U22" s="1"/>
      <c r="V22" s="1"/>
      <c r="W22" s="1"/>
    </row>
    <row r="23" spans="1:23" ht="15.75" customHeight="1">
      <c r="A23" s="102" t="str">
        <f>'INPUT CE'!A419</f>
        <v>BA2250</v>
      </c>
      <c r="B23" s="89" t="str">
        <f>'INPUT CE'!B419</f>
        <v>B.6.A.1) Costo del personale dirigente ruolo professionale - tempo indeterminato</v>
      </c>
      <c r="C23" s="85" t="str">
        <f t="shared" si="2"/>
        <v>Costo del personale dirigente ruolo professionale - tempo indeterminato</v>
      </c>
      <c r="D23" s="107">
        <f>'INPUT CE'!C419</f>
        <v>588746.19999999995</v>
      </c>
      <c r="E23" s="107">
        <f>'INPUT CE'!D419</f>
        <v>691847.19</v>
      </c>
      <c r="F23" s="107">
        <f>'INPUT CE'!E419</f>
        <v>632268.27</v>
      </c>
      <c r="G23" s="107">
        <f>'INPUT CE'!F419</f>
        <v>2159.3200000000002</v>
      </c>
      <c r="H23" s="121">
        <f t="shared" si="0"/>
        <v>-59578.919999999925</v>
      </c>
      <c r="I23" s="90">
        <f t="shared" si="1"/>
        <v>-8.6115721594532957E-2</v>
      </c>
      <c r="J23" s="124"/>
      <c r="K23" s="76"/>
      <c r="L23" s="76"/>
      <c r="M23" s="76"/>
      <c r="N23" s="76"/>
      <c r="O23" s="1"/>
      <c r="P23" s="1"/>
      <c r="Q23" s="1"/>
      <c r="R23" s="1"/>
      <c r="S23" s="1"/>
      <c r="T23" s="1"/>
      <c r="U23" s="1"/>
      <c r="V23" s="1"/>
      <c r="W23" s="1"/>
    </row>
    <row r="24" spans="1:23" ht="15.75" customHeight="1">
      <c r="A24" s="102" t="str">
        <f>'INPUT CE'!A420</f>
        <v>BA2260</v>
      </c>
      <c r="B24" s="89" t="str">
        <f>'INPUT CE'!B420</f>
        <v>B.6.A.2) Costo del personale dirigente ruolo professionale - tempo determinato</v>
      </c>
      <c r="C24" s="85" t="str">
        <f t="shared" si="2"/>
        <v>Costo del personale dirigente ruolo professionale - tempo determinato</v>
      </c>
      <c r="D24" s="107">
        <f>'INPUT CE'!C420</f>
        <v>0</v>
      </c>
      <c r="E24" s="107">
        <f>'INPUT CE'!D420</f>
        <v>0</v>
      </c>
      <c r="F24" s="107">
        <f>'INPUT CE'!E420</f>
        <v>30704.05</v>
      </c>
      <c r="G24" s="107">
        <f>'INPUT CE'!F420</f>
        <v>539.91999999999996</v>
      </c>
      <c r="H24" s="121">
        <f t="shared" si="0"/>
        <v>30704.05</v>
      </c>
      <c r="I24" s="90" t="e">
        <f t="shared" si="1"/>
        <v>#DIV/0!</v>
      </c>
      <c r="J24" s="124"/>
      <c r="K24" s="76"/>
      <c r="L24" s="76"/>
      <c r="M24" s="76"/>
      <c r="N24" s="76"/>
      <c r="O24" s="1"/>
      <c r="P24" s="1"/>
      <c r="Q24" s="1"/>
      <c r="R24" s="1"/>
      <c r="S24" s="1"/>
      <c r="T24" s="1"/>
      <c r="U24" s="1"/>
      <c r="V24" s="1"/>
      <c r="W24" s="1"/>
    </row>
    <row r="25" spans="1:23" ht="15.75" customHeight="1">
      <c r="A25" s="102" t="str">
        <f>'INPUT CE'!A421</f>
        <v>BA2270</v>
      </c>
      <c r="B25" s="89" t="str">
        <f>'INPUT CE'!B421</f>
        <v>B.6.A.3) Costo del personale dirigente ruolo professionale - altro</v>
      </c>
      <c r="C25" s="85" t="str">
        <f t="shared" si="2"/>
        <v>Costo del personale dirigente ruolo professionale - altro</v>
      </c>
      <c r="D25" s="107">
        <f>'INPUT CE'!C421</f>
        <v>0</v>
      </c>
      <c r="E25" s="107">
        <f>'INPUT CE'!D421</f>
        <v>0</v>
      </c>
      <c r="F25" s="107">
        <f>'INPUT CE'!E421</f>
        <v>0</v>
      </c>
      <c r="G25" s="107">
        <f>'INPUT CE'!F421</f>
        <v>0</v>
      </c>
      <c r="H25" s="121">
        <f t="shared" si="0"/>
        <v>0</v>
      </c>
      <c r="I25" s="90" t="e">
        <f t="shared" si="1"/>
        <v>#DIV/0!</v>
      </c>
      <c r="J25" s="124"/>
      <c r="K25" s="76"/>
      <c r="L25" s="76"/>
      <c r="M25" s="76"/>
      <c r="N25" s="76"/>
      <c r="O25" s="1"/>
      <c r="P25" s="1"/>
      <c r="Q25" s="1"/>
      <c r="R25" s="1"/>
      <c r="S25" s="1"/>
      <c r="T25" s="1"/>
      <c r="U25" s="1"/>
      <c r="V25" s="1"/>
      <c r="W25" s="1"/>
    </row>
    <row r="26" spans="1:23" ht="15.75" customHeight="1">
      <c r="A26" s="102" t="str">
        <f>'INPUT CE'!A422</f>
        <v>BA2280</v>
      </c>
      <c r="B26" s="89" t="str">
        <f>'INPUT CE'!B422</f>
        <v>B.6.B) Costo del personale comparto ruolo professionale</v>
      </c>
      <c r="C26" s="85" t="str">
        <f t="shared" si="2"/>
        <v>Costo del personale comparto ruolo professionale</v>
      </c>
      <c r="D26" s="107">
        <f>'INPUT CE'!C422</f>
        <v>0</v>
      </c>
      <c r="E26" s="107">
        <f>'INPUT CE'!D422</f>
        <v>0</v>
      </c>
      <c r="F26" s="107">
        <f>'INPUT CE'!E422</f>
        <v>0</v>
      </c>
      <c r="G26" s="107">
        <f>'INPUT CE'!F422</f>
        <v>0</v>
      </c>
      <c r="H26" s="121">
        <f t="shared" si="0"/>
        <v>0</v>
      </c>
      <c r="I26" s="90" t="e">
        <f t="shared" si="1"/>
        <v>#DIV/0!</v>
      </c>
      <c r="J26" s="124"/>
      <c r="K26" s="76"/>
      <c r="L26" s="76"/>
      <c r="M26" s="76"/>
      <c r="N26" s="76"/>
      <c r="O26" s="76"/>
      <c r="P26" s="76"/>
      <c r="Q26" s="1"/>
      <c r="R26" s="1"/>
      <c r="S26" s="1"/>
      <c r="T26" s="1"/>
      <c r="U26" s="1"/>
      <c r="V26" s="1"/>
      <c r="W26" s="1"/>
    </row>
    <row r="27" spans="1:23" ht="15.75" customHeight="1">
      <c r="A27" s="102" t="str">
        <f>'INPUT CE'!A423</f>
        <v>BA2290</v>
      </c>
      <c r="B27" s="89" t="str">
        <f>'INPUT CE'!B423</f>
        <v>B.6.B.1) Costo del personale comparto ruolo professionale - tempo indeterminato</v>
      </c>
      <c r="C27" s="85" t="str">
        <f t="shared" si="2"/>
        <v>Costo del personale comparto ruolo professionale - tempo indeterminato</v>
      </c>
      <c r="D27" s="107">
        <f>'INPUT CE'!C423</f>
        <v>0</v>
      </c>
      <c r="E27" s="107">
        <f>'INPUT CE'!D423</f>
        <v>0</v>
      </c>
      <c r="F27" s="107">
        <f>'INPUT CE'!E423</f>
        <v>0</v>
      </c>
      <c r="G27" s="107">
        <f>'INPUT CE'!F423</f>
        <v>0</v>
      </c>
      <c r="H27" s="121">
        <f t="shared" si="0"/>
        <v>0</v>
      </c>
      <c r="I27" s="90" t="e">
        <f t="shared" si="1"/>
        <v>#DIV/0!</v>
      </c>
      <c r="J27" s="124"/>
      <c r="K27" s="76"/>
      <c r="L27" s="76"/>
      <c r="M27" s="76"/>
      <c r="N27" s="76"/>
      <c r="O27" s="76"/>
      <c r="P27" s="76"/>
      <c r="Q27" s="1"/>
      <c r="R27" s="1"/>
      <c r="S27" s="1"/>
      <c r="T27" s="1"/>
      <c r="U27" s="1"/>
      <c r="V27" s="1"/>
      <c r="W27" s="1"/>
    </row>
    <row r="28" spans="1:23" ht="15.75" customHeight="1">
      <c r="A28" s="102" t="str">
        <f>'INPUT CE'!A424</f>
        <v>BA2300</v>
      </c>
      <c r="B28" s="89" t="str">
        <f>'INPUT CE'!B424</f>
        <v>B.6.B.2) Costo del personale comparto ruolo professionale - tempo determinato</v>
      </c>
      <c r="C28" s="85" t="str">
        <f t="shared" si="2"/>
        <v>Costo del personale comparto ruolo professionale - tempo determinato</v>
      </c>
      <c r="D28" s="107">
        <f>'INPUT CE'!C424</f>
        <v>0</v>
      </c>
      <c r="E28" s="107">
        <f>'INPUT CE'!D424</f>
        <v>0</v>
      </c>
      <c r="F28" s="107">
        <f>'INPUT CE'!E424</f>
        <v>0</v>
      </c>
      <c r="G28" s="107">
        <f>'INPUT CE'!F424</f>
        <v>0</v>
      </c>
      <c r="H28" s="121">
        <f t="shared" si="0"/>
        <v>0</v>
      </c>
      <c r="I28" s="90" t="e">
        <f t="shared" si="1"/>
        <v>#DIV/0!</v>
      </c>
      <c r="J28" s="124"/>
      <c r="K28" s="76"/>
      <c r="L28" s="76"/>
      <c r="M28" s="76"/>
      <c r="N28" s="76"/>
      <c r="O28" s="76"/>
      <c r="P28" s="76"/>
      <c r="Q28" s="1"/>
      <c r="R28" s="1"/>
      <c r="S28" s="1"/>
      <c r="T28" s="1"/>
      <c r="U28" s="1"/>
      <c r="V28" s="1"/>
      <c r="W28" s="1"/>
    </row>
    <row r="29" spans="1:23" ht="15.75" customHeight="1">
      <c r="A29" s="102" t="str">
        <f>'INPUT CE'!A425</f>
        <v>BA2310</v>
      </c>
      <c r="B29" s="89" t="str">
        <f>'INPUT CE'!B425</f>
        <v>B.6.B.3) Costo del personale comparto ruolo professionale - altro</v>
      </c>
      <c r="C29" s="85" t="str">
        <f t="shared" si="2"/>
        <v>Costo del personale comparto ruolo professionale - altro</v>
      </c>
      <c r="D29" s="107">
        <f>'INPUT CE'!C425</f>
        <v>0</v>
      </c>
      <c r="E29" s="107">
        <f>'INPUT CE'!D425</f>
        <v>0</v>
      </c>
      <c r="F29" s="107">
        <f>'INPUT CE'!E425</f>
        <v>0</v>
      </c>
      <c r="G29" s="107">
        <f>'INPUT CE'!F425</f>
        <v>0</v>
      </c>
      <c r="H29" s="121">
        <f t="shared" si="0"/>
        <v>0</v>
      </c>
      <c r="I29" s="90" t="e">
        <f t="shared" si="1"/>
        <v>#DIV/0!</v>
      </c>
      <c r="J29" s="124"/>
      <c r="K29" s="76"/>
      <c r="L29" s="76"/>
      <c r="M29" s="76"/>
      <c r="N29" s="76"/>
      <c r="O29" s="76"/>
      <c r="P29" s="76"/>
      <c r="Q29" s="1"/>
      <c r="R29" s="1"/>
      <c r="S29" s="1"/>
      <c r="T29" s="1"/>
      <c r="U29" s="1"/>
      <c r="V29" s="1"/>
      <c r="W29" s="1"/>
    </row>
    <row r="30" spans="1:23" ht="15.75" customHeight="1">
      <c r="A30" s="84" t="str">
        <f>'INPUT CE'!A426</f>
        <v>BA2320</v>
      </c>
      <c r="B30" s="104" t="str">
        <f>'INPUT CE'!B426</f>
        <v>B.7)   Personale del ruolo tecnico</v>
      </c>
      <c r="C30" s="105" t="str">
        <f t="shared" si="2"/>
        <v>Personale del ruolo tecnico</v>
      </c>
      <c r="D30" s="106">
        <f>'INPUT CE'!C426</f>
        <v>29995038</v>
      </c>
      <c r="E30" s="106">
        <f>'INPUT CE'!D426</f>
        <v>33842112.850000001</v>
      </c>
      <c r="F30" s="106">
        <f>'INPUT CE'!E426</f>
        <v>35823096</v>
      </c>
      <c r="G30" s="106">
        <f>'INPUT CE'!F426</f>
        <v>2077214.48</v>
      </c>
      <c r="H30" s="123">
        <f t="shared" si="0"/>
        <v>1980983.1499999985</v>
      </c>
      <c r="I30" s="87">
        <f t="shared" si="1"/>
        <v>5.853603641062266E-2</v>
      </c>
      <c r="J30" s="125"/>
      <c r="K30" s="109"/>
      <c r="L30" s="109"/>
      <c r="M30" s="109"/>
      <c r="N30" s="109"/>
      <c r="O30" s="109"/>
      <c r="P30" s="109"/>
      <c r="Q30" s="122"/>
      <c r="R30" s="122"/>
      <c r="S30" s="122"/>
      <c r="T30" s="122"/>
      <c r="U30" s="122"/>
      <c r="V30" s="122"/>
      <c r="W30" s="122"/>
    </row>
    <row r="31" spans="1:23" ht="15.75" customHeight="1">
      <c r="A31" s="102" t="str">
        <f>'INPUT CE'!A427</f>
        <v>BA2330</v>
      </c>
      <c r="B31" s="89" t="str">
        <f>'INPUT CE'!B427</f>
        <v>B.7.A) Costo del personale dirigente ruolo tecnico</v>
      </c>
      <c r="C31" s="85" t="str">
        <f t="shared" si="2"/>
        <v>Costo del personale dirigente ruolo tecnico</v>
      </c>
      <c r="D31" s="107">
        <f>'INPUT CE'!C427</f>
        <v>753286.7</v>
      </c>
      <c r="E31" s="107">
        <f>'INPUT CE'!D427</f>
        <v>538670.21</v>
      </c>
      <c r="F31" s="107">
        <f>'INPUT CE'!E427</f>
        <v>611605.43000000005</v>
      </c>
      <c r="G31" s="107">
        <f>'INPUT CE'!F427</f>
        <v>2699.15</v>
      </c>
      <c r="H31" s="121">
        <f t="shared" si="0"/>
        <v>72935.220000000088</v>
      </c>
      <c r="I31" s="90">
        <f t="shared" si="1"/>
        <v>0.13539865143090068</v>
      </c>
      <c r="J31" s="124"/>
      <c r="K31" s="76"/>
      <c r="L31" s="76"/>
      <c r="M31" s="76"/>
      <c r="N31" s="76"/>
      <c r="O31" s="76"/>
      <c r="P31" s="76"/>
      <c r="Q31" s="1"/>
      <c r="R31" s="1"/>
      <c r="S31" s="1"/>
      <c r="T31" s="1"/>
      <c r="U31" s="1"/>
      <c r="V31" s="1"/>
      <c r="W31" s="1"/>
    </row>
    <row r="32" spans="1:23" ht="15.75" customHeight="1">
      <c r="A32" s="102" t="str">
        <f>'INPUT CE'!A428</f>
        <v>BA2340</v>
      </c>
      <c r="B32" s="89" t="str">
        <f>'INPUT CE'!B428</f>
        <v>B.7.A.1) Costo del personale dirigente ruolo tecnico - tempo indeterminato</v>
      </c>
      <c r="C32" s="85" t="str">
        <f t="shared" si="2"/>
        <v>Costo del personale dirigente ruolo tecnico - tempo indeterminato</v>
      </c>
      <c r="D32" s="107">
        <f>'INPUT CE'!C428</f>
        <v>753286.7</v>
      </c>
      <c r="E32" s="107">
        <f>'INPUT CE'!D428</f>
        <v>538670.21</v>
      </c>
      <c r="F32" s="107">
        <f>'INPUT CE'!E428</f>
        <v>591230.55000000005</v>
      </c>
      <c r="G32" s="107">
        <f>'INPUT CE'!F428</f>
        <v>2699.15</v>
      </c>
      <c r="H32" s="121">
        <f t="shared" si="0"/>
        <v>52560.340000000084</v>
      </c>
      <c r="I32" s="90">
        <f t="shared" si="1"/>
        <v>9.7574246773364459E-2</v>
      </c>
      <c r="J32" s="124"/>
      <c r="K32" s="76"/>
      <c r="L32" s="76"/>
      <c r="M32" s="76"/>
      <c r="N32" s="76"/>
      <c r="O32" s="76"/>
      <c r="P32" s="76"/>
      <c r="Q32" s="1"/>
      <c r="R32" s="1"/>
      <c r="S32" s="1"/>
      <c r="T32" s="1"/>
      <c r="U32" s="1"/>
      <c r="V32" s="1"/>
      <c r="W32" s="1"/>
    </row>
    <row r="33" spans="1:23" ht="15.75" customHeight="1">
      <c r="A33" s="102" t="str">
        <f>'INPUT CE'!A429</f>
        <v>BA2350</v>
      </c>
      <c r="B33" s="89" t="str">
        <f>'INPUT CE'!B429</f>
        <v>B.7.A.2) Costo del personale dirigente ruolo tecnico - tempo determinato</v>
      </c>
      <c r="C33" s="85" t="str">
        <f t="shared" si="2"/>
        <v>Costo del personale dirigente ruolo tecnico - tempo determinato</v>
      </c>
      <c r="D33" s="107">
        <f>'INPUT CE'!C429</f>
        <v>0</v>
      </c>
      <c r="E33" s="107">
        <f>'INPUT CE'!D429</f>
        <v>0</v>
      </c>
      <c r="F33" s="107">
        <f>'INPUT CE'!E429</f>
        <v>20374.88</v>
      </c>
      <c r="G33" s="107">
        <f>'INPUT CE'!F429</f>
        <v>0</v>
      </c>
      <c r="H33" s="121">
        <f t="shared" si="0"/>
        <v>20374.88</v>
      </c>
      <c r="I33" s="90" t="e">
        <f t="shared" si="1"/>
        <v>#DIV/0!</v>
      </c>
      <c r="J33" s="124"/>
      <c r="K33" s="76"/>
      <c r="L33" s="76"/>
      <c r="M33" s="76"/>
      <c r="N33" s="76"/>
      <c r="O33" s="76"/>
      <c r="P33" s="76"/>
      <c r="Q33" s="1"/>
      <c r="R33" s="1"/>
      <c r="S33" s="1"/>
      <c r="T33" s="1"/>
      <c r="U33" s="1"/>
      <c r="V33" s="1"/>
      <c r="W33" s="1"/>
    </row>
    <row r="34" spans="1:23" ht="15.75" customHeight="1">
      <c r="A34" s="102" t="str">
        <f>'INPUT CE'!A430</f>
        <v>BA2360</v>
      </c>
      <c r="B34" s="89" t="str">
        <f>'INPUT CE'!B430</f>
        <v>B.7.A.3) Costo del personale dirigente ruolo tecnico - altro</v>
      </c>
      <c r="C34" s="85" t="str">
        <f t="shared" si="2"/>
        <v>Costo del personale dirigente ruolo tecnico - altro</v>
      </c>
      <c r="D34" s="107">
        <f>'INPUT CE'!C430</f>
        <v>0</v>
      </c>
      <c r="E34" s="107">
        <f>'INPUT CE'!D430</f>
        <v>0</v>
      </c>
      <c r="F34" s="107">
        <f>'INPUT CE'!E430</f>
        <v>0</v>
      </c>
      <c r="G34" s="107">
        <f>'INPUT CE'!F430</f>
        <v>0</v>
      </c>
      <c r="H34" s="121">
        <f t="shared" si="0"/>
        <v>0</v>
      </c>
      <c r="I34" s="90" t="e">
        <f t="shared" si="1"/>
        <v>#DIV/0!</v>
      </c>
      <c r="J34" s="124"/>
      <c r="K34" s="76"/>
      <c r="L34" s="76"/>
      <c r="M34" s="76"/>
      <c r="N34" s="76"/>
      <c r="O34" s="76"/>
      <c r="P34" s="76"/>
      <c r="Q34" s="1"/>
      <c r="R34" s="1"/>
      <c r="S34" s="1"/>
      <c r="T34" s="1"/>
      <c r="U34" s="1"/>
      <c r="V34" s="1"/>
      <c r="W34" s="1"/>
    </row>
    <row r="35" spans="1:23" ht="15.75" customHeight="1">
      <c r="A35" s="102" t="str">
        <f>'INPUT CE'!A431</f>
        <v>BA2370</v>
      </c>
      <c r="B35" s="89" t="str">
        <f>'INPUT CE'!B431</f>
        <v>B.7.B) Costo del personale comparto ruolo tecnico</v>
      </c>
      <c r="C35" s="85" t="str">
        <f t="shared" si="2"/>
        <v>Costo del personale comparto ruolo tecnico</v>
      </c>
      <c r="D35" s="107">
        <f>'INPUT CE'!C431</f>
        <v>29241751.300000001</v>
      </c>
      <c r="E35" s="107">
        <f>'INPUT CE'!D431</f>
        <v>33303442.640000001</v>
      </c>
      <c r="F35" s="107">
        <f>'INPUT CE'!E431</f>
        <v>35211490.57</v>
      </c>
      <c r="G35" s="107">
        <f>'INPUT CE'!F431</f>
        <v>2074515.33</v>
      </c>
      <c r="H35" s="121">
        <f t="shared" si="0"/>
        <v>1908047.9299999997</v>
      </c>
      <c r="I35" s="90">
        <f t="shared" si="1"/>
        <v>5.7292813557607625E-2</v>
      </c>
      <c r="J35" s="124"/>
      <c r="K35" s="76"/>
      <c r="L35" s="76"/>
      <c r="M35" s="76"/>
      <c r="N35" s="76"/>
      <c r="O35" s="76"/>
      <c r="P35" s="76"/>
      <c r="Q35" s="1"/>
      <c r="R35" s="1"/>
      <c r="S35" s="1"/>
      <c r="T35" s="1"/>
      <c r="U35" s="1"/>
      <c r="V35" s="1"/>
      <c r="W35" s="1"/>
    </row>
    <row r="36" spans="1:23" ht="15.75" customHeight="1">
      <c r="A36" s="102" t="str">
        <f>'INPUT CE'!A432</f>
        <v>BA2380</v>
      </c>
      <c r="B36" s="89" t="str">
        <f>'INPUT CE'!B432</f>
        <v>B.7.B.1) Costo del personale comparto ruolo tecnico - tempo indeterminato</v>
      </c>
      <c r="C36" s="85" t="str">
        <f t="shared" si="2"/>
        <v>Costo del personale comparto ruolo tecnico - tempo indeterminato</v>
      </c>
      <c r="D36" s="107">
        <f>'INPUT CE'!C432</f>
        <v>29241751.300000001</v>
      </c>
      <c r="E36" s="107">
        <f>'INPUT CE'!D432</f>
        <v>33303442.640000001</v>
      </c>
      <c r="F36" s="107">
        <f>'INPUT CE'!E432</f>
        <v>34749586.719999999</v>
      </c>
      <c r="G36" s="107">
        <f>'INPUT CE'!F432</f>
        <v>1924332</v>
      </c>
      <c r="H36" s="121">
        <f t="shared" si="0"/>
        <v>1446144.0799999982</v>
      </c>
      <c r="I36" s="90">
        <f t="shared" si="1"/>
        <v>4.3423260941289898E-2</v>
      </c>
      <c r="J36" s="124"/>
      <c r="K36" s="76"/>
      <c r="L36" s="76"/>
      <c r="M36" s="76"/>
      <c r="N36" s="76"/>
      <c r="O36" s="76"/>
      <c r="P36" s="76"/>
      <c r="Q36" s="1"/>
      <c r="R36" s="1"/>
      <c r="S36" s="1"/>
      <c r="T36" s="1"/>
      <c r="U36" s="1"/>
      <c r="V36" s="1"/>
      <c r="W36" s="1"/>
    </row>
    <row r="37" spans="1:23" ht="15.75" customHeight="1">
      <c r="A37" s="102" t="str">
        <f>'INPUT CE'!A433</f>
        <v>BA2390</v>
      </c>
      <c r="B37" s="89" t="str">
        <f>'INPUT CE'!B433</f>
        <v>B.7.B.2) Costo del personale comparto ruolo tecnico - tempo determinato</v>
      </c>
      <c r="C37" s="85" t="str">
        <f t="shared" si="2"/>
        <v>Costo del personale comparto ruolo tecnico - tempo determinato</v>
      </c>
      <c r="D37" s="107">
        <f>'INPUT CE'!C433</f>
        <v>0</v>
      </c>
      <c r="E37" s="107">
        <f>'INPUT CE'!D433</f>
        <v>0</v>
      </c>
      <c r="F37" s="107">
        <f>'INPUT CE'!E433</f>
        <v>461903.85</v>
      </c>
      <c r="G37" s="107">
        <f>'INPUT CE'!F433</f>
        <v>150183.32999999999</v>
      </c>
      <c r="H37" s="121">
        <f t="shared" si="0"/>
        <v>461903.85</v>
      </c>
      <c r="I37" s="90" t="e">
        <f t="shared" si="1"/>
        <v>#DIV/0!</v>
      </c>
      <c r="J37" s="124"/>
      <c r="K37" s="76"/>
      <c r="L37" s="76"/>
      <c r="M37" s="76"/>
      <c r="N37" s="76"/>
      <c r="O37" s="76"/>
      <c r="P37" s="76"/>
      <c r="Q37" s="1"/>
      <c r="R37" s="1"/>
      <c r="S37" s="1"/>
      <c r="T37" s="1"/>
      <c r="U37" s="1"/>
      <c r="V37" s="1"/>
      <c r="W37" s="1"/>
    </row>
    <row r="38" spans="1:23" ht="15.75" customHeight="1">
      <c r="A38" s="102" t="str">
        <f>'INPUT CE'!A434</f>
        <v>BA2400</v>
      </c>
      <c r="B38" s="89" t="str">
        <f>'INPUT CE'!B434</f>
        <v>B.7.B.3) Costo del personale comparto ruolo tecnico - altro</v>
      </c>
      <c r="C38" s="85" t="str">
        <f t="shared" si="2"/>
        <v>Costo del personale comparto ruolo tecnico - altro</v>
      </c>
      <c r="D38" s="107">
        <f>'INPUT CE'!C434</f>
        <v>0</v>
      </c>
      <c r="E38" s="107">
        <f>'INPUT CE'!D434</f>
        <v>0</v>
      </c>
      <c r="F38" s="107">
        <f>'INPUT CE'!E434</f>
        <v>0</v>
      </c>
      <c r="G38" s="107">
        <f>'INPUT CE'!F434</f>
        <v>0</v>
      </c>
      <c r="H38" s="121">
        <f t="shared" si="0"/>
        <v>0</v>
      </c>
      <c r="I38" s="90" t="e">
        <f t="shared" si="1"/>
        <v>#DIV/0!</v>
      </c>
      <c r="J38" s="124"/>
      <c r="K38" s="76"/>
      <c r="L38" s="76"/>
      <c r="M38" s="76"/>
      <c r="N38" s="76"/>
      <c r="O38" s="76"/>
      <c r="P38" s="76"/>
      <c r="Q38" s="1"/>
      <c r="R38" s="1"/>
      <c r="S38" s="1"/>
      <c r="T38" s="1"/>
      <c r="U38" s="1"/>
      <c r="V38" s="1"/>
      <c r="W38" s="1"/>
    </row>
    <row r="39" spans="1:23" ht="15.75" customHeight="1">
      <c r="A39" s="84" t="str">
        <f>'INPUT CE'!A435</f>
        <v>BA2410</v>
      </c>
      <c r="B39" s="104" t="str">
        <f>'INPUT CE'!B435</f>
        <v>B.8)   Personale del ruolo amministrativo</v>
      </c>
      <c r="C39" s="105" t="str">
        <f t="shared" si="2"/>
        <v>Personale del ruolo amministrativo</v>
      </c>
      <c r="D39" s="106">
        <f>'INPUT CE'!C435</f>
        <v>23091879.870000001</v>
      </c>
      <c r="E39" s="106">
        <f>'INPUT CE'!D435</f>
        <v>22317069.350000001</v>
      </c>
      <c r="F39" s="106">
        <f>'INPUT CE'!E435</f>
        <v>21861273.66</v>
      </c>
      <c r="G39" s="106">
        <f>'INPUT CE'!F435</f>
        <v>109177.11</v>
      </c>
      <c r="H39" s="123">
        <f t="shared" si="0"/>
        <v>-455795.69000000134</v>
      </c>
      <c r="I39" s="87">
        <f t="shared" si="1"/>
        <v>-2.0423635507500038E-2</v>
      </c>
      <c r="J39" s="125"/>
      <c r="K39" s="109"/>
      <c r="L39" s="109"/>
      <c r="M39" s="109"/>
      <c r="N39" s="109"/>
      <c r="O39" s="109"/>
      <c r="P39" s="109"/>
      <c r="Q39" s="122"/>
      <c r="R39" s="122"/>
      <c r="S39" s="122"/>
      <c r="T39" s="122"/>
      <c r="U39" s="122"/>
      <c r="V39" s="122"/>
      <c r="W39" s="122"/>
    </row>
    <row r="40" spans="1:23" ht="15.75" customHeight="1">
      <c r="A40" s="102" t="str">
        <f>'INPUT CE'!A436</f>
        <v>BA2420</v>
      </c>
      <c r="B40" s="89" t="str">
        <f>'INPUT CE'!B436</f>
        <v>B.8.A) Costo del personale dirigente ruolo amministrativo</v>
      </c>
      <c r="C40" s="85" t="str">
        <f t="shared" si="2"/>
        <v>Costo del personale dirigente ruolo amministrativo</v>
      </c>
      <c r="D40" s="107">
        <f>'INPUT CE'!C436</f>
        <v>2005245.06</v>
      </c>
      <c r="E40" s="107">
        <f>'INPUT CE'!D436</f>
        <v>1976284.14</v>
      </c>
      <c r="F40" s="107">
        <f>'INPUT CE'!E436</f>
        <v>1918871.9</v>
      </c>
      <c r="G40" s="107">
        <f>'INPUT CE'!F436</f>
        <v>9177.11</v>
      </c>
      <c r="H40" s="121">
        <f t="shared" si="0"/>
        <v>-57412.239999999991</v>
      </c>
      <c r="I40" s="90">
        <f t="shared" si="1"/>
        <v>-2.9050599981033098E-2</v>
      </c>
      <c r="J40" s="124"/>
      <c r="K40" s="76"/>
      <c r="L40" s="76"/>
      <c r="M40" s="76"/>
      <c r="N40" s="76"/>
      <c r="O40" s="76"/>
      <c r="P40" s="76"/>
      <c r="Q40" s="1"/>
      <c r="R40" s="1"/>
      <c r="S40" s="1"/>
      <c r="T40" s="1"/>
      <c r="U40" s="1"/>
      <c r="V40" s="1"/>
      <c r="W40" s="1"/>
    </row>
    <row r="41" spans="1:23" ht="15.75" customHeight="1">
      <c r="A41" s="102" t="str">
        <f>'INPUT CE'!A437</f>
        <v>BA2430</v>
      </c>
      <c r="B41" s="89" t="str">
        <f>'INPUT CE'!B437</f>
        <v>B.8.A.1) Costo del personale dirigente ruolo amministrativo - tempo indeterminato</v>
      </c>
      <c r="C41" s="85" t="str">
        <f t="shared" si="2"/>
        <v>Costo del personale dirigente ruolo amministrativo - tempo indeterminato</v>
      </c>
      <c r="D41" s="107">
        <f>'INPUT CE'!C437</f>
        <v>2005245.06</v>
      </c>
      <c r="E41" s="107">
        <f>'INPUT CE'!D437</f>
        <v>1808532.97</v>
      </c>
      <c r="F41" s="107">
        <f>'INPUT CE'!E437</f>
        <v>1621089.03</v>
      </c>
      <c r="G41" s="107">
        <f>'INPUT CE'!F437</f>
        <v>9177.11</v>
      </c>
      <c r="H41" s="121">
        <f t="shared" si="0"/>
        <v>-187443.93999999994</v>
      </c>
      <c r="I41" s="90">
        <f t="shared" si="1"/>
        <v>-0.103644192895195</v>
      </c>
      <c r="J41" s="124"/>
      <c r="K41" s="76"/>
      <c r="L41" s="76"/>
      <c r="M41" s="76"/>
      <c r="N41" s="76"/>
      <c r="O41" s="76"/>
      <c r="P41" s="76"/>
      <c r="Q41" s="1"/>
      <c r="R41" s="1"/>
      <c r="S41" s="1"/>
      <c r="T41" s="1"/>
      <c r="U41" s="1"/>
      <c r="V41" s="1"/>
      <c r="W41" s="1"/>
    </row>
    <row r="42" spans="1:23" ht="15.75" customHeight="1">
      <c r="A42" s="102" t="str">
        <f>'INPUT CE'!A438</f>
        <v>BA2440</v>
      </c>
      <c r="B42" s="89" t="str">
        <f>'INPUT CE'!B438</f>
        <v>B.8.A.2) Costo del personale dirigente ruolo amministrativo - tempo determinato</v>
      </c>
      <c r="C42" s="85" t="str">
        <f t="shared" si="2"/>
        <v>Costo del personale dirigente ruolo amministrativo - tempo determinato</v>
      </c>
      <c r="D42" s="107">
        <f>'INPUT CE'!C438</f>
        <v>0</v>
      </c>
      <c r="E42" s="107">
        <f>'INPUT CE'!D438</f>
        <v>167751.17000000001</v>
      </c>
      <c r="F42" s="107">
        <f>'INPUT CE'!E438</f>
        <v>297782.87</v>
      </c>
      <c r="G42" s="107">
        <f>'INPUT CE'!F438</f>
        <v>0</v>
      </c>
      <c r="H42" s="121">
        <f t="shared" si="0"/>
        <v>130031.69999999998</v>
      </c>
      <c r="I42" s="90">
        <f t="shared" si="1"/>
        <v>0.7751463074743381</v>
      </c>
      <c r="J42" s="124"/>
      <c r="K42" s="76"/>
      <c r="L42" s="76"/>
      <c r="M42" s="76"/>
      <c r="N42" s="76"/>
      <c r="O42" s="76"/>
      <c r="P42" s="76"/>
      <c r="Q42" s="1"/>
      <c r="R42" s="1"/>
      <c r="S42" s="1"/>
      <c r="T42" s="1"/>
      <c r="U42" s="1"/>
      <c r="V42" s="1"/>
      <c r="W42" s="1"/>
    </row>
    <row r="43" spans="1:23" ht="15.75" customHeight="1">
      <c r="A43" s="102" t="str">
        <f>'INPUT CE'!A439</f>
        <v>BA2450</v>
      </c>
      <c r="B43" s="89" t="str">
        <f>'INPUT CE'!B439</f>
        <v>B.8.A.3) Costo del personale dirigente ruolo amministrativo - altro</v>
      </c>
      <c r="C43" s="85" t="str">
        <f t="shared" si="2"/>
        <v>Costo del personale dirigente ruolo amministrativo - altro</v>
      </c>
      <c r="D43" s="107">
        <f>'INPUT CE'!C439</f>
        <v>0</v>
      </c>
      <c r="E43" s="107">
        <f>'INPUT CE'!D439</f>
        <v>0</v>
      </c>
      <c r="F43" s="107">
        <f>'INPUT CE'!E439</f>
        <v>0</v>
      </c>
      <c r="G43" s="107">
        <f>'INPUT CE'!F439</f>
        <v>0</v>
      </c>
      <c r="H43" s="121">
        <f t="shared" si="0"/>
        <v>0</v>
      </c>
      <c r="I43" s="90" t="e">
        <f t="shared" si="1"/>
        <v>#DIV/0!</v>
      </c>
      <c r="J43" s="124"/>
      <c r="K43" s="76"/>
      <c r="L43" s="76"/>
      <c r="M43" s="76"/>
      <c r="N43" s="76"/>
      <c r="O43" s="76"/>
      <c r="P43" s="76"/>
      <c r="Q43" s="1"/>
      <c r="R43" s="1"/>
      <c r="S43" s="1"/>
      <c r="T43" s="1"/>
      <c r="U43" s="1"/>
      <c r="V43" s="1"/>
      <c r="W43" s="1"/>
    </row>
    <row r="44" spans="1:23" ht="15.75" customHeight="1">
      <c r="A44" s="102" t="str">
        <f>'INPUT CE'!A440</f>
        <v>BA2460</v>
      </c>
      <c r="B44" s="89" t="str">
        <f>'INPUT CE'!B440</f>
        <v>B.8.B) Costo del personale comparto ruolo amministrativo</v>
      </c>
      <c r="C44" s="85" t="str">
        <f t="shared" si="2"/>
        <v>Costo del personale comparto ruolo amministrativo</v>
      </c>
      <c r="D44" s="107">
        <f>'INPUT CE'!C440</f>
        <v>21086634.809999999</v>
      </c>
      <c r="E44" s="107">
        <f>'INPUT CE'!D440</f>
        <v>20340785.210000001</v>
      </c>
      <c r="F44" s="107">
        <f>'INPUT CE'!E440</f>
        <v>19942401.760000002</v>
      </c>
      <c r="G44" s="107">
        <f>'INPUT CE'!F440</f>
        <v>100000</v>
      </c>
      <c r="H44" s="121">
        <f t="shared" si="0"/>
        <v>-398383.44999999925</v>
      </c>
      <c r="I44" s="90">
        <f t="shared" si="1"/>
        <v>-1.9585450900103107E-2</v>
      </c>
      <c r="J44" s="124"/>
      <c r="K44" s="76"/>
      <c r="L44" s="76"/>
      <c r="M44" s="76"/>
      <c r="N44" s="76"/>
      <c r="O44" s="76"/>
      <c r="P44" s="76"/>
      <c r="Q44" s="1"/>
      <c r="R44" s="1"/>
      <c r="S44" s="1"/>
      <c r="T44" s="1"/>
      <c r="U44" s="1"/>
      <c r="V44" s="1"/>
      <c r="W44" s="1"/>
    </row>
    <row r="45" spans="1:23" ht="15.75" customHeight="1">
      <c r="A45" s="102" t="str">
        <f>'INPUT CE'!A441</f>
        <v>BA2470</v>
      </c>
      <c r="B45" s="89" t="str">
        <f>'INPUT CE'!B441</f>
        <v>B.8.B.1) Costo del personale comparto ruolo amministrativo - tempo indeterminato</v>
      </c>
      <c r="C45" s="85" t="str">
        <f t="shared" si="2"/>
        <v>Costo del personale comparto ruolo amministrativo - tempo indeterminato</v>
      </c>
      <c r="D45" s="107">
        <f>'INPUT CE'!C441</f>
        <v>21056512.489999998</v>
      </c>
      <c r="E45" s="107">
        <f>'INPUT CE'!D441</f>
        <v>20324550.870000001</v>
      </c>
      <c r="F45" s="107">
        <f>'INPUT CE'!E441</f>
        <v>19499449.27</v>
      </c>
      <c r="G45" s="107">
        <f>'INPUT CE'!F441</f>
        <v>100000</v>
      </c>
      <c r="H45" s="121">
        <f t="shared" si="0"/>
        <v>-825101.60000000149</v>
      </c>
      <c r="I45" s="90">
        <f t="shared" si="1"/>
        <v>-4.05963017474541E-2</v>
      </c>
      <c r="J45" s="124"/>
      <c r="K45" s="76"/>
      <c r="L45" s="76"/>
      <c r="M45" s="76"/>
      <c r="N45" s="76"/>
      <c r="O45" s="76"/>
      <c r="P45" s="76"/>
      <c r="Q45" s="1"/>
      <c r="R45" s="1"/>
      <c r="S45" s="1"/>
      <c r="T45" s="1"/>
      <c r="U45" s="1"/>
      <c r="V45" s="1"/>
      <c r="W45" s="1"/>
    </row>
    <row r="46" spans="1:23" ht="15.75" customHeight="1">
      <c r="A46" s="102" t="str">
        <f>'INPUT CE'!A442</f>
        <v>BA2480</v>
      </c>
      <c r="B46" s="89" t="str">
        <f>'INPUT CE'!B442</f>
        <v>B.8.B.2) Costo del personale comparto ruolo amministrativo - tempo determinato</v>
      </c>
      <c r="C46" s="85" t="str">
        <f t="shared" si="2"/>
        <v>Costo del personale comparto ruolo amministrativo - tempo determinato</v>
      </c>
      <c r="D46" s="107">
        <f>'INPUT CE'!C442</f>
        <v>30122.32</v>
      </c>
      <c r="E46" s="107">
        <f>'INPUT CE'!D442</f>
        <v>16234.34</v>
      </c>
      <c r="F46" s="107">
        <f>'INPUT CE'!E442</f>
        <v>442952.49</v>
      </c>
      <c r="G46" s="107">
        <f>'INPUT CE'!F442</f>
        <v>0</v>
      </c>
      <c r="H46" s="121">
        <f t="shared" si="0"/>
        <v>426718.14999999997</v>
      </c>
      <c r="I46" s="90">
        <f t="shared" si="1"/>
        <v>26.284909026175377</v>
      </c>
      <c r="J46" s="124"/>
      <c r="K46" s="76"/>
      <c r="L46" s="76"/>
      <c r="M46" s="76"/>
      <c r="N46" s="76"/>
      <c r="O46" s="76"/>
      <c r="P46" s="76"/>
      <c r="Q46" s="1"/>
      <c r="R46" s="1"/>
      <c r="S46" s="1"/>
      <c r="T46" s="1"/>
      <c r="U46" s="1"/>
      <c r="V46" s="1"/>
      <c r="W46" s="1"/>
    </row>
    <row r="47" spans="1:23" ht="15.75" customHeight="1">
      <c r="A47" s="102" t="str">
        <f>'INPUT CE'!A443</f>
        <v>BA2490</v>
      </c>
      <c r="B47" s="89" t="str">
        <f>'INPUT CE'!B443</f>
        <v>B.8.B.3) Costo del personale comparto ruolo amministrativo - altro</v>
      </c>
      <c r="C47" s="85" t="str">
        <f t="shared" si="2"/>
        <v>Costo del personale comparto ruolo amministrativo - altro</v>
      </c>
      <c r="D47" s="107">
        <f>'INPUT CE'!C443</f>
        <v>0</v>
      </c>
      <c r="E47" s="107">
        <f>'INPUT CE'!D443</f>
        <v>0</v>
      </c>
      <c r="F47" s="107">
        <f>'INPUT CE'!E443</f>
        <v>0</v>
      </c>
      <c r="G47" s="107">
        <f>'INPUT CE'!F443</f>
        <v>0</v>
      </c>
      <c r="H47" s="121">
        <f t="shared" si="0"/>
        <v>0</v>
      </c>
      <c r="I47" s="90" t="e">
        <f t="shared" si="1"/>
        <v>#DIV/0!</v>
      </c>
      <c r="J47" s="124"/>
      <c r="K47" s="76"/>
      <c r="L47" s="76"/>
      <c r="M47" s="76"/>
      <c r="N47" s="76"/>
      <c r="O47" s="76"/>
      <c r="P47" s="76"/>
      <c r="Q47" s="1"/>
      <c r="R47" s="1"/>
      <c r="S47" s="1"/>
      <c r="T47" s="1"/>
      <c r="U47" s="1"/>
      <c r="V47" s="1"/>
      <c r="W47" s="1"/>
    </row>
    <row r="48" spans="1:23" ht="15.75" customHeight="1">
      <c r="A48" s="76"/>
      <c r="B48" s="76"/>
      <c r="C48" s="76"/>
      <c r="D48" s="76"/>
      <c r="E48" s="76"/>
      <c r="F48" s="76"/>
      <c r="G48" s="76"/>
      <c r="H48" s="76"/>
      <c r="I48" s="76"/>
      <c r="J48" s="76"/>
      <c r="K48" s="76"/>
      <c r="L48" s="76"/>
      <c r="M48" s="76"/>
      <c r="N48" s="76"/>
      <c r="O48" s="76"/>
      <c r="P48" s="76"/>
      <c r="Q48" s="1"/>
      <c r="R48" s="1"/>
      <c r="S48" s="1"/>
      <c r="T48" s="1"/>
      <c r="U48" s="1"/>
      <c r="V48" s="1"/>
      <c r="W48" s="1"/>
    </row>
    <row r="49" spans="1:23" ht="15.75" customHeight="1">
      <c r="A49" s="76"/>
      <c r="B49" s="76"/>
      <c r="C49" s="76"/>
      <c r="D49" s="76"/>
      <c r="E49" s="76"/>
      <c r="F49" s="76"/>
      <c r="G49" s="76"/>
      <c r="H49" s="76"/>
      <c r="I49" s="76"/>
      <c r="J49" s="76"/>
      <c r="K49" s="76"/>
      <c r="L49" s="76"/>
      <c r="M49" s="76"/>
      <c r="N49" s="76"/>
      <c r="O49" s="76"/>
      <c r="P49" s="76"/>
      <c r="Q49" s="1"/>
      <c r="R49" s="1"/>
      <c r="S49" s="1"/>
      <c r="T49" s="1"/>
      <c r="U49" s="1"/>
      <c r="V49" s="1"/>
      <c r="W49" s="1"/>
    </row>
    <row r="50" spans="1:23" ht="15.75" customHeight="1">
      <c r="A50" s="76"/>
      <c r="B50" s="76"/>
      <c r="C50" s="76"/>
      <c r="D50" s="76"/>
      <c r="E50" s="76"/>
      <c r="F50" s="76"/>
      <c r="G50" s="76"/>
      <c r="H50" s="76"/>
      <c r="I50" s="76"/>
      <c r="J50" s="76"/>
      <c r="K50" s="76"/>
      <c r="L50" s="76"/>
      <c r="M50" s="76"/>
      <c r="N50" s="76"/>
      <c r="O50" s="76"/>
      <c r="P50" s="76"/>
      <c r="Q50" s="1"/>
      <c r="R50" s="1"/>
      <c r="S50" s="1"/>
      <c r="T50" s="1"/>
      <c r="U50" s="1"/>
      <c r="V50" s="1"/>
      <c r="W50" s="1"/>
    </row>
    <row r="51" spans="1:23" ht="14.25" customHeight="1">
      <c r="A51" s="76"/>
      <c r="B51" s="77" t="s">
        <v>1374</v>
      </c>
      <c r="C51" s="78"/>
      <c r="D51" s="79"/>
      <c r="E51" s="79"/>
      <c r="F51" s="79"/>
      <c r="G51" s="79"/>
      <c r="H51" s="79"/>
      <c r="I51" s="80"/>
      <c r="J51" s="5"/>
      <c r="K51" s="76"/>
      <c r="L51" s="76"/>
      <c r="M51" s="76"/>
      <c r="N51" s="76"/>
      <c r="O51" s="76"/>
      <c r="P51" s="76"/>
      <c r="Q51" s="1"/>
      <c r="R51" s="1"/>
      <c r="S51" s="1"/>
      <c r="T51" s="1"/>
      <c r="U51" s="1"/>
      <c r="V51" s="1"/>
      <c r="W51" s="1"/>
    </row>
    <row r="52" spans="1:23" ht="14.25" customHeight="1">
      <c r="A52" s="76"/>
      <c r="B52" s="76"/>
      <c r="C52" s="76"/>
      <c r="D52" s="76"/>
      <c r="E52" s="76"/>
      <c r="F52" s="76"/>
      <c r="G52" s="76"/>
      <c r="H52" s="76"/>
      <c r="I52" s="76"/>
      <c r="J52" s="76"/>
      <c r="K52" s="76"/>
      <c r="L52" s="76"/>
      <c r="M52" s="76"/>
      <c r="N52" s="76"/>
      <c r="O52" s="76"/>
      <c r="P52" s="76"/>
      <c r="Q52" s="1"/>
      <c r="R52" s="1"/>
      <c r="S52" s="1"/>
      <c r="T52" s="1"/>
      <c r="U52" s="1"/>
      <c r="V52" s="1"/>
      <c r="W52" s="1"/>
    </row>
    <row r="53" spans="1:23" ht="96.75" customHeight="1">
      <c r="A53" s="76"/>
      <c r="B53" s="81" t="s">
        <v>1237</v>
      </c>
      <c r="C53" s="81" t="s">
        <v>1238</v>
      </c>
      <c r="D53" s="82" t="str">
        <f>'INPUT CE'!$C$7</f>
        <v>CONSUNTIVO 2019</v>
      </c>
      <c r="E53" s="82" t="str">
        <f>'INPUT CE'!$D$7</f>
        <v>CONSUNTIVO 2020</v>
      </c>
      <c r="F53" s="82" t="str">
        <f>'INPUT CE'!$E$7</f>
        <v>CONSUNTIVO 2021</v>
      </c>
      <c r="G53" s="83" t="str">
        <f>CONCATENATE('INPUT CE'!$E$7," ",'INPUT CE'!$F$7)</f>
        <v>CONSUNTIVO 2021 Di cui Covid</v>
      </c>
      <c r="H53" s="82" t="s">
        <v>1239</v>
      </c>
      <c r="I53" s="82" t="s">
        <v>1240</v>
      </c>
      <c r="J53" s="118" t="s">
        <v>1375</v>
      </c>
      <c r="K53" s="433" t="s">
        <v>1243</v>
      </c>
      <c r="L53" s="403"/>
      <c r="M53" s="76"/>
      <c r="N53" s="76"/>
      <c r="O53" s="76"/>
      <c r="P53" s="76"/>
      <c r="Q53" s="1"/>
      <c r="R53" s="1"/>
      <c r="S53" s="1"/>
      <c r="T53" s="1"/>
      <c r="U53" s="1"/>
      <c r="V53" s="1"/>
      <c r="W53" s="1"/>
    </row>
    <row r="54" spans="1:23" ht="15.75" customHeight="1">
      <c r="A54" s="76"/>
      <c r="B54" s="76"/>
      <c r="C54" s="76"/>
      <c r="D54" s="76"/>
      <c r="E54" s="76"/>
      <c r="F54" s="76"/>
      <c r="G54" s="76"/>
      <c r="H54" s="76"/>
      <c r="I54" s="76"/>
      <c r="J54" s="76"/>
      <c r="K54" s="438"/>
      <c r="L54" s="425"/>
      <c r="M54" s="76"/>
      <c r="N54" s="76"/>
      <c r="O54" s="76"/>
      <c r="P54" s="76"/>
      <c r="Q54" s="1"/>
      <c r="R54" s="1"/>
      <c r="S54" s="1"/>
      <c r="T54" s="1"/>
      <c r="U54" s="1"/>
      <c r="V54" s="1"/>
      <c r="W54" s="1"/>
    </row>
    <row r="55" spans="1:23" ht="14.25" customHeight="1">
      <c r="A55" s="84" t="str">
        <f>'INPUT CE'!A315</f>
        <v>BA1350</v>
      </c>
      <c r="B55" s="104" t="str">
        <f>'INPUT CE'!B315</f>
        <v>B.2.A.15)  Consulenze, Collaborazioni,  Interinale e altre prestazioni di lavoro sanitarie e sociosanitarie</v>
      </c>
      <c r="C55" s="85" t="str">
        <f t="shared" ref="C55:C66" si="3">TRIM(MID(B55,FIND(")",B55)+2,LEN(B55)-(FIND(")",B55)+1)))</f>
        <v>Consulenze, Collaborazioni, Interinale e altre prestazioni di lavoro sanitarie e sociosanitarie</v>
      </c>
      <c r="D55" s="106">
        <f>'INPUT CE'!C315</f>
        <v>1616180.07</v>
      </c>
      <c r="E55" s="106">
        <f>'INPUT CE'!D315</f>
        <v>4004713.9</v>
      </c>
      <c r="F55" s="106">
        <f>'INPUT CE'!E315</f>
        <v>5541992.8799999999</v>
      </c>
      <c r="G55" s="106">
        <f>'INPUT CE'!F315</f>
        <v>4152237.38</v>
      </c>
      <c r="H55" s="123">
        <f t="shared" ref="H55:H66" si="4">F55-E55</f>
        <v>1537278.98</v>
      </c>
      <c r="I55" s="87">
        <f t="shared" ref="I55:I66" si="5">F55/E55-1</f>
        <v>0.38386736690478696</v>
      </c>
      <c r="J55" s="106" t="e">
        <f>'INPUT CE'!#REF!</f>
        <v>#REF!</v>
      </c>
      <c r="K55" s="76"/>
      <c r="L55" s="76"/>
      <c r="M55" s="109"/>
      <c r="N55" s="109"/>
      <c r="O55" s="109"/>
      <c r="P55" s="109"/>
      <c r="Q55" s="122"/>
      <c r="R55" s="122"/>
      <c r="S55" s="122"/>
      <c r="T55" s="122"/>
      <c r="U55" s="122"/>
      <c r="V55" s="122"/>
      <c r="W55" s="122"/>
    </row>
    <row r="56" spans="1:23" ht="15.75" customHeight="1">
      <c r="A56" s="102" t="str">
        <f>'INPUT CE'!A316</f>
        <v>BA1360</v>
      </c>
      <c r="B56" s="89" t="str">
        <f>'INPUT CE'!B316</f>
        <v>B.2.A.15.1) Consulenze sanitarie e sociosanitarieda Aziende sanitarie pubbliche della Regione</v>
      </c>
      <c r="C56" s="85" t="str">
        <f t="shared" si="3"/>
        <v>Consulenze sanitarie e sociosanitarieda Aziende sanitarie pubbliche della Regione</v>
      </c>
      <c r="D56" s="107">
        <f>'INPUT CE'!C316</f>
        <v>34080.839999999997</v>
      </c>
      <c r="E56" s="107">
        <f>'INPUT CE'!D316</f>
        <v>63076.42</v>
      </c>
      <c r="F56" s="107">
        <f>'INPUT CE'!E316</f>
        <v>123743.22</v>
      </c>
      <c r="G56" s="107">
        <f>'INPUT CE'!F316</f>
        <v>0</v>
      </c>
      <c r="H56" s="121">
        <f t="shared" si="4"/>
        <v>60666.8</v>
      </c>
      <c r="I56" s="90">
        <f t="shared" si="5"/>
        <v>0.96179840263604066</v>
      </c>
      <c r="J56" s="110"/>
      <c r="K56" s="402"/>
      <c r="L56" s="403"/>
      <c r="M56" s="76"/>
      <c r="N56" s="76"/>
      <c r="O56" s="76"/>
      <c r="P56" s="76"/>
      <c r="Q56" s="1"/>
      <c r="R56" s="1"/>
      <c r="S56" s="1"/>
      <c r="T56" s="1"/>
      <c r="U56" s="1"/>
      <c r="V56" s="1"/>
      <c r="W56" s="1"/>
    </row>
    <row r="57" spans="1:23" ht="15.75" customHeight="1">
      <c r="A57" s="102" t="str">
        <f>'INPUT CE'!A317</f>
        <v>BA1370</v>
      </c>
      <c r="B57" s="89" t="str">
        <f>'INPUT CE'!B317</f>
        <v>B.2.A.15.2) Consulenze sanitarie e sociosanitarie da terzi - Altri soggetti pubblici</v>
      </c>
      <c r="C57" s="85" t="str">
        <f t="shared" si="3"/>
        <v>Consulenze sanitarie e sociosanitarie da terzi - Altri soggetti pubblici</v>
      </c>
      <c r="D57" s="107">
        <f>'INPUT CE'!C317</f>
        <v>10370</v>
      </c>
      <c r="E57" s="107">
        <f>'INPUT CE'!D317</f>
        <v>0</v>
      </c>
      <c r="F57" s="107">
        <f>'INPUT CE'!E317</f>
        <v>0</v>
      </c>
      <c r="G57" s="107">
        <f>'INPUT CE'!F317</f>
        <v>0</v>
      </c>
      <c r="H57" s="121">
        <f t="shared" si="4"/>
        <v>0</v>
      </c>
      <c r="I57" s="90" t="e">
        <f t="shared" si="5"/>
        <v>#DIV/0!</v>
      </c>
      <c r="J57" s="110"/>
      <c r="K57" s="402"/>
      <c r="L57" s="403"/>
      <c r="M57" s="76"/>
      <c r="N57" s="76"/>
      <c r="O57" s="76"/>
      <c r="P57" s="76"/>
      <c r="Q57" s="1"/>
      <c r="R57" s="1"/>
      <c r="S57" s="1"/>
      <c r="T57" s="1"/>
      <c r="U57" s="1"/>
      <c r="V57" s="1"/>
      <c r="W57" s="1"/>
    </row>
    <row r="58" spans="1:23" ht="48.75" customHeight="1">
      <c r="A58" s="102" t="str">
        <f>'INPUT CE'!A319</f>
        <v>BA1390</v>
      </c>
      <c r="B58" s="89" t="str">
        <f>'INPUT CE'!B319</f>
        <v>B.2.A.15.3.A) Consulenze sanitarie da privato - articolo 55, comma 2, CCNL 8 giugno 2000</v>
      </c>
      <c r="C58" s="85" t="str">
        <f t="shared" si="3"/>
        <v>Consulenze sanitarie da privato - articolo 55, comma 2, CCNL 8 giugno 2000</v>
      </c>
      <c r="D58" s="107">
        <f>'INPUT CE'!C319</f>
        <v>1506660</v>
      </c>
      <c r="E58" s="107">
        <f>'INPUT CE'!D319</f>
        <v>2999652.85</v>
      </c>
      <c r="F58" s="107">
        <f>'INPUT CE'!E319</f>
        <v>2943044.43</v>
      </c>
      <c r="G58" s="107">
        <f>'INPUT CE'!F319</f>
        <v>1788862.9</v>
      </c>
      <c r="H58" s="121">
        <f t="shared" si="4"/>
        <v>-56608.419999999925</v>
      </c>
      <c r="I58" s="90">
        <f t="shared" si="5"/>
        <v>-1.887165709858718E-2</v>
      </c>
      <c r="J58" s="110"/>
      <c r="K58" s="418" t="s">
        <v>1729</v>
      </c>
      <c r="L58" s="419"/>
      <c r="M58" s="76"/>
      <c r="N58" s="76"/>
      <c r="O58" s="76"/>
      <c r="P58" s="76"/>
      <c r="Q58" s="1"/>
      <c r="R58" s="1"/>
      <c r="S58" s="1"/>
      <c r="T58" s="1"/>
      <c r="U58" s="1"/>
      <c r="V58" s="1"/>
      <c r="W58" s="1"/>
    </row>
    <row r="59" spans="1:23" ht="15.75" customHeight="1">
      <c r="A59" s="102" t="str">
        <f>'INPUT CE'!A320</f>
        <v>BA1400</v>
      </c>
      <c r="B59" s="89" t="str">
        <f>'INPUT CE'!B320</f>
        <v>B.2.A.15.3.B) Altre consulenze sanitarie e sociosanitarie da privato</v>
      </c>
      <c r="C59" s="85" t="str">
        <f t="shared" si="3"/>
        <v>Altre consulenze sanitarie e sociosanitarie da privato</v>
      </c>
      <c r="D59" s="107">
        <f>'INPUT CE'!C320</f>
        <v>0</v>
      </c>
      <c r="E59" s="107">
        <f>'INPUT CE'!D320</f>
        <v>0</v>
      </c>
      <c r="F59" s="107">
        <f>'INPUT CE'!E320</f>
        <v>0</v>
      </c>
      <c r="G59" s="107">
        <f>'INPUT CE'!F320</f>
        <v>0</v>
      </c>
      <c r="H59" s="121">
        <f t="shared" si="4"/>
        <v>0</v>
      </c>
      <c r="I59" s="90" t="e">
        <f t="shared" si="5"/>
        <v>#DIV/0!</v>
      </c>
      <c r="J59" s="110"/>
      <c r="K59" s="418"/>
      <c r="L59" s="419"/>
      <c r="M59" s="76"/>
      <c r="N59" s="76"/>
      <c r="O59" s="76"/>
      <c r="P59" s="76"/>
      <c r="Q59" s="1"/>
      <c r="R59" s="1"/>
      <c r="S59" s="1"/>
      <c r="T59" s="1"/>
      <c r="U59" s="1"/>
      <c r="V59" s="1"/>
      <c r="W59" s="1"/>
    </row>
    <row r="60" spans="1:23" ht="46.5" customHeight="1">
      <c r="A60" s="102" t="str">
        <f>'INPUT CE'!A321</f>
        <v>BA1410</v>
      </c>
      <c r="B60" s="89" t="str">
        <f>'INPUT CE'!B321</f>
        <v>B.2.A.15.3.C) Collaborazioni coordinate e continuative sanitarie e sociosanitarie da privato</v>
      </c>
      <c r="C60" s="85" t="str">
        <f t="shared" si="3"/>
        <v>Collaborazioni coordinate e continuative sanitarie e sociosanitarie da privato</v>
      </c>
      <c r="D60" s="107">
        <f>'INPUT CE'!C321</f>
        <v>0</v>
      </c>
      <c r="E60" s="107">
        <f>'INPUT CE'!D321</f>
        <v>554456.31999999995</v>
      </c>
      <c r="F60" s="107">
        <f>'INPUT CE'!E321</f>
        <v>2071243.33</v>
      </c>
      <c r="G60" s="107">
        <f>'INPUT CE'!F321</f>
        <v>2071243.33</v>
      </c>
      <c r="H60" s="121">
        <f t="shared" si="4"/>
        <v>1516787.0100000002</v>
      </c>
      <c r="I60" s="90">
        <f t="shared" si="5"/>
        <v>2.735629399985918</v>
      </c>
      <c r="J60" s="110"/>
      <c r="K60" s="418" t="s">
        <v>1730</v>
      </c>
      <c r="L60" s="419"/>
      <c r="M60" s="76"/>
      <c r="N60" s="76"/>
      <c r="O60" s="76"/>
      <c r="P60" s="76"/>
      <c r="Q60" s="1"/>
      <c r="R60" s="1"/>
      <c r="S60" s="1"/>
      <c r="T60" s="1"/>
      <c r="U60" s="1"/>
      <c r="V60" s="1"/>
      <c r="W60" s="1"/>
    </row>
    <row r="61" spans="1:23" ht="15.75" customHeight="1">
      <c r="A61" s="102" t="str">
        <f>'INPUT CE'!A322</f>
        <v>BA1420</v>
      </c>
      <c r="B61" s="89" t="str">
        <f>'INPUT CE'!B322</f>
        <v xml:space="preserve">B.2.A.15.3.D) Indennità a personale universitario - area sanitaria </v>
      </c>
      <c r="C61" s="85" t="str">
        <f t="shared" si="3"/>
        <v>Indennità a personale universitario - area sanitaria</v>
      </c>
      <c r="D61" s="107">
        <f>'INPUT CE'!C322</f>
        <v>0</v>
      </c>
      <c r="E61" s="107">
        <f>'INPUT CE'!D322</f>
        <v>0</v>
      </c>
      <c r="F61" s="107">
        <f>'INPUT CE'!E322</f>
        <v>0</v>
      </c>
      <c r="G61" s="107">
        <f>'INPUT CE'!F322</f>
        <v>0</v>
      </c>
      <c r="H61" s="121">
        <f t="shared" si="4"/>
        <v>0</v>
      </c>
      <c r="I61" s="90" t="e">
        <f t="shared" si="5"/>
        <v>#DIV/0!</v>
      </c>
      <c r="J61" s="110"/>
      <c r="K61" s="418"/>
      <c r="L61" s="419"/>
      <c r="M61" s="76"/>
      <c r="N61" s="76"/>
      <c r="O61" s="76"/>
      <c r="P61" s="76"/>
      <c r="Q61" s="1"/>
      <c r="R61" s="1"/>
      <c r="S61" s="1"/>
      <c r="T61" s="1"/>
      <c r="U61" s="1"/>
      <c r="V61" s="1"/>
      <c r="W61" s="1"/>
    </row>
    <row r="62" spans="1:23" ht="37.5" customHeight="1">
      <c r="A62" s="102" t="str">
        <f>'INPUT CE'!A323</f>
        <v>BA1430</v>
      </c>
      <c r="B62" s="89" t="str">
        <f>'INPUT CE'!B323</f>
        <v xml:space="preserve">B.2.A.15.3.E) Lavoro interinale - area sanitaria </v>
      </c>
      <c r="C62" s="85" t="str">
        <f t="shared" si="3"/>
        <v>Lavoro interinale - area sanitaria</v>
      </c>
      <c r="D62" s="107">
        <f>'INPUT CE'!C323</f>
        <v>0</v>
      </c>
      <c r="E62" s="107">
        <f>'INPUT CE'!D323</f>
        <v>271938.96000000002</v>
      </c>
      <c r="F62" s="107">
        <f>'INPUT CE'!E323</f>
        <v>292131.15000000002</v>
      </c>
      <c r="G62" s="107">
        <f>'INPUT CE'!F323</f>
        <v>292131.15000000002</v>
      </c>
      <c r="H62" s="121">
        <f t="shared" si="4"/>
        <v>20192.190000000002</v>
      </c>
      <c r="I62" s="90">
        <f t="shared" si="5"/>
        <v>7.4252655816584801E-2</v>
      </c>
      <c r="J62" s="110"/>
      <c r="K62" s="418" t="s">
        <v>1731</v>
      </c>
      <c r="L62" s="419"/>
      <c r="M62" s="76"/>
      <c r="N62" s="76"/>
      <c r="O62" s="76"/>
      <c r="P62" s="76"/>
      <c r="Q62" s="1"/>
      <c r="R62" s="1"/>
      <c r="S62" s="1"/>
      <c r="T62" s="1"/>
      <c r="U62" s="1"/>
      <c r="V62" s="1"/>
      <c r="W62" s="1"/>
    </row>
    <row r="63" spans="1:23" ht="15.75" customHeight="1">
      <c r="A63" s="102" t="str">
        <f>'INPUT CE'!A324</f>
        <v>BA1440</v>
      </c>
      <c r="B63" s="89" t="str">
        <f>'INPUT CE'!B324</f>
        <v xml:space="preserve">B.2.A.15.3.F) Altre collaborazioni e prestazioni di lavoro - area sanitaria </v>
      </c>
      <c r="C63" s="85" t="str">
        <f t="shared" si="3"/>
        <v>Altre collaborazioni e prestazioni di lavoro - area sanitaria</v>
      </c>
      <c r="D63" s="107">
        <f>'INPUT CE'!C324</f>
        <v>48568.58</v>
      </c>
      <c r="E63" s="107">
        <f>'INPUT CE'!D324</f>
        <v>115589.35</v>
      </c>
      <c r="F63" s="107">
        <f>'INPUT CE'!E324</f>
        <v>98043.78</v>
      </c>
      <c r="G63" s="107">
        <f>'INPUT CE'!F324</f>
        <v>0</v>
      </c>
      <c r="H63" s="121">
        <f t="shared" si="4"/>
        <v>-17545.570000000007</v>
      </c>
      <c r="I63" s="90">
        <f t="shared" si="5"/>
        <v>-0.15179227151982433</v>
      </c>
      <c r="J63" s="110"/>
      <c r="K63" s="418"/>
      <c r="L63" s="419"/>
      <c r="M63" s="76"/>
      <c r="N63" s="76"/>
      <c r="O63" s="76"/>
      <c r="P63" s="76"/>
      <c r="Q63" s="1"/>
      <c r="R63" s="1"/>
      <c r="S63" s="1"/>
      <c r="T63" s="1"/>
      <c r="U63" s="1"/>
      <c r="V63" s="1"/>
      <c r="W63" s="1"/>
    </row>
    <row r="64" spans="1:23" ht="24.75" customHeight="1">
      <c r="A64" s="102" t="str">
        <f>'INPUT CE'!A326</f>
        <v>BA1460</v>
      </c>
      <c r="B64" s="89" t="str">
        <f>'INPUT CE'!B326</f>
        <v>B.2.A.15.4.A) Rimborso oneri stipendiali personale sanitario in comando da Aziende sanitarie pubbliche della Regione</v>
      </c>
      <c r="C64" s="85" t="str">
        <f t="shared" si="3"/>
        <v>Rimborso oneri stipendiali personale sanitario in comando da Aziende sanitarie pubbliche della Regione</v>
      </c>
      <c r="D64" s="107">
        <f>'INPUT CE'!C326</f>
        <v>0</v>
      </c>
      <c r="E64" s="107">
        <f>'INPUT CE'!D326</f>
        <v>0</v>
      </c>
      <c r="F64" s="107">
        <f>'INPUT CE'!E325</f>
        <v>13786.97</v>
      </c>
      <c r="G64" s="107">
        <f>'INPUT CE'!F325</f>
        <v>0</v>
      </c>
      <c r="H64" s="121">
        <f t="shared" si="4"/>
        <v>13786.97</v>
      </c>
      <c r="I64" s="90" t="e">
        <f t="shared" si="5"/>
        <v>#DIV/0!</v>
      </c>
      <c r="J64" s="110"/>
      <c r="K64" s="418" t="s">
        <v>1721</v>
      </c>
      <c r="L64" s="419"/>
      <c r="M64" s="76"/>
      <c r="N64" s="76"/>
      <c r="O64" s="76"/>
      <c r="P64" s="76"/>
      <c r="Q64" s="1"/>
      <c r="R64" s="1"/>
      <c r="S64" s="1"/>
      <c r="T64" s="1"/>
      <c r="U64" s="1"/>
      <c r="V64" s="1"/>
      <c r="W64" s="1"/>
    </row>
    <row r="65" spans="1:23" ht="15.75" customHeight="1">
      <c r="A65" s="102" t="str">
        <f>'INPUT CE'!A327</f>
        <v>BA1470</v>
      </c>
      <c r="B65" s="89" t="str">
        <f>'INPUT CE'!B327</f>
        <v>B.2.A.15.4.B) Rimborso oneri stipendiali personale sanitario in comando da Regioni, soggetti pubblici e da Università</v>
      </c>
      <c r="C65" s="85" t="str">
        <f t="shared" si="3"/>
        <v>Rimborso oneri stipendiali personale sanitario in comando da Regioni, soggetti pubblici e da Università</v>
      </c>
      <c r="D65" s="107">
        <f>'INPUT CE'!C327</f>
        <v>16500.650000000001</v>
      </c>
      <c r="E65" s="107">
        <f>'INPUT CE'!D327</f>
        <v>0</v>
      </c>
      <c r="F65" s="107">
        <f>'INPUT CE'!E327</f>
        <v>0</v>
      </c>
      <c r="G65" s="107">
        <f>'INPUT CE'!F327</f>
        <v>0</v>
      </c>
      <c r="H65" s="121">
        <f t="shared" si="4"/>
        <v>0</v>
      </c>
      <c r="I65" s="90" t="e">
        <f t="shared" si="5"/>
        <v>#DIV/0!</v>
      </c>
      <c r="J65" s="110"/>
      <c r="K65" s="402"/>
      <c r="L65" s="403"/>
      <c r="M65" s="76"/>
      <c r="N65" s="76"/>
      <c r="O65" s="76"/>
      <c r="P65" s="76"/>
      <c r="Q65" s="1"/>
      <c r="R65" s="1"/>
      <c r="S65" s="1"/>
      <c r="T65" s="1"/>
      <c r="U65" s="1"/>
      <c r="V65" s="1"/>
      <c r="W65" s="1"/>
    </row>
    <row r="66" spans="1:23" ht="15.75" customHeight="1">
      <c r="A66" s="102" t="str">
        <f>'INPUT CE'!A328</f>
        <v>BA1480</v>
      </c>
      <c r="B66" s="89" t="str">
        <f>'INPUT CE'!B328</f>
        <v>B.2.A.15.4.C) Rimborso oneri stipendiali personale sanitario in comando da aziende di altre Regioni (Extraregione)</v>
      </c>
      <c r="C66" s="85" t="str">
        <f t="shared" si="3"/>
        <v>Rimborso oneri stipendiali personale sanitario in comando da aziende di altre Regioni (Extraregione)</v>
      </c>
      <c r="D66" s="107">
        <f>'INPUT CE'!C328</f>
        <v>0</v>
      </c>
      <c r="E66" s="107">
        <f>'INPUT CE'!D328</f>
        <v>0</v>
      </c>
      <c r="F66" s="107">
        <f>'INPUT CE'!E328</f>
        <v>0</v>
      </c>
      <c r="G66" s="107">
        <f>'INPUT CE'!F328</f>
        <v>0</v>
      </c>
      <c r="H66" s="121">
        <f t="shared" si="4"/>
        <v>0</v>
      </c>
      <c r="I66" s="90" t="e">
        <f t="shared" si="5"/>
        <v>#DIV/0!</v>
      </c>
      <c r="J66" s="110"/>
      <c r="K66" s="402"/>
      <c r="L66" s="403"/>
      <c r="M66" s="76"/>
      <c r="N66" s="76"/>
      <c r="O66" s="76"/>
      <c r="P66" s="76"/>
      <c r="Q66" s="1"/>
      <c r="R66" s="1"/>
      <c r="S66" s="1"/>
      <c r="T66" s="1"/>
      <c r="U66" s="1"/>
      <c r="V66" s="1"/>
      <c r="W66" s="1"/>
    </row>
    <row r="67" spans="1:23" ht="15.75" customHeight="1">
      <c r="A67" s="76"/>
      <c r="B67" s="76"/>
      <c r="C67" s="76"/>
      <c r="D67" s="76"/>
      <c r="E67" s="76"/>
      <c r="F67" s="76"/>
      <c r="G67" s="76"/>
      <c r="H67" s="76"/>
      <c r="I67" s="76"/>
      <c r="J67" s="76"/>
      <c r="K67" s="76"/>
      <c r="L67" s="76"/>
      <c r="M67" s="76"/>
      <c r="N67" s="76"/>
      <c r="O67" s="76"/>
      <c r="P67" s="76"/>
      <c r="Q67" s="1"/>
      <c r="R67" s="1"/>
      <c r="S67" s="1"/>
      <c r="T67" s="1"/>
      <c r="U67" s="1"/>
      <c r="V67" s="1"/>
      <c r="W67" s="1"/>
    </row>
    <row r="68" spans="1:23" ht="15.75" customHeight="1">
      <c r="A68" s="76"/>
      <c r="B68" s="76"/>
      <c r="C68" s="76"/>
      <c r="D68" s="76"/>
      <c r="E68" s="76"/>
      <c r="F68" s="76"/>
      <c r="G68" s="76"/>
      <c r="H68" s="76"/>
      <c r="I68" s="76"/>
      <c r="J68" s="76"/>
      <c r="K68" s="76"/>
      <c r="L68" s="76"/>
      <c r="M68" s="76"/>
      <c r="N68" s="76"/>
      <c r="O68" s="76"/>
      <c r="P68" s="76"/>
      <c r="Q68" s="1"/>
      <c r="R68" s="1"/>
      <c r="S68" s="1"/>
      <c r="T68" s="1"/>
      <c r="U68" s="1"/>
      <c r="V68" s="1"/>
      <c r="W68" s="1"/>
    </row>
    <row r="69" spans="1:23" ht="14.25" customHeight="1">
      <c r="A69" s="84" t="str">
        <f>'INPUT CE'!A367</f>
        <v>BA1750</v>
      </c>
      <c r="B69" s="104" t="str">
        <f>'INPUT CE'!B367</f>
        <v>B.2.B.2)  Consulenze, Collaborazioni, Interinale e altre prestazioni di lavoro non sanitarie</v>
      </c>
      <c r="C69" s="85" t="str">
        <f t="shared" ref="C69:C81" si="6">TRIM(MID(B69,FIND(")",B69)+2,LEN(B69)-(FIND(")",B69)+1)))</f>
        <v>Consulenze, Collaborazioni, Interinale e altre prestazioni di lavoro non sanitarie</v>
      </c>
      <c r="D69" s="106">
        <f>'INPUT CE'!C367</f>
        <v>17782.29</v>
      </c>
      <c r="E69" s="106">
        <f>'INPUT CE'!D367</f>
        <v>17414.919999999998</v>
      </c>
      <c r="F69" s="106">
        <f>'INPUT CE'!E367</f>
        <v>70489.87</v>
      </c>
      <c r="G69" s="106">
        <f>'INPUT CE'!F367</f>
        <v>0</v>
      </c>
      <c r="H69" s="123">
        <f t="shared" ref="H69:H81" si="7">F69-E69</f>
        <v>53074.95</v>
      </c>
      <c r="I69" s="87">
        <f t="shared" ref="I69:I81" si="8">F69/E69-1</f>
        <v>3.047671192287992</v>
      </c>
      <c r="J69" s="106" t="e">
        <f>'INPUT CE'!#REF!</f>
        <v>#REF!</v>
      </c>
      <c r="K69" s="76"/>
      <c r="L69" s="76"/>
      <c r="M69" s="109"/>
      <c r="N69" s="109"/>
      <c r="O69" s="109"/>
      <c r="P69" s="109"/>
      <c r="Q69" s="122"/>
      <c r="R69" s="122"/>
      <c r="S69" s="122"/>
      <c r="T69" s="122"/>
      <c r="U69" s="122"/>
      <c r="V69" s="122"/>
      <c r="W69" s="122"/>
    </row>
    <row r="70" spans="1:23" ht="15.75" customHeight="1">
      <c r="A70" s="102" t="str">
        <f>'INPUT CE'!A368</f>
        <v>BA1760</v>
      </c>
      <c r="B70" s="89" t="str">
        <f>'INPUT CE'!B368</f>
        <v>B.2.B.2.1) Consulenze non sanitarie da Aziende sanitarie pubbliche della Regione</v>
      </c>
      <c r="C70" s="85" t="str">
        <f t="shared" si="6"/>
        <v>Consulenze non sanitarie da Aziende sanitarie pubbliche della Regione</v>
      </c>
      <c r="D70" s="107">
        <f>'INPUT CE'!C368</f>
        <v>0</v>
      </c>
      <c r="E70" s="107">
        <f>'INPUT CE'!D368</f>
        <v>0</v>
      </c>
      <c r="F70" s="107">
        <f>'INPUT CE'!E368</f>
        <v>0</v>
      </c>
      <c r="G70" s="107">
        <f>'INPUT CE'!F368</f>
        <v>0</v>
      </c>
      <c r="H70" s="121">
        <f t="shared" si="7"/>
        <v>0</v>
      </c>
      <c r="I70" s="90" t="e">
        <f t="shared" si="8"/>
        <v>#DIV/0!</v>
      </c>
      <c r="J70" s="110"/>
      <c r="K70" s="402"/>
      <c r="L70" s="403"/>
      <c r="M70" s="76"/>
      <c r="N70" s="76"/>
      <c r="O70" s="76"/>
      <c r="P70" s="76"/>
      <c r="Q70" s="1"/>
      <c r="R70" s="1"/>
      <c r="S70" s="1"/>
      <c r="T70" s="1"/>
      <c r="U70" s="1"/>
      <c r="V70" s="1"/>
      <c r="W70" s="1"/>
    </row>
    <row r="71" spans="1:23" ht="15.75" customHeight="1">
      <c r="A71" s="102" t="str">
        <f>'INPUT CE'!A369</f>
        <v>BA1770</v>
      </c>
      <c r="B71" s="89" t="str">
        <f>'INPUT CE'!B369</f>
        <v>B.2.B.2.2) Consulenze non sanitarie da Terzi - Altri soggetti pubblici</v>
      </c>
      <c r="C71" s="85" t="str">
        <f t="shared" si="6"/>
        <v>Consulenze non sanitarie da Terzi - Altri soggetti pubblici</v>
      </c>
      <c r="D71" s="107">
        <f>'INPUT CE'!C369</f>
        <v>0</v>
      </c>
      <c r="E71" s="107">
        <f>'INPUT CE'!D369</f>
        <v>0</v>
      </c>
      <c r="F71" s="107">
        <f>'INPUT CE'!E369</f>
        <v>0</v>
      </c>
      <c r="G71" s="107">
        <f>'INPUT CE'!F369</f>
        <v>0</v>
      </c>
      <c r="H71" s="121">
        <f t="shared" si="7"/>
        <v>0</v>
      </c>
      <c r="I71" s="90" t="e">
        <f t="shared" si="8"/>
        <v>#DIV/0!</v>
      </c>
      <c r="J71" s="110"/>
      <c r="K71" s="402"/>
      <c r="L71" s="403"/>
      <c r="M71" s="76"/>
      <c r="N71" s="76"/>
      <c r="O71" s="76"/>
      <c r="P71" s="76"/>
      <c r="Q71" s="1"/>
      <c r="R71" s="1"/>
      <c r="S71" s="1"/>
      <c r="T71" s="1"/>
      <c r="U71" s="1"/>
      <c r="V71" s="1"/>
      <c r="W71" s="1"/>
    </row>
    <row r="72" spans="1:23" ht="15.75" customHeight="1">
      <c r="A72" s="102" t="str">
        <f>'INPUT CE'!A371</f>
        <v>BA1790</v>
      </c>
      <c r="B72" s="89" t="str">
        <f>'INPUT CE'!B371</f>
        <v>B.2.B.2.3.A) Consulenze non sanitarie da privato</v>
      </c>
      <c r="C72" s="85" t="str">
        <f t="shared" si="6"/>
        <v>Consulenze non sanitarie da privato</v>
      </c>
      <c r="D72" s="107">
        <f>'INPUT CE'!C371</f>
        <v>0</v>
      </c>
      <c r="E72" s="107">
        <f>'INPUT CE'!D371</f>
        <v>0</v>
      </c>
      <c r="F72" s="107">
        <f>'INPUT CE'!E371</f>
        <v>0</v>
      </c>
      <c r="G72" s="107">
        <f>'INPUT CE'!F371</f>
        <v>0</v>
      </c>
      <c r="H72" s="121">
        <f t="shared" si="7"/>
        <v>0</v>
      </c>
      <c r="I72" s="90" t="e">
        <f t="shared" si="8"/>
        <v>#DIV/0!</v>
      </c>
      <c r="J72" s="110"/>
      <c r="K72" s="402"/>
      <c r="L72" s="403"/>
      <c r="M72" s="76"/>
      <c r="N72" s="76"/>
      <c r="O72" s="76"/>
      <c r="P72" s="76"/>
      <c r="Q72" s="1"/>
      <c r="R72" s="1"/>
      <c r="S72" s="1"/>
      <c r="T72" s="1"/>
      <c r="U72" s="1"/>
      <c r="V72" s="1"/>
      <c r="W72" s="1"/>
    </row>
    <row r="73" spans="1:23" ht="15.75" customHeight="1">
      <c r="A73" s="102" t="str">
        <f>'INPUT CE'!A372</f>
        <v>BA1800</v>
      </c>
      <c r="B73" s="89" t="str">
        <f>'INPUT CE'!B372</f>
        <v>B.2.B.2.3.B) Collaborazioni coordinate e continuative non sanitarie da privato</v>
      </c>
      <c r="C73" s="85" t="str">
        <f t="shared" si="6"/>
        <v>Collaborazioni coordinate e continuative non sanitarie da privato</v>
      </c>
      <c r="D73" s="107">
        <f>'INPUT CE'!C372</f>
        <v>0</v>
      </c>
      <c r="E73" s="107">
        <f>'INPUT CE'!D372</f>
        <v>0</v>
      </c>
      <c r="F73" s="107">
        <f>'INPUT CE'!E372</f>
        <v>0</v>
      </c>
      <c r="G73" s="107">
        <f>'INPUT CE'!F372</f>
        <v>0</v>
      </c>
      <c r="H73" s="121">
        <f t="shared" si="7"/>
        <v>0</v>
      </c>
      <c r="I73" s="90" t="e">
        <f t="shared" si="8"/>
        <v>#DIV/0!</v>
      </c>
      <c r="J73" s="110"/>
      <c r="K73" s="402"/>
      <c r="L73" s="403"/>
      <c r="M73" s="76"/>
      <c r="N73" s="76"/>
      <c r="O73" s="76"/>
      <c r="P73" s="76"/>
      <c r="Q73" s="1"/>
      <c r="R73" s="1"/>
      <c r="S73" s="1"/>
      <c r="T73" s="1"/>
      <c r="U73" s="1"/>
      <c r="V73" s="1"/>
      <c r="W73" s="1"/>
    </row>
    <row r="74" spans="1:23" ht="15.75" customHeight="1">
      <c r="A74" s="102" t="str">
        <f>'INPUT CE'!A373</f>
        <v>BA1810</v>
      </c>
      <c r="B74" s="89" t="str">
        <f>'INPUT CE'!B373</f>
        <v>B.2.B.2.3.C) Indennità a personale universitario - area non sanitaria</v>
      </c>
      <c r="C74" s="85" t="str">
        <f t="shared" si="6"/>
        <v>Indennità a personale universitario - area non sanitaria</v>
      </c>
      <c r="D74" s="107">
        <f>'INPUT CE'!C373</f>
        <v>0</v>
      </c>
      <c r="E74" s="107">
        <f>'INPUT CE'!D373</f>
        <v>0</v>
      </c>
      <c r="F74" s="107">
        <f>'INPUT CE'!E373</f>
        <v>0</v>
      </c>
      <c r="G74" s="107">
        <f>'INPUT CE'!F373</f>
        <v>0</v>
      </c>
      <c r="H74" s="121">
        <f t="shared" si="7"/>
        <v>0</v>
      </c>
      <c r="I74" s="90" t="e">
        <f t="shared" si="8"/>
        <v>#DIV/0!</v>
      </c>
      <c r="J74" s="110"/>
      <c r="K74" s="402"/>
      <c r="L74" s="403"/>
      <c r="M74" s="76"/>
      <c r="N74" s="76"/>
      <c r="O74" s="76"/>
      <c r="P74" s="76"/>
      <c r="Q74" s="1"/>
      <c r="R74" s="1"/>
      <c r="S74" s="1"/>
      <c r="T74" s="1"/>
      <c r="U74" s="1"/>
      <c r="V74" s="1"/>
      <c r="W74" s="1"/>
    </row>
    <row r="75" spans="1:23" ht="15.75" customHeight="1">
      <c r="A75" s="102" t="str">
        <f>'INPUT CE'!A374</f>
        <v>BA1820</v>
      </c>
      <c r="B75" s="89" t="str">
        <f>'INPUT CE'!B374</f>
        <v>B.2.B.2.3.D) Lavoro interinale - area non sanitaria</v>
      </c>
      <c r="C75" s="85" t="str">
        <f t="shared" si="6"/>
        <v>Lavoro interinale - area non sanitaria</v>
      </c>
      <c r="D75" s="107">
        <f>'INPUT CE'!C374</f>
        <v>0</v>
      </c>
      <c r="E75" s="107">
        <f>'INPUT CE'!D374</f>
        <v>0</v>
      </c>
      <c r="F75" s="107">
        <f>'INPUT CE'!E374</f>
        <v>0</v>
      </c>
      <c r="G75" s="107">
        <f>'INPUT CE'!F374</f>
        <v>0</v>
      </c>
      <c r="H75" s="121">
        <f t="shared" si="7"/>
        <v>0</v>
      </c>
      <c r="I75" s="90" t="e">
        <f t="shared" si="8"/>
        <v>#DIV/0!</v>
      </c>
      <c r="J75" s="110"/>
      <c r="K75" s="402"/>
      <c r="L75" s="403"/>
      <c r="M75" s="76"/>
      <c r="N75" s="76"/>
      <c r="O75" s="76"/>
      <c r="P75" s="76"/>
      <c r="Q75" s="1"/>
      <c r="R75" s="1"/>
      <c r="S75" s="1"/>
      <c r="T75" s="1"/>
      <c r="U75" s="1"/>
      <c r="V75" s="1"/>
      <c r="W75" s="1"/>
    </row>
    <row r="76" spans="1:23" ht="15.75" customHeight="1">
      <c r="A76" s="102" t="str">
        <f>'INPUT CE'!A375</f>
        <v>BA1830</v>
      </c>
      <c r="B76" s="89" t="str">
        <f>'INPUT CE'!B375</f>
        <v>B.2.B.2.3.E) Altre collaborazioni e prestazioni di lavoro - area non sanitaria</v>
      </c>
      <c r="C76" s="85" t="str">
        <f t="shared" si="6"/>
        <v>Altre collaborazioni e prestazioni di lavoro - area non sanitaria</v>
      </c>
      <c r="D76" s="107">
        <f>'INPUT CE'!C375</f>
        <v>12682.29</v>
      </c>
      <c r="E76" s="107">
        <f>'INPUT CE'!D375</f>
        <v>17414.919999999998</v>
      </c>
      <c r="F76" s="107">
        <f>'INPUT CE'!E375</f>
        <v>67300.649999999994</v>
      </c>
      <c r="G76" s="107">
        <f>'INPUT CE'!F375</f>
        <v>0</v>
      </c>
      <c r="H76" s="121">
        <f t="shared" si="7"/>
        <v>49885.729999999996</v>
      </c>
      <c r="I76" s="90">
        <f t="shared" si="8"/>
        <v>2.864539716518939</v>
      </c>
      <c r="J76" s="110"/>
      <c r="K76" s="402" t="s">
        <v>1732</v>
      </c>
      <c r="L76" s="403"/>
      <c r="M76" s="76"/>
      <c r="N76" s="76"/>
      <c r="O76" s="76"/>
      <c r="P76" s="76"/>
      <c r="Q76" s="1"/>
      <c r="R76" s="1"/>
      <c r="S76" s="1"/>
      <c r="T76" s="1"/>
      <c r="U76" s="1"/>
      <c r="V76" s="1"/>
      <c r="W76" s="1"/>
    </row>
    <row r="77" spans="1:23" ht="15.75" customHeight="1">
      <c r="A77" s="102" t="str">
        <f>'INPUT CE'!A376</f>
        <v>BA1831</v>
      </c>
      <c r="B77" s="89" t="str">
        <f>'INPUT CE'!B376</f>
        <v>B.2.B.2.3.F) Altre Consulenze non sanitarie da privato - in attuazione dell’art.79, comma 1 sexies lettera c), del D.L. 112/2008, convertito con legge 133/2008 e della legge 23 dicembre 2009 n. 191</v>
      </c>
      <c r="C77" s="85" t="str">
        <f t="shared" si="6"/>
        <v>Altre Consulenze non sanitarie da privato - in attuazione dell’art.79, comma 1 sexies lettera c), del D.L. 112/2008, convertito con legge 133/2008 e della legge 23 dicembre 2009 n. 191</v>
      </c>
      <c r="D77" s="107">
        <f>'INPUT CE'!C376</f>
        <v>0</v>
      </c>
      <c r="E77" s="107">
        <f>'INPUT CE'!D376</f>
        <v>0</v>
      </c>
      <c r="F77" s="107">
        <f>'INPUT CE'!E376</f>
        <v>0</v>
      </c>
      <c r="G77" s="107">
        <f>'INPUT CE'!F376</f>
        <v>0</v>
      </c>
      <c r="H77" s="121">
        <f t="shared" si="7"/>
        <v>0</v>
      </c>
      <c r="I77" s="90" t="e">
        <f t="shared" si="8"/>
        <v>#DIV/0!</v>
      </c>
      <c r="J77" s="110"/>
      <c r="K77" s="402"/>
      <c r="L77" s="403"/>
      <c r="M77" s="76"/>
      <c r="N77" s="76"/>
      <c r="O77" s="76"/>
      <c r="P77" s="76"/>
      <c r="Q77" s="1"/>
      <c r="R77" s="1"/>
      <c r="S77" s="1"/>
      <c r="T77" s="1"/>
      <c r="U77" s="1"/>
      <c r="V77" s="1"/>
      <c r="W77" s="1"/>
    </row>
    <row r="78" spans="1:23" ht="15.75" customHeight="1">
      <c r="A78" s="102" t="str">
        <f>'INPUT CE'!A377</f>
        <v>BA1840</v>
      </c>
      <c r="B78" s="89" t="str">
        <f>'INPUT CE'!B377</f>
        <v>B.2.B.2.4) Rimborso oneri stipendiali del personale non sanitario in comando</v>
      </c>
      <c r="C78" s="85" t="str">
        <f t="shared" si="6"/>
        <v>Rimborso oneri stipendiali del personale non sanitario in comando</v>
      </c>
      <c r="D78" s="107">
        <f>'INPUT CE'!C377</f>
        <v>5100</v>
      </c>
      <c r="E78" s="107">
        <f>'INPUT CE'!D377</f>
        <v>0</v>
      </c>
      <c r="F78" s="107">
        <f>'INPUT CE'!E377</f>
        <v>3189.22</v>
      </c>
      <c r="G78" s="107">
        <f>'INPUT CE'!F377</f>
        <v>0</v>
      </c>
      <c r="H78" s="121">
        <f t="shared" si="7"/>
        <v>3189.22</v>
      </c>
      <c r="I78" s="90" t="e">
        <f t="shared" si="8"/>
        <v>#DIV/0!</v>
      </c>
      <c r="J78" s="110"/>
      <c r="K78" s="402"/>
      <c r="L78" s="403"/>
      <c r="M78" s="76"/>
      <c r="N78" s="76"/>
      <c r="O78" s="76"/>
      <c r="P78" s="76"/>
      <c r="Q78" s="1"/>
      <c r="R78" s="1"/>
      <c r="S78" s="1"/>
      <c r="T78" s="1"/>
      <c r="U78" s="1"/>
      <c r="V78" s="1"/>
      <c r="W78" s="1"/>
    </row>
    <row r="79" spans="1:23" ht="15.75" customHeight="1">
      <c r="A79" s="102" t="str">
        <f>'INPUT CE'!A378</f>
        <v>BA1850</v>
      </c>
      <c r="B79" s="89" t="str">
        <f>'INPUT CE'!B378</f>
        <v>B.2.B.2.4.A) Rimborso oneri stipendiali personale non sanitario in comando da Aziende sanitarie pubbliche della Regione</v>
      </c>
      <c r="C79" s="85" t="str">
        <f t="shared" si="6"/>
        <v>Rimborso oneri stipendiali personale non sanitario in comando da Aziende sanitarie pubbliche della Regione</v>
      </c>
      <c r="D79" s="107">
        <f>'INPUT CE'!C378</f>
        <v>0</v>
      </c>
      <c r="E79" s="107">
        <f>'INPUT CE'!D378</f>
        <v>0</v>
      </c>
      <c r="F79" s="107">
        <f>'INPUT CE'!E378</f>
        <v>3189.22</v>
      </c>
      <c r="G79" s="107">
        <f>'INPUT CE'!F378</f>
        <v>0</v>
      </c>
      <c r="H79" s="121">
        <f t="shared" si="7"/>
        <v>3189.22</v>
      </c>
      <c r="I79" s="90" t="e">
        <f t="shared" si="8"/>
        <v>#DIV/0!</v>
      </c>
      <c r="J79" s="110"/>
      <c r="K79" s="402"/>
      <c r="L79" s="403"/>
      <c r="M79" s="76"/>
      <c r="N79" s="76"/>
      <c r="O79" s="76"/>
      <c r="P79" s="76"/>
      <c r="Q79" s="1"/>
      <c r="R79" s="1"/>
      <c r="S79" s="1"/>
      <c r="T79" s="1"/>
      <c r="U79" s="1"/>
      <c r="V79" s="1"/>
      <c r="W79" s="1"/>
    </row>
    <row r="80" spans="1:23" ht="15.75" customHeight="1">
      <c r="A80" s="102" t="str">
        <f>'INPUT CE'!A379</f>
        <v>BA1860</v>
      </c>
      <c r="B80" s="89" t="str">
        <f>'INPUT CE'!B379</f>
        <v>B.2.B.2.4.B) Rimborso oneri stipendiali personale non sanitario in comando da Regione, soggetti pubblici e da Università</v>
      </c>
      <c r="C80" s="85" t="str">
        <f t="shared" si="6"/>
        <v>Rimborso oneri stipendiali personale non sanitario in comando da Regione, soggetti pubblici e da Università</v>
      </c>
      <c r="D80" s="107">
        <f>'INPUT CE'!C379</f>
        <v>0</v>
      </c>
      <c r="E80" s="107">
        <f>'INPUT CE'!D379</f>
        <v>0</v>
      </c>
      <c r="F80" s="107">
        <f>'INPUT CE'!E379</f>
        <v>0</v>
      </c>
      <c r="G80" s="107">
        <f>'INPUT CE'!F379</f>
        <v>0</v>
      </c>
      <c r="H80" s="121">
        <f t="shared" si="7"/>
        <v>0</v>
      </c>
      <c r="I80" s="90" t="e">
        <f t="shared" si="8"/>
        <v>#DIV/0!</v>
      </c>
      <c r="J80" s="110"/>
      <c r="K80" s="402"/>
      <c r="L80" s="403"/>
      <c r="M80" s="76"/>
      <c r="N80" s="76"/>
      <c r="O80" s="76"/>
      <c r="P80" s="76"/>
      <c r="Q80" s="1"/>
      <c r="R80" s="1"/>
      <c r="S80" s="1"/>
      <c r="T80" s="1"/>
      <c r="U80" s="1"/>
      <c r="V80" s="1"/>
      <c r="W80" s="1"/>
    </row>
    <row r="81" spans="1:23" ht="15.75" customHeight="1">
      <c r="A81" s="102" t="str">
        <f>'INPUT CE'!A380</f>
        <v>BA1870</v>
      </c>
      <c r="B81" s="89" t="str">
        <f>'INPUT CE'!B380</f>
        <v>B.2.B.2.4.C) Rimborso oneri stipendiali personale non sanitario in comando da aziende di altre Regioni (Extraregione)</v>
      </c>
      <c r="C81" s="85" t="str">
        <f t="shared" si="6"/>
        <v>Rimborso oneri stipendiali personale non sanitario in comando da aziende di altre Regioni (Extraregione)</v>
      </c>
      <c r="D81" s="107">
        <f>'INPUT CE'!C380</f>
        <v>5100</v>
      </c>
      <c r="E81" s="107">
        <f>'INPUT CE'!D380</f>
        <v>0</v>
      </c>
      <c r="F81" s="107">
        <f>'INPUT CE'!E380</f>
        <v>0</v>
      </c>
      <c r="G81" s="107">
        <f>'INPUT CE'!F380</f>
        <v>0</v>
      </c>
      <c r="H81" s="121">
        <f t="shared" si="7"/>
        <v>0</v>
      </c>
      <c r="I81" s="90" t="e">
        <f t="shared" si="8"/>
        <v>#DIV/0!</v>
      </c>
      <c r="J81" s="110"/>
      <c r="K81" s="402"/>
      <c r="L81" s="403"/>
      <c r="M81" s="76"/>
      <c r="N81" s="76"/>
      <c r="O81" s="76"/>
      <c r="P81" s="76"/>
      <c r="Q81" s="1"/>
      <c r="R81" s="1"/>
      <c r="S81" s="1"/>
      <c r="T81" s="1"/>
      <c r="U81" s="1"/>
      <c r="V81" s="1"/>
      <c r="W81" s="1"/>
    </row>
    <row r="82" spans="1:23" ht="15.75" customHeight="1">
      <c r="A82" s="76"/>
      <c r="B82" s="76"/>
      <c r="C82" s="76"/>
      <c r="D82" s="76"/>
      <c r="E82" s="76"/>
      <c r="F82" s="76"/>
      <c r="G82" s="76"/>
      <c r="H82" s="76"/>
      <c r="I82" s="76"/>
      <c r="J82" s="76"/>
      <c r="K82" s="76"/>
      <c r="L82" s="76"/>
      <c r="M82" s="76"/>
      <c r="N82" s="76"/>
      <c r="O82" s="76"/>
      <c r="P82" s="76"/>
      <c r="Q82" s="1"/>
      <c r="R82" s="1"/>
      <c r="S82" s="1"/>
      <c r="T82" s="1"/>
      <c r="U82" s="1"/>
      <c r="V82" s="1"/>
      <c r="W82" s="1"/>
    </row>
    <row r="83" spans="1:23" ht="15.75" customHeight="1">
      <c r="A83" s="76"/>
      <c r="B83" s="76"/>
      <c r="C83" s="76"/>
      <c r="D83" s="76"/>
      <c r="E83" s="76"/>
      <c r="F83" s="76"/>
      <c r="G83" s="76"/>
      <c r="H83" s="76"/>
      <c r="I83" s="76"/>
      <c r="J83" s="76"/>
      <c r="K83" s="76"/>
      <c r="L83" s="76"/>
      <c r="M83" s="76"/>
      <c r="N83" s="76"/>
      <c r="O83" s="76"/>
      <c r="P83" s="76"/>
      <c r="Q83" s="1"/>
      <c r="R83" s="1"/>
      <c r="S83" s="1"/>
      <c r="T83" s="1"/>
      <c r="U83" s="1"/>
      <c r="V83" s="1"/>
      <c r="W83" s="1"/>
    </row>
    <row r="84" spans="1:23" ht="15.75" customHeight="1">
      <c r="A84" s="76"/>
      <c r="B84" s="76"/>
      <c r="C84" s="76"/>
      <c r="D84" s="76"/>
      <c r="E84" s="76"/>
      <c r="F84" s="76"/>
      <c r="G84" s="76"/>
      <c r="H84" s="76"/>
      <c r="I84" s="76"/>
      <c r="J84" s="76"/>
      <c r="K84" s="76"/>
      <c r="L84" s="76"/>
      <c r="M84" s="76"/>
      <c r="N84" s="76"/>
      <c r="O84" s="76"/>
      <c r="P84" s="76"/>
      <c r="Q84" s="1"/>
      <c r="R84" s="1"/>
      <c r="S84" s="1"/>
      <c r="T84" s="1"/>
      <c r="U84" s="1"/>
      <c r="V84" s="1"/>
      <c r="W84" s="1"/>
    </row>
    <row r="85" spans="1:23" ht="15.75" customHeight="1">
      <c r="A85" s="76"/>
      <c r="B85" s="76"/>
      <c r="C85" s="76"/>
      <c r="D85" s="76"/>
      <c r="E85" s="76"/>
      <c r="F85" s="76"/>
      <c r="G85" s="76"/>
      <c r="H85" s="76"/>
      <c r="I85" s="76"/>
      <c r="J85" s="76"/>
      <c r="K85" s="76"/>
      <c r="L85" s="76"/>
      <c r="M85" s="76"/>
      <c r="N85" s="76"/>
      <c r="O85" s="76"/>
      <c r="P85" s="76"/>
      <c r="Q85" s="1"/>
      <c r="R85" s="1"/>
      <c r="S85" s="1"/>
      <c r="T85" s="1"/>
      <c r="U85" s="1"/>
      <c r="V85" s="1"/>
      <c r="W85" s="1"/>
    </row>
    <row r="86" spans="1:23" ht="15.75" customHeight="1">
      <c r="A86" s="76"/>
      <c r="B86" s="76"/>
      <c r="C86" s="76"/>
      <c r="D86" s="76"/>
      <c r="E86" s="76"/>
      <c r="F86" s="76"/>
      <c r="G86" s="76"/>
      <c r="H86" s="76"/>
      <c r="I86" s="76"/>
      <c r="J86" s="76"/>
      <c r="K86" s="76"/>
      <c r="L86" s="76"/>
      <c r="M86" s="76"/>
      <c r="N86" s="76"/>
      <c r="O86" s="76"/>
      <c r="P86" s="76"/>
      <c r="Q86" s="1"/>
      <c r="R86" s="1"/>
      <c r="S86" s="1"/>
      <c r="T86" s="1"/>
      <c r="U86" s="1"/>
      <c r="V86" s="1"/>
      <c r="W86" s="1"/>
    </row>
    <row r="87" spans="1:23" ht="15.75" customHeight="1">
      <c r="A87" s="76"/>
      <c r="B87" s="76"/>
      <c r="C87" s="76"/>
      <c r="D87" s="76"/>
      <c r="E87" s="76"/>
      <c r="F87" s="76"/>
      <c r="G87" s="76"/>
      <c r="H87" s="76"/>
      <c r="I87" s="76"/>
      <c r="J87" s="76"/>
      <c r="K87" s="76"/>
      <c r="L87" s="76"/>
      <c r="M87" s="76"/>
      <c r="N87" s="76"/>
      <c r="O87" s="76"/>
      <c r="P87" s="76"/>
      <c r="Q87" s="1"/>
      <c r="R87" s="1"/>
      <c r="S87" s="1"/>
      <c r="T87" s="1"/>
      <c r="U87" s="1"/>
      <c r="V87" s="1"/>
      <c r="W87" s="1"/>
    </row>
    <row r="88" spans="1:23" ht="15.75" customHeight="1">
      <c r="A88" s="76"/>
      <c r="B88" s="76"/>
      <c r="C88" s="76"/>
      <c r="D88" s="76"/>
      <c r="E88" s="76"/>
      <c r="F88" s="76"/>
      <c r="G88" s="76"/>
      <c r="H88" s="76"/>
      <c r="I88" s="76"/>
      <c r="J88" s="76"/>
      <c r="K88" s="76"/>
      <c r="L88" s="76"/>
      <c r="M88" s="76"/>
      <c r="N88" s="76"/>
      <c r="O88" s="76"/>
      <c r="P88" s="76"/>
      <c r="Q88" s="1"/>
      <c r="R88" s="1"/>
      <c r="S88" s="1"/>
      <c r="T88" s="1"/>
      <c r="U88" s="1"/>
      <c r="V88" s="1"/>
      <c r="W88" s="1"/>
    </row>
    <row r="89" spans="1:23" ht="15.75" customHeight="1">
      <c r="A89" s="76"/>
      <c r="B89" s="76"/>
      <c r="C89" s="76"/>
      <c r="D89" s="76"/>
      <c r="E89" s="76"/>
      <c r="F89" s="76"/>
      <c r="G89" s="76"/>
      <c r="H89" s="76"/>
      <c r="I89" s="76"/>
      <c r="J89" s="76"/>
      <c r="K89" s="76"/>
      <c r="L89" s="76"/>
      <c r="M89" s="76"/>
      <c r="N89" s="76"/>
      <c r="O89" s="76"/>
      <c r="P89" s="76"/>
      <c r="Q89" s="1"/>
      <c r="R89" s="1"/>
      <c r="S89" s="1"/>
      <c r="T89" s="1"/>
      <c r="U89" s="1"/>
      <c r="V89" s="1"/>
      <c r="W89" s="1"/>
    </row>
    <row r="90" spans="1:23" ht="15.75" customHeight="1">
      <c r="A90" s="76"/>
      <c r="B90" s="76"/>
      <c r="C90" s="76"/>
      <c r="D90" s="76"/>
      <c r="E90" s="76"/>
      <c r="F90" s="76"/>
      <c r="G90" s="76"/>
      <c r="H90" s="76"/>
      <c r="I90" s="76"/>
      <c r="J90" s="76"/>
      <c r="K90" s="76"/>
      <c r="L90" s="76"/>
      <c r="M90" s="76"/>
      <c r="N90" s="76"/>
      <c r="O90" s="76"/>
      <c r="P90" s="76"/>
      <c r="Q90" s="1"/>
      <c r="R90" s="1"/>
      <c r="S90" s="1"/>
      <c r="T90" s="1"/>
      <c r="U90" s="1"/>
      <c r="V90" s="1"/>
      <c r="W90" s="1"/>
    </row>
    <row r="91" spans="1:23" ht="15.75" customHeight="1">
      <c r="A91" s="76"/>
      <c r="B91" s="76"/>
      <c r="C91" s="76"/>
      <c r="D91" s="76"/>
      <c r="E91" s="76"/>
      <c r="F91" s="76"/>
      <c r="G91" s="76"/>
      <c r="H91" s="76"/>
      <c r="I91" s="76"/>
      <c r="J91" s="76"/>
      <c r="K91" s="76"/>
      <c r="L91" s="76"/>
      <c r="M91" s="76"/>
      <c r="N91" s="76"/>
      <c r="O91" s="76"/>
      <c r="P91" s="76"/>
      <c r="Q91" s="1"/>
      <c r="R91" s="1"/>
      <c r="S91" s="1"/>
      <c r="T91" s="1"/>
      <c r="U91" s="1"/>
      <c r="V91" s="1"/>
      <c r="W91" s="1"/>
    </row>
    <row r="92" spans="1:23" ht="15.75" customHeight="1">
      <c r="A92" s="76"/>
      <c r="B92" s="76"/>
      <c r="C92" s="76"/>
      <c r="D92" s="76"/>
      <c r="E92" s="76"/>
      <c r="F92" s="76"/>
      <c r="G92" s="76"/>
      <c r="H92" s="76"/>
      <c r="I92" s="76"/>
      <c r="J92" s="76"/>
      <c r="K92" s="76"/>
      <c r="L92" s="76"/>
      <c r="M92" s="76"/>
      <c r="N92" s="76"/>
      <c r="O92" s="76"/>
      <c r="P92" s="76"/>
      <c r="Q92" s="1"/>
      <c r="R92" s="1"/>
      <c r="S92" s="1"/>
      <c r="T92" s="1"/>
      <c r="U92" s="1"/>
      <c r="V92" s="1"/>
      <c r="W92" s="1"/>
    </row>
    <row r="93" spans="1:23" ht="15.75" customHeight="1">
      <c r="A93" s="76"/>
      <c r="B93" s="76"/>
      <c r="C93" s="76"/>
      <c r="D93" s="76"/>
      <c r="E93" s="76"/>
      <c r="F93" s="76"/>
      <c r="G93" s="76"/>
      <c r="H93" s="76"/>
      <c r="I93" s="76"/>
      <c r="J93" s="76"/>
      <c r="K93" s="76"/>
      <c r="L93" s="76"/>
      <c r="M93" s="76"/>
      <c r="N93" s="76"/>
      <c r="O93" s="76"/>
      <c r="P93" s="76"/>
      <c r="Q93" s="1"/>
      <c r="R93" s="1"/>
      <c r="S93" s="1"/>
      <c r="T93" s="1"/>
      <c r="U93" s="1"/>
      <c r="V93" s="1"/>
      <c r="W93" s="1"/>
    </row>
    <row r="94" spans="1:23" ht="15.75" customHeight="1">
      <c r="A94" s="76"/>
      <c r="B94" s="76"/>
      <c r="C94" s="76"/>
      <c r="D94" s="76"/>
      <c r="E94" s="76"/>
      <c r="F94" s="76"/>
      <c r="G94" s="76"/>
      <c r="H94" s="76"/>
      <c r="I94" s="76"/>
      <c r="J94" s="76"/>
      <c r="K94" s="76"/>
      <c r="L94" s="76"/>
      <c r="M94" s="76"/>
      <c r="N94" s="76"/>
      <c r="O94" s="76"/>
      <c r="P94" s="76"/>
      <c r="Q94" s="1"/>
      <c r="R94" s="1"/>
      <c r="S94" s="1"/>
      <c r="T94" s="1"/>
      <c r="U94" s="1"/>
      <c r="V94" s="1"/>
      <c r="W94" s="1"/>
    </row>
    <row r="95" spans="1:23" ht="15.75" customHeight="1">
      <c r="A95" s="76"/>
      <c r="B95" s="76"/>
      <c r="C95" s="76"/>
      <c r="D95" s="76"/>
      <c r="E95" s="76"/>
      <c r="F95" s="76"/>
      <c r="G95" s="76"/>
      <c r="H95" s="76"/>
      <c r="I95" s="76"/>
      <c r="J95" s="76"/>
      <c r="K95" s="76"/>
      <c r="L95" s="76"/>
      <c r="M95" s="76"/>
      <c r="N95" s="76"/>
      <c r="O95" s="76"/>
      <c r="P95" s="76"/>
      <c r="Q95" s="1"/>
      <c r="R95" s="1"/>
      <c r="S95" s="1"/>
      <c r="T95" s="1"/>
      <c r="U95" s="1"/>
      <c r="V95" s="1"/>
      <c r="W95" s="1"/>
    </row>
    <row r="96" spans="1:23" ht="15.75" customHeight="1">
      <c r="A96" s="76"/>
      <c r="B96" s="76"/>
      <c r="C96" s="76"/>
      <c r="D96" s="76"/>
      <c r="E96" s="76"/>
      <c r="F96" s="76"/>
      <c r="G96" s="76"/>
      <c r="H96" s="76"/>
      <c r="I96" s="76"/>
      <c r="J96" s="76"/>
      <c r="K96" s="76"/>
      <c r="L96" s="76"/>
      <c r="M96" s="76"/>
      <c r="N96" s="76"/>
      <c r="O96" s="76"/>
      <c r="P96" s="76"/>
      <c r="Q96" s="1"/>
      <c r="R96" s="1"/>
      <c r="S96" s="1"/>
      <c r="T96" s="1"/>
      <c r="U96" s="1"/>
      <c r="V96" s="1"/>
      <c r="W96" s="1"/>
    </row>
    <row r="97" spans="1:23" ht="15.75" customHeight="1">
      <c r="A97" s="76"/>
      <c r="B97" s="76"/>
      <c r="C97" s="76"/>
      <c r="D97" s="76"/>
      <c r="E97" s="76"/>
      <c r="F97" s="76"/>
      <c r="G97" s="76"/>
      <c r="H97" s="76"/>
      <c r="I97" s="76"/>
      <c r="J97" s="76"/>
      <c r="K97" s="76"/>
      <c r="L97" s="76"/>
      <c r="M97" s="76"/>
      <c r="N97" s="76"/>
      <c r="O97" s="76"/>
      <c r="P97" s="76"/>
      <c r="Q97" s="1"/>
      <c r="R97" s="1"/>
      <c r="S97" s="1"/>
      <c r="T97" s="1"/>
      <c r="U97" s="1"/>
      <c r="V97" s="1"/>
      <c r="W97" s="1"/>
    </row>
    <row r="98" spans="1:23" ht="15.75" customHeight="1">
      <c r="A98" s="76"/>
      <c r="B98" s="76"/>
      <c r="C98" s="76"/>
      <c r="D98" s="76"/>
      <c r="E98" s="76"/>
      <c r="F98" s="76"/>
      <c r="G98" s="76"/>
      <c r="H98" s="76"/>
      <c r="I98" s="76"/>
      <c r="J98" s="76"/>
      <c r="K98" s="76"/>
      <c r="L98" s="76"/>
      <c r="M98" s="76"/>
      <c r="N98" s="76"/>
      <c r="O98" s="76"/>
      <c r="P98" s="76"/>
      <c r="Q98" s="1"/>
      <c r="R98" s="1"/>
      <c r="S98" s="1"/>
      <c r="T98" s="1"/>
      <c r="U98" s="1"/>
      <c r="V98" s="1"/>
      <c r="W98" s="1"/>
    </row>
    <row r="99" spans="1:23" ht="15.75" customHeight="1">
      <c r="A99" s="76"/>
      <c r="B99" s="76"/>
      <c r="C99" s="76"/>
      <c r="D99" s="76"/>
      <c r="E99" s="76"/>
      <c r="F99" s="76"/>
      <c r="G99" s="76"/>
      <c r="H99" s="76"/>
      <c r="I99" s="76"/>
      <c r="J99" s="76"/>
      <c r="K99" s="76"/>
      <c r="L99" s="76"/>
      <c r="M99" s="76"/>
      <c r="N99" s="76"/>
      <c r="O99" s="76"/>
      <c r="P99" s="76"/>
      <c r="Q99" s="1"/>
      <c r="R99" s="1"/>
      <c r="S99" s="1"/>
      <c r="T99" s="1"/>
      <c r="U99" s="1"/>
      <c r="V99" s="1"/>
      <c r="W99" s="1"/>
    </row>
    <row r="100" spans="1:23" ht="15.75" customHeight="1">
      <c r="A100" s="76"/>
      <c r="B100" s="76"/>
      <c r="C100" s="76"/>
      <c r="D100" s="76"/>
      <c r="E100" s="76"/>
      <c r="F100" s="76"/>
      <c r="G100" s="76"/>
      <c r="H100" s="76"/>
      <c r="I100" s="76"/>
      <c r="J100" s="76"/>
      <c r="K100" s="76"/>
      <c r="L100" s="76"/>
      <c r="M100" s="76"/>
      <c r="N100" s="76"/>
      <c r="O100" s="76"/>
      <c r="P100" s="76"/>
      <c r="Q100" s="1"/>
      <c r="R100" s="1"/>
      <c r="S100" s="1"/>
      <c r="T100" s="1"/>
      <c r="U100" s="1"/>
      <c r="V100" s="1"/>
      <c r="W100" s="1"/>
    </row>
    <row r="101" spans="1:23" ht="15.75" customHeight="1">
      <c r="A101" s="76"/>
      <c r="B101" s="76"/>
      <c r="C101" s="76"/>
      <c r="D101" s="76"/>
      <c r="E101" s="76"/>
      <c r="F101" s="76"/>
      <c r="G101" s="76"/>
      <c r="H101" s="76"/>
      <c r="I101" s="76"/>
      <c r="J101" s="76"/>
      <c r="K101" s="76"/>
      <c r="L101" s="76"/>
      <c r="M101" s="76"/>
      <c r="N101" s="76"/>
      <c r="O101" s="76"/>
      <c r="P101" s="76"/>
      <c r="Q101" s="1"/>
      <c r="R101" s="1"/>
      <c r="S101" s="1"/>
      <c r="T101" s="1"/>
      <c r="U101" s="1"/>
      <c r="V101" s="1"/>
      <c r="W101" s="1"/>
    </row>
    <row r="102" spans="1:23" ht="15.75" customHeight="1">
      <c r="A102" s="76"/>
      <c r="B102" s="76"/>
      <c r="C102" s="76"/>
      <c r="D102" s="76"/>
      <c r="E102" s="76"/>
      <c r="F102" s="76"/>
      <c r="G102" s="76"/>
      <c r="H102" s="76"/>
      <c r="I102" s="76"/>
      <c r="J102" s="76"/>
      <c r="K102" s="76"/>
      <c r="L102" s="76"/>
      <c r="M102" s="76"/>
      <c r="N102" s="76"/>
      <c r="O102" s="76"/>
      <c r="P102" s="76"/>
      <c r="Q102" s="1"/>
      <c r="R102" s="1"/>
      <c r="S102" s="1"/>
      <c r="T102" s="1"/>
      <c r="U102" s="1"/>
      <c r="V102" s="1"/>
      <c r="W102" s="1"/>
    </row>
    <row r="103" spans="1:23" ht="15.75" customHeight="1">
      <c r="A103" s="76"/>
      <c r="B103" s="76"/>
      <c r="C103" s="76"/>
      <c r="D103" s="76"/>
      <c r="E103" s="76"/>
      <c r="F103" s="76"/>
      <c r="G103" s="76"/>
      <c r="H103" s="76"/>
      <c r="I103" s="76"/>
      <c r="J103" s="76"/>
      <c r="K103" s="76"/>
      <c r="L103" s="76"/>
      <c r="M103" s="76"/>
      <c r="N103" s="76"/>
      <c r="O103" s="76"/>
      <c r="P103" s="76"/>
      <c r="Q103" s="1"/>
      <c r="R103" s="1"/>
      <c r="S103" s="1"/>
      <c r="T103" s="1"/>
      <c r="U103" s="1"/>
      <c r="V103" s="1"/>
      <c r="W103" s="1"/>
    </row>
    <row r="104" spans="1:23" ht="15.75" customHeight="1">
      <c r="A104" s="76"/>
      <c r="B104" s="76"/>
      <c r="C104" s="76"/>
      <c r="D104" s="76"/>
      <c r="E104" s="76"/>
      <c r="F104" s="76"/>
      <c r="G104" s="76"/>
      <c r="H104" s="76"/>
      <c r="I104" s="76"/>
      <c r="J104" s="76"/>
      <c r="K104" s="76"/>
      <c r="L104" s="76"/>
      <c r="M104" s="76"/>
      <c r="N104" s="76"/>
      <c r="O104" s="76"/>
      <c r="P104" s="76"/>
      <c r="Q104" s="1"/>
      <c r="R104" s="1"/>
      <c r="S104" s="1"/>
      <c r="T104" s="1"/>
      <c r="U104" s="1"/>
      <c r="V104" s="1"/>
      <c r="W104" s="1"/>
    </row>
    <row r="105" spans="1:23" ht="15.75" customHeight="1">
      <c r="A105" s="76"/>
      <c r="B105" s="76"/>
      <c r="C105" s="76"/>
      <c r="D105" s="76"/>
      <c r="E105" s="76"/>
      <c r="F105" s="76"/>
      <c r="G105" s="76"/>
      <c r="H105" s="76"/>
      <c r="I105" s="76"/>
      <c r="J105" s="76"/>
      <c r="K105" s="76"/>
      <c r="L105" s="76"/>
      <c r="M105" s="76"/>
      <c r="N105" s="76"/>
      <c r="O105" s="76"/>
      <c r="P105" s="76"/>
      <c r="Q105" s="1"/>
      <c r="R105" s="1"/>
      <c r="S105" s="1"/>
      <c r="T105" s="1"/>
      <c r="U105" s="1"/>
      <c r="V105" s="1"/>
      <c r="W105" s="1"/>
    </row>
    <row r="106" spans="1:23" ht="15.75" customHeight="1">
      <c r="A106" s="76"/>
      <c r="B106" s="76"/>
      <c r="C106" s="76"/>
      <c r="D106" s="76"/>
      <c r="E106" s="76"/>
      <c r="F106" s="76"/>
      <c r="G106" s="76"/>
      <c r="H106" s="76"/>
      <c r="I106" s="76"/>
      <c r="J106" s="76"/>
      <c r="K106" s="76"/>
      <c r="L106" s="76"/>
      <c r="M106" s="76"/>
      <c r="N106" s="76"/>
      <c r="O106" s="76"/>
      <c r="P106" s="76"/>
      <c r="Q106" s="1"/>
      <c r="R106" s="1"/>
      <c r="S106" s="1"/>
      <c r="T106" s="1"/>
      <c r="U106" s="1"/>
      <c r="V106" s="1"/>
      <c r="W106" s="1"/>
    </row>
    <row r="107" spans="1:23" ht="15.75" customHeight="1">
      <c r="A107" s="76"/>
      <c r="B107" s="76"/>
      <c r="C107" s="76"/>
      <c r="D107" s="76"/>
      <c r="E107" s="76"/>
      <c r="F107" s="76"/>
      <c r="G107" s="76"/>
      <c r="H107" s="76"/>
      <c r="I107" s="76"/>
      <c r="J107" s="76"/>
      <c r="K107" s="76"/>
      <c r="L107" s="76"/>
      <c r="M107" s="76"/>
      <c r="N107" s="76"/>
      <c r="O107" s="76"/>
      <c r="P107" s="76"/>
      <c r="Q107" s="1"/>
      <c r="R107" s="1"/>
      <c r="S107" s="1"/>
      <c r="T107" s="1"/>
      <c r="U107" s="1"/>
      <c r="V107" s="1"/>
      <c r="W107" s="1"/>
    </row>
    <row r="108" spans="1:23" ht="15.75" customHeight="1">
      <c r="A108" s="76"/>
      <c r="B108" s="76"/>
      <c r="C108" s="76"/>
      <c r="D108" s="76"/>
      <c r="E108" s="76"/>
      <c r="F108" s="76"/>
      <c r="G108" s="76"/>
      <c r="H108" s="76"/>
      <c r="I108" s="76"/>
      <c r="J108" s="76"/>
      <c r="K108" s="76"/>
      <c r="L108" s="76"/>
      <c r="M108" s="76"/>
      <c r="N108" s="76"/>
      <c r="O108" s="76"/>
      <c r="P108" s="76"/>
      <c r="Q108" s="1"/>
      <c r="R108" s="1"/>
      <c r="S108" s="1"/>
      <c r="T108" s="1"/>
      <c r="U108" s="1"/>
      <c r="V108" s="1"/>
      <c r="W108" s="1"/>
    </row>
    <row r="109" spans="1:23" ht="15.75" customHeight="1">
      <c r="A109" s="76"/>
      <c r="B109" s="76"/>
      <c r="C109" s="76"/>
      <c r="D109" s="76"/>
      <c r="E109" s="76"/>
      <c r="F109" s="76"/>
      <c r="G109" s="76"/>
      <c r="H109" s="76"/>
      <c r="I109" s="76"/>
      <c r="J109" s="76"/>
      <c r="K109" s="76"/>
      <c r="L109" s="76"/>
      <c r="M109" s="76"/>
      <c r="N109" s="76"/>
      <c r="O109" s="76"/>
      <c r="P109" s="76"/>
      <c r="Q109" s="1"/>
      <c r="R109" s="1"/>
      <c r="S109" s="1"/>
      <c r="T109" s="1"/>
      <c r="U109" s="1"/>
      <c r="V109" s="1"/>
      <c r="W109" s="1"/>
    </row>
    <row r="110" spans="1:23" ht="15.75" customHeight="1">
      <c r="A110" s="76"/>
      <c r="B110" s="76"/>
      <c r="C110" s="76"/>
      <c r="D110" s="76"/>
      <c r="E110" s="76"/>
      <c r="F110" s="76"/>
      <c r="G110" s="76"/>
      <c r="H110" s="76"/>
      <c r="I110" s="76"/>
      <c r="J110" s="76"/>
      <c r="K110" s="76"/>
      <c r="L110" s="76"/>
      <c r="M110" s="76"/>
      <c r="N110" s="76"/>
      <c r="O110" s="76"/>
      <c r="P110" s="76"/>
      <c r="Q110" s="1"/>
      <c r="R110" s="1"/>
      <c r="S110" s="1"/>
      <c r="T110" s="1"/>
      <c r="U110" s="1"/>
      <c r="V110" s="1"/>
      <c r="W110" s="1"/>
    </row>
    <row r="111" spans="1:23" ht="15.75" customHeight="1">
      <c r="A111" s="76"/>
      <c r="B111" s="76"/>
      <c r="C111" s="76"/>
      <c r="D111" s="76"/>
      <c r="E111" s="76"/>
      <c r="F111" s="76"/>
      <c r="G111" s="76"/>
      <c r="H111" s="76"/>
      <c r="I111" s="76"/>
      <c r="J111" s="76"/>
      <c r="K111" s="76"/>
      <c r="L111" s="76"/>
      <c r="M111" s="76"/>
      <c r="N111" s="76"/>
      <c r="O111" s="76"/>
      <c r="P111" s="76"/>
      <c r="Q111" s="1"/>
      <c r="R111" s="1"/>
      <c r="S111" s="1"/>
      <c r="T111" s="1"/>
      <c r="U111" s="1"/>
      <c r="V111" s="1"/>
      <c r="W111" s="1"/>
    </row>
    <row r="112" spans="1:23" ht="15.75" customHeight="1">
      <c r="A112" s="76"/>
      <c r="B112" s="76"/>
      <c r="C112" s="76"/>
      <c r="D112" s="76"/>
      <c r="E112" s="76"/>
      <c r="F112" s="76"/>
      <c r="G112" s="76"/>
      <c r="H112" s="76"/>
      <c r="I112" s="76"/>
      <c r="J112" s="76"/>
      <c r="K112" s="76"/>
      <c r="L112" s="76"/>
      <c r="M112" s="76"/>
      <c r="N112" s="76"/>
      <c r="O112" s="76"/>
      <c r="P112" s="76"/>
      <c r="Q112" s="1"/>
      <c r="R112" s="1"/>
      <c r="S112" s="1"/>
      <c r="T112" s="1"/>
      <c r="U112" s="1"/>
      <c r="V112" s="1"/>
      <c r="W112" s="1"/>
    </row>
    <row r="113" spans="1:23" ht="15.75" customHeight="1">
      <c r="A113" s="76"/>
      <c r="B113" s="76"/>
      <c r="C113" s="76"/>
      <c r="D113" s="76"/>
      <c r="E113" s="76"/>
      <c r="F113" s="76"/>
      <c r="G113" s="76"/>
      <c r="H113" s="76"/>
      <c r="I113" s="76"/>
      <c r="J113" s="76"/>
      <c r="K113" s="76"/>
      <c r="L113" s="76"/>
      <c r="M113" s="76"/>
      <c r="N113" s="76"/>
      <c r="O113" s="76"/>
      <c r="P113" s="76"/>
      <c r="Q113" s="1"/>
      <c r="R113" s="1"/>
      <c r="S113" s="1"/>
      <c r="T113" s="1"/>
      <c r="U113" s="1"/>
      <c r="V113" s="1"/>
      <c r="W113" s="1"/>
    </row>
    <row r="114" spans="1:23" ht="15.75" customHeight="1">
      <c r="A114" s="76"/>
      <c r="B114" s="76"/>
      <c r="C114" s="76"/>
      <c r="D114" s="76"/>
      <c r="E114" s="76"/>
      <c r="F114" s="76"/>
      <c r="G114" s="76"/>
      <c r="H114" s="76"/>
      <c r="I114" s="76"/>
      <c r="J114" s="76"/>
      <c r="K114" s="76"/>
      <c r="L114" s="76"/>
      <c r="M114" s="76"/>
      <c r="N114" s="76"/>
      <c r="O114" s="76"/>
      <c r="P114" s="76"/>
      <c r="Q114" s="1"/>
      <c r="R114" s="1"/>
      <c r="S114" s="1"/>
      <c r="T114" s="1"/>
      <c r="U114" s="1"/>
      <c r="V114" s="1"/>
      <c r="W114" s="1"/>
    </row>
    <row r="115" spans="1:23" ht="15.75" customHeight="1">
      <c r="A115" s="76"/>
      <c r="B115" s="76"/>
      <c r="C115" s="76"/>
      <c r="D115" s="76"/>
      <c r="E115" s="76"/>
      <c r="F115" s="76"/>
      <c r="G115" s="76"/>
      <c r="H115" s="76"/>
      <c r="I115" s="76"/>
      <c r="J115" s="76"/>
      <c r="K115" s="76"/>
      <c r="L115" s="76"/>
      <c r="M115" s="76"/>
      <c r="N115" s="76"/>
      <c r="O115" s="76"/>
      <c r="P115" s="76"/>
      <c r="Q115" s="1"/>
      <c r="R115" s="1"/>
      <c r="S115" s="1"/>
      <c r="T115" s="1"/>
      <c r="U115" s="1"/>
      <c r="V115" s="1"/>
      <c r="W115" s="1"/>
    </row>
    <row r="116" spans="1:23" ht="15.75" customHeight="1">
      <c r="A116" s="76"/>
      <c r="B116" s="76"/>
      <c r="C116" s="76"/>
      <c r="D116" s="76"/>
      <c r="E116" s="76"/>
      <c r="F116" s="76"/>
      <c r="G116" s="76"/>
      <c r="H116" s="76"/>
      <c r="I116" s="76"/>
      <c r="J116" s="76"/>
      <c r="K116" s="76"/>
      <c r="L116" s="76"/>
      <c r="M116" s="76"/>
      <c r="N116" s="76"/>
      <c r="O116" s="76"/>
      <c r="P116" s="76"/>
      <c r="Q116" s="1"/>
      <c r="R116" s="1"/>
      <c r="S116" s="1"/>
      <c r="T116" s="1"/>
      <c r="U116" s="1"/>
      <c r="V116" s="1"/>
      <c r="W116" s="1"/>
    </row>
    <row r="117" spans="1:23" ht="15.75" customHeight="1">
      <c r="A117" s="76"/>
      <c r="B117" s="76"/>
      <c r="C117" s="76"/>
      <c r="D117" s="76"/>
      <c r="E117" s="76"/>
      <c r="F117" s="76"/>
      <c r="G117" s="76"/>
      <c r="H117" s="76"/>
      <c r="I117" s="76"/>
      <c r="J117" s="76"/>
      <c r="K117" s="76"/>
      <c r="L117" s="76"/>
      <c r="M117" s="76"/>
      <c r="N117" s="76"/>
      <c r="O117" s="76"/>
      <c r="P117" s="76"/>
      <c r="Q117" s="1"/>
      <c r="R117" s="1"/>
      <c r="S117" s="1"/>
      <c r="T117" s="1"/>
      <c r="U117" s="1"/>
      <c r="V117" s="1"/>
      <c r="W117" s="1"/>
    </row>
    <row r="118" spans="1:23" ht="15.75" customHeight="1">
      <c r="A118" s="76"/>
      <c r="B118" s="76"/>
      <c r="C118" s="76"/>
      <c r="D118" s="76"/>
      <c r="E118" s="76"/>
      <c r="F118" s="76"/>
      <c r="G118" s="76"/>
      <c r="H118" s="76"/>
      <c r="I118" s="76"/>
      <c r="J118" s="76"/>
      <c r="K118" s="76"/>
      <c r="L118" s="76"/>
      <c r="M118" s="76"/>
      <c r="N118" s="76"/>
      <c r="O118" s="76"/>
      <c r="P118" s="76"/>
      <c r="Q118" s="1"/>
      <c r="R118" s="1"/>
      <c r="S118" s="1"/>
      <c r="T118" s="1"/>
      <c r="U118" s="1"/>
      <c r="V118" s="1"/>
      <c r="W118" s="1"/>
    </row>
    <row r="119" spans="1:23" ht="15.75" customHeight="1">
      <c r="A119" s="76"/>
      <c r="B119" s="76"/>
      <c r="C119" s="76"/>
      <c r="D119" s="76"/>
      <c r="E119" s="76"/>
      <c r="F119" s="76"/>
      <c r="G119" s="76"/>
      <c r="H119" s="76"/>
      <c r="I119" s="76"/>
      <c r="J119" s="76"/>
      <c r="K119" s="76"/>
      <c r="L119" s="76"/>
      <c r="M119" s="76"/>
      <c r="N119" s="76"/>
      <c r="O119" s="76"/>
      <c r="P119" s="76"/>
      <c r="Q119" s="1"/>
      <c r="R119" s="1"/>
      <c r="S119" s="1"/>
      <c r="T119" s="1"/>
      <c r="U119" s="1"/>
      <c r="V119" s="1"/>
      <c r="W119" s="1"/>
    </row>
    <row r="120" spans="1:23" ht="15.75" customHeight="1">
      <c r="A120" s="76"/>
      <c r="B120" s="76"/>
      <c r="C120" s="76"/>
      <c r="D120" s="76"/>
      <c r="E120" s="76"/>
      <c r="F120" s="76"/>
      <c r="G120" s="76"/>
      <c r="H120" s="76"/>
      <c r="I120" s="76"/>
      <c r="J120" s="76"/>
      <c r="K120" s="76"/>
      <c r="L120" s="76"/>
      <c r="M120" s="76"/>
      <c r="N120" s="76"/>
      <c r="O120" s="76"/>
      <c r="P120" s="76"/>
      <c r="Q120" s="1"/>
      <c r="R120" s="1"/>
      <c r="S120" s="1"/>
      <c r="T120" s="1"/>
      <c r="U120" s="1"/>
      <c r="V120" s="1"/>
      <c r="W120" s="1"/>
    </row>
    <row r="121" spans="1:23" ht="15.75" customHeight="1">
      <c r="A121" s="76"/>
      <c r="B121" s="76"/>
      <c r="C121" s="76"/>
      <c r="D121" s="76"/>
      <c r="E121" s="76"/>
      <c r="F121" s="76"/>
      <c r="G121" s="76"/>
      <c r="H121" s="76"/>
      <c r="I121" s="76"/>
      <c r="J121" s="76"/>
      <c r="K121" s="76"/>
      <c r="L121" s="76"/>
      <c r="M121" s="76"/>
      <c r="N121" s="76"/>
      <c r="O121" s="76"/>
      <c r="P121" s="76"/>
      <c r="Q121" s="1"/>
      <c r="R121" s="1"/>
      <c r="S121" s="1"/>
      <c r="T121" s="1"/>
      <c r="U121" s="1"/>
      <c r="V121" s="1"/>
      <c r="W121" s="1"/>
    </row>
    <row r="122" spans="1:23" ht="15.75" customHeight="1">
      <c r="A122" s="76"/>
      <c r="B122" s="76"/>
      <c r="C122" s="76"/>
      <c r="D122" s="76"/>
      <c r="E122" s="76"/>
      <c r="F122" s="76"/>
      <c r="G122" s="76"/>
      <c r="H122" s="76"/>
      <c r="I122" s="76"/>
      <c r="J122" s="76"/>
      <c r="K122" s="76"/>
      <c r="L122" s="76"/>
      <c r="M122" s="76"/>
      <c r="N122" s="76"/>
      <c r="O122" s="76"/>
      <c r="P122" s="76"/>
      <c r="Q122" s="1"/>
      <c r="R122" s="1"/>
      <c r="S122" s="1"/>
      <c r="T122" s="1"/>
      <c r="U122" s="1"/>
      <c r="V122" s="1"/>
      <c r="W122" s="1"/>
    </row>
    <row r="123" spans="1:23" ht="15.75" customHeight="1">
      <c r="A123" s="76"/>
      <c r="B123" s="76"/>
      <c r="C123" s="76"/>
      <c r="D123" s="76"/>
      <c r="E123" s="76"/>
      <c r="F123" s="76"/>
      <c r="G123" s="76"/>
      <c r="H123" s="76"/>
      <c r="I123" s="76"/>
      <c r="J123" s="76"/>
      <c r="K123" s="76"/>
      <c r="L123" s="76"/>
      <c r="M123" s="76"/>
      <c r="N123" s="76"/>
      <c r="O123" s="76"/>
      <c r="P123" s="76"/>
      <c r="Q123" s="1"/>
      <c r="R123" s="1"/>
      <c r="S123" s="1"/>
      <c r="T123" s="1"/>
      <c r="U123" s="1"/>
      <c r="V123" s="1"/>
      <c r="W123" s="1"/>
    </row>
    <row r="124" spans="1:23" ht="15.75" customHeight="1">
      <c r="A124" s="76"/>
      <c r="B124" s="76"/>
      <c r="C124" s="76"/>
      <c r="D124" s="76"/>
      <c r="E124" s="76"/>
      <c r="F124" s="76"/>
      <c r="G124" s="76"/>
      <c r="H124" s="76"/>
      <c r="I124" s="76"/>
      <c r="J124" s="76"/>
      <c r="K124" s="76"/>
      <c r="L124" s="76"/>
      <c r="M124" s="76"/>
      <c r="N124" s="76"/>
      <c r="O124" s="76"/>
      <c r="P124" s="76"/>
      <c r="Q124" s="1"/>
      <c r="R124" s="1"/>
      <c r="S124" s="1"/>
      <c r="T124" s="1"/>
      <c r="U124" s="1"/>
      <c r="V124" s="1"/>
      <c r="W124" s="1"/>
    </row>
    <row r="125" spans="1:23" ht="15.75" customHeight="1">
      <c r="A125" s="76"/>
      <c r="B125" s="76"/>
      <c r="C125" s="76"/>
      <c r="D125" s="76"/>
      <c r="E125" s="76"/>
      <c r="F125" s="76"/>
      <c r="G125" s="76"/>
      <c r="H125" s="76"/>
      <c r="I125" s="76"/>
      <c r="J125" s="76"/>
      <c r="K125" s="76"/>
      <c r="L125" s="76"/>
      <c r="M125" s="76"/>
      <c r="N125" s="76"/>
      <c r="O125" s="76"/>
      <c r="P125" s="76"/>
      <c r="Q125" s="1"/>
      <c r="R125" s="1"/>
      <c r="S125" s="1"/>
      <c r="T125" s="1"/>
      <c r="U125" s="1"/>
      <c r="V125" s="1"/>
      <c r="W125" s="1"/>
    </row>
    <row r="126" spans="1:23" ht="15.75" customHeight="1">
      <c r="A126" s="76"/>
      <c r="B126" s="76"/>
      <c r="C126" s="76"/>
      <c r="D126" s="76"/>
      <c r="E126" s="76"/>
      <c r="F126" s="76"/>
      <c r="G126" s="76"/>
      <c r="H126" s="76"/>
      <c r="I126" s="76"/>
      <c r="J126" s="76"/>
      <c r="K126" s="76"/>
      <c r="L126" s="76"/>
      <c r="M126" s="76"/>
      <c r="N126" s="76"/>
      <c r="O126" s="76"/>
      <c r="P126" s="76"/>
      <c r="Q126" s="1"/>
      <c r="R126" s="1"/>
      <c r="S126" s="1"/>
      <c r="T126" s="1"/>
      <c r="U126" s="1"/>
      <c r="V126" s="1"/>
      <c r="W126" s="1"/>
    </row>
    <row r="127" spans="1:23" ht="15.75" customHeight="1">
      <c r="A127" s="76"/>
      <c r="B127" s="76"/>
      <c r="C127" s="76"/>
      <c r="D127" s="76"/>
      <c r="E127" s="76"/>
      <c r="F127" s="76"/>
      <c r="G127" s="76"/>
      <c r="H127" s="76"/>
      <c r="I127" s="76"/>
      <c r="J127" s="76"/>
      <c r="K127" s="76"/>
      <c r="L127" s="76"/>
      <c r="M127" s="76"/>
      <c r="N127" s="76"/>
      <c r="O127" s="76"/>
      <c r="P127" s="76"/>
      <c r="Q127" s="1"/>
      <c r="R127" s="1"/>
      <c r="S127" s="1"/>
      <c r="T127" s="1"/>
      <c r="U127" s="1"/>
      <c r="V127" s="1"/>
      <c r="W127" s="1"/>
    </row>
    <row r="128" spans="1:23" ht="15.75" customHeight="1">
      <c r="A128" s="76"/>
      <c r="B128" s="76"/>
      <c r="C128" s="76"/>
      <c r="D128" s="76"/>
      <c r="E128" s="76"/>
      <c r="F128" s="76"/>
      <c r="G128" s="76"/>
      <c r="H128" s="76"/>
      <c r="I128" s="76"/>
      <c r="J128" s="76"/>
      <c r="K128" s="76"/>
      <c r="L128" s="76"/>
      <c r="M128" s="76"/>
      <c r="N128" s="76"/>
      <c r="O128" s="76"/>
      <c r="P128" s="76"/>
      <c r="Q128" s="1"/>
      <c r="R128" s="1"/>
      <c r="S128" s="1"/>
      <c r="T128" s="1"/>
      <c r="U128" s="1"/>
      <c r="V128" s="1"/>
      <c r="W128" s="1"/>
    </row>
    <row r="129" spans="1:23" ht="15.75" customHeight="1">
      <c r="A129" s="76"/>
      <c r="B129" s="76"/>
      <c r="C129" s="76"/>
      <c r="D129" s="76"/>
      <c r="E129" s="76"/>
      <c r="F129" s="76"/>
      <c r="G129" s="76"/>
      <c r="H129" s="76"/>
      <c r="I129" s="76"/>
      <c r="J129" s="76"/>
      <c r="K129" s="76"/>
      <c r="L129" s="76"/>
      <c r="M129" s="76"/>
      <c r="N129" s="76"/>
      <c r="O129" s="76"/>
      <c r="P129" s="76"/>
      <c r="Q129" s="1"/>
      <c r="R129" s="1"/>
      <c r="S129" s="1"/>
      <c r="T129" s="1"/>
      <c r="U129" s="1"/>
      <c r="V129" s="1"/>
      <c r="W129" s="1"/>
    </row>
    <row r="130" spans="1:23" ht="15.75" customHeight="1">
      <c r="A130" s="76"/>
      <c r="B130" s="76"/>
      <c r="C130" s="76"/>
      <c r="D130" s="76"/>
      <c r="E130" s="76"/>
      <c r="F130" s="76"/>
      <c r="G130" s="76"/>
      <c r="H130" s="76"/>
      <c r="I130" s="76"/>
      <c r="J130" s="76"/>
      <c r="K130" s="76"/>
      <c r="L130" s="76"/>
      <c r="M130" s="76"/>
      <c r="N130" s="76"/>
      <c r="O130" s="76"/>
      <c r="P130" s="76"/>
      <c r="Q130" s="1"/>
      <c r="R130" s="1"/>
      <c r="S130" s="1"/>
      <c r="T130" s="1"/>
      <c r="U130" s="1"/>
      <c r="V130" s="1"/>
      <c r="W130" s="1"/>
    </row>
    <row r="131" spans="1:23" ht="15.75" customHeight="1">
      <c r="A131" s="76"/>
      <c r="B131" s="76"/>
      <c r="C131" s="76"/>
      <c r="D131" s="76"/>
      <c r="E131" s="76"/>
      <c r="F131" s="76"/>
      <c r="G131" s="76"/>
      <c r="H131" s="76"/>
      <c r="I131" s="76"/>
      <c r="J131" s="76"/>
      <c r="K131" s="76"/>
      <c r="L131" s="76"/>
      <c r="M131" s="76"/>
      <c r="N131" s="76"/>
      <c r="O131" s="76"/>
      <c r="P131" s="76"/>
      <c r="Q131" s="1"/>
      <c r="R131" s="1"/>
      <c r="S131" s="1"/>
      <c r="T131" s="1"/>
      <c r="U131" s="1"/>
      <c r="V131" s="1"/>
      <c r="W131" s="1"/>
    </row>
    <row r="132" spans="1:23" ht="15.75" customHeight="1">
      <c r="A132" s="76"/>
      <c r="B132" s="76"/>
      <c r="C132" s="76"/>
      <c r="D132" s="76"/>
      <c r="E132" s="76"/>
      <c r="F132" s="76"/>
      <c r="G132" s="76"/>
      <c r="H132" s="76"/>
      <c r="I132" s="76"/>
      <c r="J132" s="76"/>
      <c r="K132" s="76"/>
      <c r="L132" s="76"/>
      <c r="M132" s="76"/>
      <c r="N132" s="76"/>
      <c r="O132" s="76"/>
      <c r="P132" s="76"/>
      <c r="Q132" s="1"/>
      <c r="R132" s="1"/>
      <c r="S132" s="1"/>
      <c r="T132" s="1"/>
      <c r="U132" s="1"/>
      <c r="V132" s="1"/>
      <c r="W132" s="1"/>
    </row>
    <row r="133" spans="1:23" ht="15.75" customHeight="1">
      <c r="A133" s="76"/>
      <c r="B133" s="76"/>
      <c r="C133" s="76"/>
      <c r="D133" s="76"/>
      <c r="E133" s="76"/>
      <c r="F133" s="76"/>
      <c r="G133" s="76"/>
      <c r="H133" s="76"/>
      <c r="I133" s="76"/>
      <c r="J133" s="76"/>
      <c r="K133" s="76"/>
      <c r="L133" s="76"/>
      <c r="M133" s="76"/>
      <c r="N133" s="76"/>
      <c r="O133" s="76"/>
      <c r="P133" s="76"/>
      <c r="Q133" s="1"/>
      <c r="R133" s="1"/>
      <c r="S133" s="1"/>
      <c r="T133" s="1"/>
      <c r="U133" s="1"/>
      <c r="V133" s="1"/>
      <c r="W133" s="1"/>
    </row>
    <row r="134" spans="1:23" ht="15.75" customHeight="1">
      <c r="A134" s="76"/>
      <c r="B134" s="76"/>
      <c r="C134" s="76"/>
      <c r="D134" s="76"/>
      <c r="E134" s="76"/>
      <c r="F134" s="76"/>
      <c r="G134" s="76"/>
      <c r="H134" s="76"/>
      <c r="I134" s="76"/>
      <c r="J134" s="76"/>
      <c r="K134" s="76"/>
      <c r="L134" s="76"/>
      <c r="M134" s="76"/>
      <c r="N134" s="76"/>
      <c r="O134" s="76"/>
      <c r="P134" s="76"/>
      <c r="Q134" s="1"/>
      <c r="R134" s="1"/>
      <c r="S134" s="1"/>
      <c r="T134" s="1"/>
      <c r="U134" s="1"/>
      <c r="V134" s="1"/>
      <c r="W134" s="1"/>
    </row>
    <row r="135" spans="1:23" ht="15.75" customHeight="1">
      <c r="A135" s="76"/>
      <c r="B135" s="76"/>
      <c r="C135" s="76"/>
      <c r="D135" s="76"/>
      <c r="E135" s="76"/>
      <c r="F135" s="76"/>
      <c r="G135" s="76"/>
      <c r="H135" s="76"/>
      <c r="I135" s="76"/>
      <c r="J135" s="76"/>
      <c r="K135" s="76"/>
      <c r="L135" s="76"/>
      <c r="M135" s="76"/>
      <c r="N135" s="76"/>
      <c r="O135" s="76"/>
      <c r="P135" s="76"/>
      <c r="Q135" s="1"/>
      <c r="R135" s="1"/>
      <c r="S135" s="1"/>
      <c r="T135" s="1"/>
      <c r="U135" s="1"/>
      <c r="V135" s="1"/>
      <c r="W135" s="1"/>
    </row>
    <row r="136" spans="1:23" ht="15.75" customHeight="1">
      <c r="A136" s="76"/>
      <c r="B136" s="76"/>
      <c r="C136" s="76"/>
      <c r="D136" s="76"/>
      <c r="E136" s="76"/>
      <c r="F136" s="76"/>
      <c r="G136" s="76"/>
      <c r="H136" s="76"/>
      <c r="I136" s="76"/>
      <c r="J136" s="76"/>
      <c r="K136" s="76"/>
      <c r="L136" s="76"/>
      <c r="M136" s="76"/>
      <c r="N136" s="76"/>
      <c r="O136" s="76"/>
      <c r="P136" s="76"/>
      <c r="Q136" s="1"/>
      <c r="R136" s="1"/>
      <c r="S136" s="1"/>
      <c r="T136" s="1"/>
      <c r="U136" s="1"/>
      <c r="V136" s="1"/>
      <c r="W136" s="1"/>
    </row>
    <row r="137" spans="1:23" ht="15.75" customHeight="1">
      <c r="A137" s="76"/>
      <c r="B137" s="76"/>
      <c r="C137" s="76"/>
      <c r="D137" s="76"/>
      <c r="E137" s="76"/>
      <c r="F137" s="76"/>
      <c r="G137" s="76"/>
      <c r="H137" s="76"/>
      <c r="I137" s="76"/>
      <c r="J137" s="76"/>
      <c r="K137" s="76"/>
      <c r="L137" s="76"/>
      <c r="M137" s="76"/>
      <c r="N137" s="76"/>
      <c r="O137" s="76"/>
      <c r="P137" s="76"/>
      <c r="Q137" s="1"/>
      <c r="R137" s="1"/>
      <c r="S137" s="1"/>
      <c r="T137" s="1"/>
      <c r="U137" s="1"/>
      <c r="V137" s="1"/>
      <c r="W137" s="1"/>
    </row>
    <row r="138" spans="1:23" ht="15.75" customHeight="1">
      <c r="A138" s="76"/>
      <c r="B138" s="76"/>
      <c r="C138" s="76"/>
      <c r="D138" s="76"/>
      <c r="E138" s="76"/>
      <c r="F138" s="76"/>
      <c r="G138" s="76"/>
      <c r="H138" s="76"/>
      <c r="I138" s="76"/>
      <c r="J138" s="76"/>
      <c r="K138" s="76"/>
      <c r="L138" s="76"/>
      <c r="M138" s="76"/>
      <c r="N138" s="76"/>
      <c r="O138" s="76"/>
      <c r="P138" s="76"/>
      <c r="Q138" s="1"/>
      <c r="R138" s="1"/>
      <c r="S138" s="1"/>
      <c r="T138" s="1"/>
      <c r="U138" s="1"/>
      <c r="V138" s="1"/>
      <c r="W138" s="1"/>
    </row>
    <row r="139" spans="1:23" ht="15.75" customHeight="1">
      <c r="A139" s="76"/>
      <c r="B139" s="76"/>
      <c r="C139" s="76"/>
      <c r="D139" s="76"/>
      <c r="E139" s="76"/>
      <c r="F139" s="76"/>
      <c r="G139" s="76"/>
      <c r="H139" s="76"/>
      <c r="I139" s="76"/>
      <c r="J139" s="76"/>
      <c r="K139" s="76"/>
      <c r="L139" s="76"/>
      <c r="M139" s="76"/>
      <c r="N139" s="76"/>
      <c r="O139" s="76"/>
      <c r="P139" s="76"/>
      <c r="Q139" s="1"/>
      <c r="R139" s="1"/>
      <c r="S139" s="1"/>
      <c r="T139" s="1"/>
      <c r="U139" s="1"/>
      <c r="V139" s="1"/>
      <c r="W139" s="1"/>
    </row>
    <row r="140" spans="1:23" ht="15.75" customHeight="1">
      <c r="A140" s="76"/>
      <c r="B140" s="76"/>
      <c r="C140" s="76"/>
      <c r="D140" s="76"/>
      <c r="E140" s="76"/>
      <c r="F140" s="76"/>
      <c r="G140" s="76"/>
      <c r="H140" s="76"/>
      <c r="I140" s="76"/>
      <c r="J140" s="76"/>
      <c r="K140" s="76"/>
      <c r="L140" s="76"/>
      <c r="M140" s="76"/>
      <c r="N140" s="76"/>
      <c r="O140" s="76"/>
      <c r="P140" s="76"/>
      <c r="Q140" s="1"/>
      <c r="R140" s="1"/>
      <c r="S140" s="1"/>
      <c r="T140" s="1"/>
      <c r="U140" s="1"/>
      <c r="V140" s="1"/>
      <c r="W140" s="1"/>
    </row>
    <row r="141" spans="1:23" ht="15.75" customHeight="1">
      <c r="A141" s="76"/>
      <c r="B141" s="76"/>
      <c r="C141" s="76"/>
      <c r="D141" s="76"/>
      <c r="E141" s="76"/>
      <c r="F141" s="76"/>
      <c r="G141" s="76"/>
      <c r="H141" s="76"/>
      <c r="I141" s="76"/>
      <c r="J141" s="76"/>
      <c r="K141" s="76"/>
      <c r="L141" s="76"/>
      <c r="M141" s="76"/>
      <c r="N141" s="76"/>
      <c r="O141" s="76"/>
      <c r="P141" s="76"/>
      <c r="Q141" s="1"/>
      <c r="R141" s="1"/>
      <c r="S141" s="1"/>
      <c r="T141" s="1"/>
      <c r="U141" s="1"/>
      <c r="V141" s="1"/>
      <c r="W141" s="1"/>
    </row>
    <row r="142" spans="1:23" ht="15.75" customHeight="1">
      <c r="A142" s="76"/>
      <c r="B142" s="76"/>
      <c r="C142" s="76"/>
      <c r="D142" s="76"/>
      <c r="E142" s="76"/>
      <c r="F142" s="76"/>
      <c r="G142" s="76"/>
      <c r="H142" s="76"/>
      <c r="I142" s="76"/>
      <c r="J142" s="76"/>
      <c r="K142" s="76"/>
      <c r="L142" s="76"/>
      <c r="M142" s="76"/>
      <c r="N142" s="76"/>
      <c r="O142" s="76"/>
      <c r="P142" s="76"/>
      <c r="Q142" s="1"/>
      <c r="R142" s="1"/>
      <c r="S142" s="1"/>
      <c r="T142" s="1"/>
      <c r="U142" s="1"/>
      <c r="V142" s="1"/>
      <c r="W142" s="1"/>
    </row>
    <row r="143" spans="1:23" ht="15.75" customHeight="1">
      <c r="A143" s="76"/>
      <c r="B143" s="76"/>
      <c r="C143" s="76"/>
      <c r="D143" s="76"/>
      <c r="E143" s="76"/>
      <c r="F143" s="76"/>
      <c r="G143" s="76"/>
      <c r="H143" s="76"/>
      <c r="I143" s="76"/>
      <c r="J143" s="76"/>
      <c r="K143" s="76"/>
      <c r="L143" s="76"/>
      <c r="M143" s="76"/>
      <c r="N143" s="76"/>
      <c r="O143" s="76"/>
      <c r="P143" s="76"/>
      <c r="Q143" s="1"/>
      <c r="R143" s="1"/>
      <c r="S143" s="1"/>
      <c r="T143" s="1"/>
      <c r="U143" s="1"/>
      <c r="V143" s="1"/>
      <c r="W143" s="1"/>
    </row>
    <row r="144" spans="1:23" ht="15.75" customHeight="1">
      <c r="A144" s="76"/>
      <c r="B144" s="76"/>
      <c r="C144" s="76"/>
      <c r="D144" s="76"/>
      <c r="E144" s="76"/>
      <c r="F144" s="76"/>
      <c r="G144" s="76"/>
      <c r="H144" s="76"/>
      <c r="I144" s="76"/>
      <c r="J144" s="76"/>
      <c r="K144" s="76"/>
      <c r="L144" s="76"/>
      <c r="M144" s="76"/>
      <c r="N144" s="76"/>
      <c r="O144" s="76"/>
      <c r="P144" s="76"/>
      <c r="Q144" s="1"/>
      <c r="R144" s="1"/>
      <c r="S144" s="1"/>
      <c r="T144" s="1"/>
      <c r="U144" s="1"/>
      <c r="V144" s="1"/>
      <c r="W144" s="1"/>
    </row>
    <row r="145" spans="1:23" ht="15.75" customHeight="1">
      <c r="A145" s="76"/>
      <c r="B145" s="76"/>
      <c r="C145" s="76"/>
      <c r="D145" s="76"/>
      <c r="E145" s="76"/>
      <c r="F145" s="76"/>
      <c r="G145" s="76"/>
      <c r="H145" s="76"/>
      <c r="I145" s="76"/>
      <c r="J145" s="76"/>
      <c r="K145" s="76"/>
      <c r="L145" s="76"/>
      <c r="M145" s="76"/>
      <c r="N145" s="76"/>
      <c r="O145" s="76"/>
      <c r="P145" s="76"/>
      <c r="Q145" s="1"/>
      <c r="R145" s="1"/>
      <c r="S145" s="1"/>
      <c r="T145" s="1"/>
      <c r="U145" s="1"/>
      <c r="V145" s="1"/>
      <c r="W145" s="1"/>
    </row>
    <row r="146" spans="1:23" ht="15.75" customHeight="1">
      <c r="A146" s="76"/>
      <c r="B146" s="76"/>
      <c r="C146" s="76"/>
      <c r="D146" s="76"/>
      <c r="E146" s="76"/>
      <c r="F146" s="76"/>
      <c r="G146" s="76"/>
      <c r="H146" s="76"/>
      <c r="I146" s="76"/>
      <c r="J146" s="76"/>
      <c r="K146" s="76"/>
      <c r="L146" s="76"/>
      <c r="M146" s="76"/>
      <c r="N146" s="76"/>
      <c r="O146" s="76"/>
      <c r="P146" s="76"/>
      <c r="Q146" s="1"/>
      <c r="R146" s="1"/>
      <c r="S146" s="1"/>
      <c r="T146" s="1"/>
      <c r="U146" s="1"/>
      <c r="V146" s="1"/>
      <c r="W146" s="1"/>
    </row>
    <row r="147" spans="1:23" ht="15.75" customHeight="1">
      <c r="A147" s="76"/>
      <c r="B147" s="76"/>
      <c r="C147" s="76"/>
      <c r="D147" s="76"/>
      <c r="E147" s="76"/>
      <c r="F147" s="76"/>
      <c r="G147" s="76"/>
      <c r="H147" s="76"/>
      <c r="I147" s="76"/>
      <c r="J147" s="76"/>
      <c r="K147" s="76"/>
      <c r="L147" s="76"/>
      <c r="M147" s="76"/>
      <c r="N147" s="76"/>
      <c r="O147" s="76"/>
      <c r="P147" s="76"/>
      <c r="Q147" s="1"/>
      <c r="R147" s="1"/>
      <c r="S147" s="1"/>
      <c r="T147" s="1"/>
      <c r="U147" s="1"/>
      <c r="V147" s="1"/>
      <c r="W147" s="1"/>
    </row>
    <row r="148" spans="1:23" ht="15.75" customHeight="1">
      <c r="A148" s="76"/>
      <c r="B148" s="76"/>
      <c r="C148" s="76"/>
      <c r="D148" s="76"/>
      <c r="E148" s="76"/>
      <c r="F148" s="76"/>
      <c r="G148" s="76"/>
      <c r="H148" s="76"/>
      <c r="I148" s="76"/>
      <c r="J148" s="76"/>
      <c r="K148" s="76"/>
      <c r="L148" s="76"/>
      <c r="M148" s="76"/>
      <c r="N148" s="76"/>
      <c r="O148" s="76"/>
      <c r="P148" s="76"/>
      <c r="Q148" s="1"/>
      <c r="R148" s="1"/>
      <c r="S148" s="1"/>
      <c r="T148" s="1"/>
      <c r="U148" s="1"/>
      <c r="V148" s="1"/>
      <c r="W148" s="1"/>
    </row>
    <row r="149" spans="1:23" ht="15.75" customHeight="1">
      <c r="A149" s="76"/>
      <c r="B149" s="76"/>
      <c r="C149" s="76"/>
      <c r="D149" s="76"/>
      <c r="E149" s="76"/>
      <c r="F149" s="76"/>
      <c r="G149" s="76"/>
      <c r="H149" s="76"/>
      <c r="I149" s="76"/>
      <c r="J149" s="76"/>
      <c r="K149" s="76"/>
      <c r="L149" s="76"/>
      <c r="M149" s="76"/>
      <c r="N149" s="76"/>
      <c r="O149" s="76"/>
      <c r="P149" s="76"/>
      <c r="Q149" s="1"/>
      <c r="R149" s="1"/>
      <c r="S149" s="1"/>
      <c r="T149" s="1"/>
      <c r="U149" s="1"/>
      <c r="V149" s="1"/>
      <c r="W149" s="1"/>
    </row>
    <row r="150" spans="1:23" ht="15.75" customHeight="1">
      <c r="A150" s="76"/>
      <c r="B150" s="76"/>
      <c r="C150" s="76"/>
      <c r="D150" s="76"/>
      <c r="E150" s="76"/>
      <c r="F150" s="76"/>
      <c r="G150" s="76"/>
      <c r="H150" s="76"/>
      <c r="I150" s="76"/>
      <c r="J150" s="76"/>
      <c r="K150" s="76"/>
      <c r="L150" s="76"/>
      <c r="M150" s="76"/>
      <c r="N150" s="76"/>
      <c r="O150" s="76"/>
      <c r="P150" s="76"/>
      <c r="Q150" s="1"/>
      <c r="R150" s="1"/>
      <c r="S150" s="1"/>
      <c r="T150" s="1"/>
      <c r="U150" s="1"/>
      <c r="V150" s="1"/>
      <c r="W150" s="1"/>
    </row>
    <row r="151" spans="1:23" ht="15.75" customHeight="1">
      <c r="A151" s="76"/>
      <c r="B151" s="76"/>
      <c r="C151" s="76"/>
      <c r="D151" s="76"/>
      <c r="E151" s="76"/>
      <c r="F151" s="76"/>
      <c r="G151" s="76"/>
      <c r="H151" s="76"/>
      <c r="I151" s="76"/>
      <c r="J151" s="76"/>
      <c r="K151" s="76"/>
      <c r="L151" s="76"/>
      <c r="M151" s="76"/>
      <c r="N151" s="76"/>
      <c r="O151" s="76"/>
      <c r="P151" s="76"/>
      <c r="Q151" s="1"/>
      <c r="R151" s="1"/>
      <c r="S151" s="1"/>
      <c r="T151" s="1"/>
      <c r="U151" s="1"/>
      <c r="V151" s="1"/>
      <c r="W151" s="1"/>
    </row>
    <row r="152" spans="1:23" ht="15.75" customHeight="1">
      <c r="A152" s="76"/>
      <c r="B152" s="76"/>
      <c r="C152" s="76"/>
      <c r="D152" s="76"/>
      <c r="E152" s="76"/>
      <c r="F152" s="76"/>
      <c r="G152" s="76"/>
      <c r="H152" s="76"/>
      <c r="I152" s="76"/>
      <c r="J152" s="76"/>
      <c r="K152" s="76"/>
      <c r="L152" s="76"/>
      <c r="M152" s="76"/>
      <c r="N152" s="76"/>
      <c r="O152" s="76"/>
      <c r="P152" s="76"/>
      <c r="Q152" s="1"/>
      <c r="R152" s="1"/>
      <c r="S152" s="1"/>
      <c r="T152" s="1"/>
      <c r="U152" s="1"/>
      <c r="V152" s="1"/>
      <c r="W152" s="1"/>
    </row>
    <row r="153" spans="1:23" ht="15.75" customHeight="1">
      <c r="A153" s="76"/>
      <c r="B153" s="76"/>
      <c r="C153" s="76"/>
      <c r="D153" s="76"/>
      <c r="E153" s="76"/>
      <c r="F153" s="76"/>
      <c r="G153" s="76"/>
      <c r="H153" s="76"/>
      <c r="I153" s="76"/>
      <c r="J153" s="76"/>
      <c r="K153" s="76"/>
      <c r="L153" s="76"/>
      <c r="M153" s="76"/>
      <c r="N153" s="76"/>
      <c r="O153" s="76"/>
      <c r="P153" s="76"/>
      <c r="Q153" s="1"/>
      <c r="R153" s="1"/>
      <c r="S153" s="1"/>
      <c r="T153" s="1"/>
      <c r="U153" s="1"/>
      <c r="V153" s="1"/>
      <c r="W153" s="1"/>
    </row>
    <row r="154" spans="1:23" ht="15.75" customHeight="1">
      <c r="A154" s="76"/>
      <c r="B154" s="76"/>
      <c r="C154" s="76"/>
      <c r="D154" s="76"/>
      <c r="E154" s="76"/>
      <c r="F154" s="76"/>
      <c r="G154" s="76"/>
      <c r="H154" s="76"/>
      <c r="I154" s="76"/>
      <c r="J154" s="76"/>
      <c r="K154" s="76"/>
      <c r="L154" s="76"/>
      <c r="M154" s="76"/>
      <c r="N154" s="76"/>
      <c r="O154" s="76"/>
      <c r="P154" s="76"/>
      <c r="Q154" s="1"/>
      <c r="R154" s="1"/>
      <c r="S154" s="1"/>
      <c r="T154" s="1"/>
      <c r="U154" s="1"/>
      <c r="V154" s="1"/>
      <c r="W154" s="1"/>
    </row>
    <row r="155" spans="1:23" ht="15.75" customHeight="1">
      <c r="A155" s="76"/>
      <c r="B155" s="76"/>
      <c r="C155" s="76"/>
      <c r="D155" s="76"/>
      <c r="E155" s="76"/>
      <c r="F155" s="76"/>
      <c r="G155" s="76"/>
      <c r="H155" s="76"/>
      <c r="I155" s="76"/>
      <c r="J155" s="76"/>
      <c r="K155" s="76"/>
      <c r="L155" s="76"/>
      <c r="M155" s="76"/>
      <c r="N155" s="76"/>
      <c r="O155" s="76"/>
      <c r="P155" s="76"/>
      <c r="Q155" s="1"/>
      <c r="R155" s="1"/>
      <c r="S155" s="1"/>
      <c r="T155" s="1"/>
      <c r="U155" s="1"/>
      <c r="V155" s="1"/>
      <c r="W155" s="1"/>
    </row>
    <row r="156" spans="1:23" ht="15.75" customHeight="1">
      <c r="A156" s="76"/>
      <c r="B156" s="76"/>
      <c r="C156" s="76"/>
      <c r="D156" s="76"/>
      <c r="E156" s="76"/>
      <c r="F156" s="76"/>
      <c r="G156" s="76"/>
      <c r="H156" s="76"/>
      <c r="I156" s="76"/>
      <c r="J156" s="76"/>
      <c r="K156" s="76"/>
      <c r="L156" s="76"/>
      <c r="M156" s="76"/>
      <c r="N156" s="76"/>
      <c r="O156" s="76"/>
      <c r="P156" s="76"/>
      <c r="Q156" s="1"/>
      <c r="R156" s="1"/>
      <c r="S156" s="1"/>
      <c r="T156" s="1"/>
      <c r="U156" s="1"/>
      <c r="V156" s="1"/>
      <c r="W156" s="1"/>
    </row>
    <row r="157" spans="1:23" ht="15.75" customHeight="1">
      <c r="A157" s="76"/>
      <c r="B157" s="76"/>
      <c r="C157" s="76"/>
      <c r="D157" s="76"/>
      <c r="E157" s="76"/>
      <c r="F157" s="76"/>
      <c r="G157" s="76"/>
      <c r="H157" s="76"/>
      <c r="I157" s="76"/>
      <c r="J157" s="76"/>
      <c r="K157" s="76"/>
      <c r="L157" s="76"/>
      <c r="M157" s="76"/>
      <c r="N157" s="76"/>
      <c r="O157" s="76"/>
      <c r="P157" s="76"/>
      <c r="Q157" s="1"/>
      <c r="R157" s="1"/>
      <c r="S157" s="1"/>
      <c r="T157" s="1"/>
      <c r="U157" s="1"/>
      <c r="V157" s="1"/>
      <c r="W157" s="1"/>
    </row>
    <row r="158" spans="1:23" ht="15.75" customHeight="1">
      <c r="A158" s="76"/>
      <c r="B158" s="76"/>
      <c r="C158" s="76"/>
      <c r="D158" s="76"/>
      <c r="E158" s="76"/>
      <c r="F158" s="76"/>
      <c r="G158" s="76"/>
      <c r="H158" s="76"/>
      <c r="I158" s="76"/>
      <c r="J158" s="76"/>
      <c r="K158" s="76"/>
      <c r="L158" s="76"/>
      <c r="M158" s="76"/>
      <c r="N158" s="76"/>
      <c r="O158" s="76"/>
      <c r="P158" s="76"/>
      <c r="Q158" s="1"/>
      <c r="R158" s="1"/>
      <c r="S158" s="1"/>
      <c r="T158" s="1"/>
      <c r="U158" s="1"/>
      <c r="V158" s="1"/>
      <c r="W158" s="1"/>
    </row>
    <row r="159" spans="1:23" ht="15.75" customHeight="1">
      <c r="A159" s="76"/>
      <c r="B159" s="76"/>
      <c r="C159" s="76"/>
      <c r="D159" s="76"/>
      <c r="E159" s="76"/>
      <c r="F159" s="76"/>
      <c r="G159" s="76"/>
      <c r="H159" s="76"/>
      <c r="I159" s="76"/>
      <c r="J159" s="76"/>
      <c r="K159" s="76"/>
      <c r="L159" s="76"/>
      <c r="M159" s="76"/>
      <c r="N159" s="76"/>
      <c r="O159" s="76"/>
      <c r="P159" s="76"/>
      <c r="Q159" s="1"/>
      <c r="R159" s="1"/>
      <c r="S159" s="1"/>
      <c r="T159" s="1"/>
      <c r="U159" s="1"/>
      <c r="V159" s="1"/>
      <c r="W159" s="1"/>
    </row>
    <row r="160" spans="1:23" ht="15.75" customHeight="1">
      <c r="A160" s="76"/>
      <c r="B160" s="76"/>
      <c r="C160" s="76"/>
      <c r="D160" s="76"/>
      <c r="E160" s="76"/>
      <c r="F160" s="76"/>
      <c r="G160" s="76"/>
      <c r="H160" s="76"/>
      <c r="I160" s="76"/>
      <c r="J160" s="76"/>
      <c r="K160" s="76"/>
      <c r="L160" s="76"/>
      <c r="M160" s="76"/>
      <c r="N160" s="76"/>
      <c r="O160" s="76"/>
      <c r="P160" s="76"/>
      <c r="Q160" s="1"/>
      <c r="R160" s="1"/>
      <c r="S160" s="1"/>
      <c r="T160" s="1"/>
      <c r="U160" s="1"/>
      <c r="V160" s="1"/>
      <c r="W160" s="1"/>
    </row>
    <row r="161" spans="1:23" ht="15.75" customHeight="1">
      <c r="A161" s="76"/>
      <c r="B161" s="76"/>
      <c r="C161" s="76"/>
      <c r="D161" s="76"/>
      <c r="E161" s="76"/>
      <c r="F161" s="76"/>
      <c r="G161" s="76"/>
      <c r="H161" s="76"/>
      <c r="I161" s="76"/>
      <c r="J161" s="76"/>
      <c r="K161" s="76"/>
      <c r="L161" s="76"/>
      <c r="M161" s="76"/>
      <c r="N161" s="76"/>
      <c r="O161" s="76"/>
      <c r="P161" s="76"/>
      <c r="Q161" s="1"/>
      <c r="R161" s="1"/>
      <c r="S161" s="1"/>
      <c r="T161" s="1"/>
      <c r="U161" s="1"/>
      <c r="V161" s="1"/>
      <c r="W161" s="1"/>
    </row>
    <row r="162" spans="1:23" ht="15.75" customHeight="1">
      <c r="A162" s="76"/>
      <c r="B162" s="76"/>
      <c r="C162" s="76"/>
      <c r="D162" s="76"/>
      <c r="E162" s="76"/>
      <c r="F162" s="76"/>
      <c r="G162" s="76"/>
      <c r="H162" s="76"/>
      <c r="I162" s="76"/>
      <c r="J162" s="76"/>
      <c r="K162" s="76"/>
      <c r="L162" s="76"/>
      <c r="M162" s="76"/>
      <c r="N162" s="76"/>
      <c r="O162" s="76"/>
      <c r="P162" s="76"/>
      <c r="Q162" s="1"/>
      <c r="R162" s="1"/>
      <c r="S162" s="1"/>
      <c r="T162" s="1"/>
      <c r="U162" s="1"/>
      <c r="V162" s="1"/>
      <c r="W162" s="1"/>
    </row>
    <row r="163" spans="1:23" ht="15.75" customHeight="1">
      <c r="A163" s="76"/>
      <c r="B163" s="76"/>
      <c r="C163" s="76"/>
      <c r="D163" s="76"/>
      <c r="E163" s="76"/>
      <c r="F163" s="76"/>
      <c r="G163" s="76"/>
      <c r="H163" s="76"/>
      <c r="I163" s="76"/>
      <c r="J163" s="76"/>
      <c r="K163" s="76"/>
      <c r="L163" s="76"/>
      <c r="M163" s="76"/>
      <c r="N163" s="76"/>
      <c r="O163" s="76"/>
      <c r="P163" s="76"/>
      <c r="Q163" s="1"/>
      <c r="R163" s="1"/>
      <c r="S163" s="1"/>
      <c r="T163" s="1"/>
      <c r="U163" s="1"/>
      <c r="V163" s="1"/>
      <c r="W163" s="1"/>
    </row>
    <row r="164" spans="1:23" ht="15.75" customHeight="1">
      <c r="A164" s="76"/>
      <c r="B164" s="76"/>
      <c r="C164" s="76"/>
      <c r="D164" s="76"/>
      <c r="E164" s="76"/>
      <c r="F164" s="76"/>
      <c r="G164" s="76"/>
      <c r="H164" s="76"/>
      <c r="I164" s="76"/>
      <c r="J164" s="76"/>
      <c r="K164" s="76"/>
      <c r="L164" s="76"/>
      <c r="M164" s="76"/>
      <c r="N164" s="76"/>
      <c r="O164" s="76"/>
      <c r="P164" s="76"/>
      <c r="Q164" s="1"/>
      <c r="R164" s="1"/>
      <c r="S164" s="1"/>
      <c r="T164" s="1"/>
      <c r="U164" s="1"/>
      <c r="V164" s="1"/>
      <c r="W164" s="1"/>
    </row>
    <row r="165" spans="1:23" ht="15.75" customHeight="1">
      <c r="A165" s="76"/>
      <c r="B165" s="76"/>
      <c r="C165" s="76"/>
      <c r="D165" s="76"/>
      <c r="E165" s="76"/>
      <c r="F165" s="76"/>
      <c r="G165" s="76"/>
      <c r="H165" s="76"/>
      <c r="I165" s="76"/>
      <c r="J165" s="76"/>
      <c r="K165" s="76"/>
      <c r="L165" s="76"/>
      <c r="M165" s="76"/>
      <c r="N165" s="76"/>
      <c r="O165" s="76"/>
      <c r="P165" s="76"/>
      <c r="Q165" s="1"/>
      <c r="R165" s="1"/>
      <c r="S165" s="1"/>
      <c r="T165" s="1"/>
      <c r="U165" s="1"/>
      <c r="V165" s="1"/>
      <c r="W165" s="1"/>
    </row>
    <row r="166" spans="1:23" ht="15.75" customHeight="1">
      <c r="A166" s="76"/>
      <c r="B166" s="76"/>
      <c r="C166" s="76"/>
      <c r="D166" s="76"/>
      <c r="E166" s="76"/>
      <c r="F166" s="76"/>
      <c r="G166" s="76"/>
      <c r="H166" s="76"/>
      <c r="I166" s="76"/>
      <c r="J166" s="76"/>
      <c r="K166" s="76"/>
      <c r="L166" s="76"/>
      <c r="M166" s="76"/>
      <c r="N166" s="76"/>
      <c r="O166" s="76"/>
      <c r="P166" s="76"/>
      <c r="Q166" s="1"/>
      <c r="R166" s="1"/>
      <c r="S166" s="1"/>
      <c r="T166" s="1"/>
      <c r="U166" s="1"/>
      <c r="V166" s="1"/>
      <c r="W166" s="1"/>
    </row>
    <row r="167" spans="1:23" ht="15.75" customHeight="1">
      <c r="A167" s="76"/>
      <c r="B167" s="76"/>
      <c r="C167" s="76"/>
      <c r="D167" s="76"/>
      <c r="E167" s="76"/>
      <c r="F167" s="76"/>
      <c r="G167" s="76"/>
      <c r="H167" s="76"/>
      <c r="I167" s="76"/>
      <c r="J167" s="76"/>
      <c r="K167" s="76"/>
      <c r="L167" s="76"/>
      <c r="M167" s="76"/>
      <c r="N167" s="76"/>
      <c r="O167" s="76"/>
      <c r="P167" s="76"/>
      <c r="Q167" s="1"/>
      <c r="R167" s="1"/>
      <c r="S167" s="1"/>
      <c r="T167" s="1"/>
      <c r="U167" s="1"/>
      <c r="V167" s="1"/>
      <c r="W167" s="1"/>
    </row>
    <row r="168" spans="1:23" ht="15.75" customHeight="1">
      <c r="A168" s="76"/>
      <c r="B168" s="76"/>
      <c r="C168" s="76"/>
      <c r="D168" s="76"/>
      <c r="E168" s="76"/>
      <c r="F168" s="76"/>
      <c r="G168" s="76"/>
      <c r="H168" s="76"/>
      <c r="I168" s="76"/>
      <c r="J168" s="76"/>
      <c r="K168" s="76"/>
      <c r="L168" s="76"/>
      <c r="M168" s="76"/>
      <c r="N168" s="76"/>
      <c r="O168" s="76"/>
      <c r="P168" s="76"/>
      <c r="Q168" s="1"/>
      <c r="R168" s="1"/>
      <c r="S168" s="1"/>
      <c r="T168" s="1"/>
      <c r="U168" s="1"/>
      <c r="V168" s="1"/>
      <c r="W168" s="1"/>
    </row>
    <row r="169" spans="1:23" ht="15.75" customHeight="1">
      <c r="A169" s="76"/>
      <c r="B169" s="76"/>
      <c r="C169" s="76"/>
      <c r="D169" s="76"/>
      <c r="E169" s="76"/>
      <c r="F169" s="76"/>
      <c r="G169" s="76"/>
      <c r="H169" s="76"/>
      <c r="I169" s="76"/>
      <c r="J169" s="76"/>
      <c r="K169" s="76"/>
      <c r="L169" s="76"/>
      <c r="M169" s="76"/>
      <c r="N169" s="76"/>
      <c r="O169" s="76"/>
      <c r="P169" s="76"/>
      <c r="Q169" s="1"/>
      <c r="R169" s="1"/>
      <c r="S169" s="1"/>
      <c r="T169" s="1"/>
      <c r="U169" s="1"/>
      <c r="V169" s="1"/>
      <c r="W169" s="1"/>
    </row>
    <row r="170" spans="1:23" ht="15.75" customHeight="1">
      <c r="A170" s="76"/>
      <c r="B170" s="76"/>
      <c r="C170" s="76"/>
      <c r="D170" s="76"/>
      <c r="E170" s="76"/>
      <c r="F170" s="76"/>
      <c r="G170" s="76"/>
      <c r="H170" s="76"/>
      <c r="I170" s="76"/>
      <c r="J170" s="76"/>
      <c r="K170" s="76"/>
      <c r="L170" s="76"/>
      <c r="M170" s="76"/>
      <c r="N170" s="76"/>
      <c r="O170" s="76"/>
      <c r="P170" s="76"/>
      <c r="Q170" s="1"/>
      <c r="R170" s="1"/>
      <c r="S170" s="1"/>
      <c r="T170" s="1"/>
      <c r="U170" s="1"/>
      <c r="V170" s="1"/>
      <c r="W170" s="1"/>
    </row>
    <row r="171" spans="1:23" ht="15.75" customHeight="1">
      <c r="A171" s="76"/>
      <c r="B171" s="76"/>
      <c r="C171" s="76"/>
      <c r="D171" s="76"/>
      <c r="E171" s="76"/>
      <c r="F171" s="76"/>
      <c r="G171" s="76"/>
      <c r="H171" s="76"/>
      <c r="I171" s="76"/>
      <c r="J171" s="76"/>
      <c r="K171" s="76"/>
      <c r="L171" s="76"/>
      <c r="M171" s="76"/>
      <c r="N171" s="76"/>
      <c r="O171" s="76"/>
      <c r="P171" s="76"/>
      <c r="Q171" s="1"/>
      <c r="R171" s="1"/>
      <c r="S171" s="1"/>
      <c r="T171" s="1"/>
      <c r="U171" s="1"/>
      <c r="V171" s="1"/>
      <c r="W171" s="1"/>
    </row>
    <row r="172" spans="1:23" ht="15.75" customHeight="1">
      <c r="A172" s="76"/>
      <c r="B172" s="76"/>
      <c r="C172" s="76"/>
      <c r="D172" s="76"/>
      <c r="E172" s="76"/>
      <c r="F172" s="76"/>
      <c r="G172" s="76"/>
      <c r="H172" s="76"/>
      <c r="I172" s="76"/>
      <c r="J172" s="76"/>
      <c r="K172" s="76"/>
      <c r="L172" s="76"/>
      <c r="M172" s="76"/>
      <c r="N172" s="76"/>
      <c r="O172" s="76"/>
      <c r="P172" s="76"/>
      <c r="Q172" s="1"/>
      <c r="R172" s="1"/>
      <c r="S172" s="1"/>
      <c r="T172" s="1"/>
      <c r="U172" s="1"/>
      <c r="V172" s="1"/>
      <c r="W172" s="1"/>
    </row>
    <row r="173" spans="1:23" ht="15.75" customHeight="1">
      <c r="A173" s="76"/>
      <c r="B173" s="76"/>
      <c r="C173" s="76"/>
      <c r="D173" s="76"/>
      <c r="E173" s="76"/>
      <c r="F173" s="76"/>
      <c r="G173" s="76"/>
      <c r="H173" s="76"/>
      <c r="I173" s="76"/>
      <c r="J173" s="76"/>
      <c r="K173" s="76"/>
      <c r="L173" s="76"/>
      <c r="M173" s="76"/>
      <c r="N173" s="76"/>
      <c r="O173" s="76"/>
      <c r="P173" s="76"/>
      <c r="Q173" s="1"/>
      <c r="R173" s="1"/>
      <c r="S173" s="1"/>
      <c r="T173" s="1"/>
      <c r="U173" s="1"/>
      <c r="V173" s="1"/>
      <c r="W173" s="1"/>
    </row>
    <row r="174" spans="1:23" ht="15.75" customHeight="1">
      <c r="A174" s="76"/>
      <c r="B174" s="76"/>
      <c r="C174" s="76"/>
      <c r="D174" s="76"/>
      <c r="E174" s="76"/>
      <c r="F174" s="76"/>
      <c r="G174" s="76"/>
      <c r="H174" s="76"/>
      <c r="I174" s="76"/>
      <c r="J174" s="76"/>
      <c r="K174" s="76"/>
      <c r="L174" s="76"/>
      <c r="M174" s="76"/>
      <c r="N174" s="76"/>
      <c r="O174" s="76"/>
      <c r="P174" s="76"/>
      <c r="Q174" s="1"/>
      <c r="R174" s="1"/>
      <c r="S174" s="1"/>
      <c r="T174" s="1"/>
      <c r="U174" s="1"/>
      <c r="V174" s="1"/>
      <c r="W174" s="1"/>
    </row>
    <row r="175" spans="1:23" ht="15.75" customHeight="1">
      <c r="A175" s="76"/>
      <c r="B175" s="76"/>
      <c r="C175" s="76"/>
      <c r="D175" s="76"/>
      <c r="E175" s="76"/>
      <c r="F175" s="76"/>
      <c r="G175" s="76"/>
      <c r="H175" s="76"/>
      <c r="I175" s="76"/>
      <c r="J175" s="76"/>
      <c r="K175" s="76"/>
      <c r="L175" s="76"/>
      <c r="M175" s="76"/>
      <c r="N175" s="76"/>
      <c r="O175" s="76"/>
      <c r="P175" s="76"/>
      <c r="Q175" s="1"/>
      <c r="R175" s="1"/>
      <c r="S175" s="1"/>
      <c r="T175" s="1"/>
      <c r="U175" s="1"/>
      <c r="V175" s="1"/>
      <c r="W175" s="1"/>
    </row>
    <row r="176" spans="1:23" ht="15.75" customHeight="1">
      <c r="A176" s="76"/>
      <c r="B176" s="76"/>
      <c r="C176" s="76"/>
      <c r="D176" s="76"/>
      <c r="E176" s="76"/>
      <c r="F176" s="76"/>
      <c r="G176" s="76"/>
      <c r="H176" s="76"/>
      <c r="I176" s="76"/>
      <c r="J176" s="76"/>
      <c r="K176" s="76"/>
      <c r="L176" s="76"/>
      <c r="M176" s="76"/>
      <c r="N176" s="76"/>
      <c r="O176" s="76"/>
      <c r="P176" s="76"/>
      <c r="Q176" s="1"/>
      <c r="R176" s="1"/>
      <c r="S176" s="1"/>
      <c r="T176" s="1"/>
      <c r="U176" s="1"/>
      <c r="V176" s="1"/>
      <c r="W176" s="1"/>
    </row>
    <row r="177" spans="1:23" ht="15.75" customHeight="1">
      <c r="A177" s="76"/>
      <c r="B177" s="76"/>
      <c r="C177" s="76"/>
      <c r="D177" s="76"/>
      <c r="E177" s="76"/>
      <c r="F177" s="76"/>
      <c r="G177" s="76"/>
      <c r="H177" s="76"/>
      <c r="I177" s="76"/>
      <c r="J177" s="76"/>
      <c r="K177" s="76"/>
      <c r="L177" s="76"/>
      <c r="M177" s="76"/>
      <c r="N177" s="76"/>
      <c r="O177" s="76"/>
      <c r="P177" s="76"/>
      <c r="Q177" s="1"/>
      <c r="R177" s="1"/>
      <c r="S177" s="1"/>
      <c r="T177" s="1"/>
      <c r="U177" s="1"/>
      <c r="V177" s="1"/>
      <c r="W177" s="1"/>
    </row>
    <row r="178" spans="1:23" ht="15.75" customHeight="1">
      <c r="A178" s="76"/>
      <c r="B178" s="76"/>
      <c r="C178" s="76"/>
      <c r="D178" s="76"/>
      <c r="E178" s="76"/>
      <c r="F178" s="76"/>
      <c r="G178" s="76"/>
      <c r="H178" s="76"/>
      <c r="I178" s="76"/>
      <c r="J178" s="76"/>
      <c r="K178" s="76"/>
      <c r="L178" s="76"/>
      <c r="M178" s="76"/>
      <c r="N178" s="76"/>
      <c r="O178" s="76"/>
      <c r="P178" s="76"/>
      <c r="Q178" s="1"/>
      <c r="R178" s="1"/>
      <c r="S178" s="1"/>
      <c r="T178" s="1"/>
      <c r="U178" s="1"/>
      <c r="V178" s="1"/>
      <c r="W178" s="1"/>
    </row>
    <row r="179" spans="1:23" ht="15.75" customHeight="1">
      <c r="A179" s="76"/>
      <c r="B179" s="76"/>
      <c r="C179" s="76"/>
      <c r="D179" s="76"/>
      <c r="E179" s="76"/>
      <c r="F179" s="76"/>
      <c r="G179" s="76"/>
      <c r="H179" s="76"/>
      <c r="I179" s="76"/>
      <c r="J179" s="76"/>
      <c r="K179" s="76"/>
      <c r="L179" s="76"/>
      <c r="M179" s="76"/>
      <c r="N179" s="76"/>
      <c r="O179" s="76"/>
      <c r="P179" s="76"/>
      <c r="Q179" s="1"/>
      <c r="R179" s="1"/>
      <c r="S179" s="1"/>
      <c r="T179" s="1"/>
      <c r="U179" s="1"/>
      <c r="V179" s="1"/>
      <c r="W179" s="1"/>
    </row>
    <row r="180" spans="1:23" ht="15.75" customHeight="1">
      <c r="A180" s="76"/>
      <c r="B180" s="76"/>
      <c r="C180" s="76"/>
      <c r="D180" s="76"/>
      <c r="E180" s="76"/>
      <c r="F180" s="76"/>
      <c r="G180" s="76"/>
      <c r="H180" s="76"/>
      <c r="I180" s="76"/>
      <c r="J180" s="76"/>
      <c r="K180" s="76"/>
      <c r="L180" s="76"/>
      <c r="M180" s="76"/>
      <c r="N180" s="76"/>
      <c r="O180" s="76"/>
      <c r="P180" s="76"/>
      <c r="Q180" s="1"/>
      <c r="R180" s="1"/>
      <c r="S180" s="1"/>
      <c r="T180" s="1"/>
      <c r="U180" s="1"/>
      <c r="V180" s="1"/>
      <c r="W180" s="1"/>
    </row>
    <row r="181" spans="1:23" ht="15.75" customHeight="1">
      <c r="A181" s="76"/>
      <c r="B181" s="76"/>
      <c r="C181" s="76"/>
      <c r="D181" s="76"/>
      <c r="E181" s="76"/>
      <c r="F181" s="76"/>
      <c r="G181" s="76"/>
      <c r="H181" s="76"/>
      <c r="I181" s="76"/>
      <c r="J181" s="76"/>
      <c r="K181" s="76"/>
      <c r="L181" s="76"/>
      <c r="M181" s="76"/>
      <c r="N181" s="76"/>
      <c r="O181" s="76"/>
      <c r="P181" s="76"/>
      <c r="Q181" s="1"/>
      <c r="R181" s="1"/>
      <c r="S181" s="1"/>
      <c r="T181" s="1"/>
      <c r="U181" s="1"/>
      <c r="V181" s="1"/>
      <c r="W181" s="1"/>
    </row>
    <row r="182" spans="1:23" ht="15.75" customHeight="1">
      <c r="A182" s="76"/>
      <c r="B182" s="76"/>
      <c r="C182" s="76"/>
      <c r="D182" s="76"/>
      <c r="E182" s="76"/>
      <c r="F182" s="76"/>
      <c r="G182" s="76"/>
      <c r="H182" s="76"/>
      <c r="I182" s="76"/>
      <c r="J182" s="76"/>
      <c r="K182" s="76"/>
      <c r="L182" s="76"/>
      <c r="M182" s="76"/>
      <c r="N182" s="76"/>
      <c r="O182" s="76"/>
      <c r="P182" s="76"/>
      <c r="Q182" s="1"/>
      <c r="R182" s="1"/>
      <c r="S182" s="1"/>
      <c r="T182" s="1"/>
      <c r="U182" s="1"/>
      <c r="V182" s="1"/>
      <c r="W182" s="1"/>
    </row>
    <row r="183" spans="1:23" ht="15.75" customHeight="1">
      <c r="A183" s="76"/>
      <c r="B183" s="76"/>
      <c r="C183" s="76"/>
      <c r="D183" s="76"/>
      <c r="E183" s="76"/>
      <c r="F183" s="76"/>
      <c r="G183" s="76"/>
      <c r="H183" s="76"/>
      <c r="I183" s="76"/>
      <c r="J183" s="76"/>
      <c r="K183" s="76"/>
      <c r="L183" s="76"/>
      <c r="M183" s="76"/>
      <c r="N183" s="76"/>
      <c r="O183" s="76"/>
      <c r="P183" s="76"/>
      <c r="Q183" s="1"/>
      <c r="R183" s="1"/>
      <c r="S183" s="1"/>
      <c r="T183" s="1"/>
      <c r="U183" s="1"/>
      <c r="V183" s="1"/>
      <c r="W183" s="1"/>
    </row>
    <row r="184" spans="1:23" ht="15.75" customHeight="1">
      <c r="A184" s="76"/>
      <c r="B184" s="76"/>
      <c r="C184" s="76"/>
      <c r="D184" s="76"/>
      <c r="E184" s="76"/>
      <c r="F184" s="76"/>
      <c r="G184" s="76"/>
      <c r="H184" s="76"/>
      <c r="I184" s="76"/>
      <c r="J184" s="76"/>
      <c r="K184" s="76"/>
      <c r="L184" s="76"/>
      <c r="M184" s="76"/>
      <c r="N184" s="76"/>
      <c r="O184" s="76"/>
      <c r="P184" s="76"/>
      <c r="Q184" s="1"/>
      <c r="R184" s="1"/>
      <c r="S184" s="1"/>
      <c r="T184" s="1"/>
      <c r="U184" s="1"/>
      <c r="V184" s="1"/>
      <c r="W184" s="1"/>
    </row>
    <row r="185" spans="1:23" ht="15.75" customHeight="1">
      <c r="A185" s="76"/>
      <c r="B185" s="76"/>
      <c r="C185" s="76"/>
      <c r="D185" s="76"/>
      <c r="E185" s="76"/>
      <c r="F185" s="76"/>
      <c r="G185" s="76"/>
      <c r="H185" s="76"/>
      <c r="I185" s="76"/>
      <c r="J185" s="76"/>
      <c r="K185" s="76"/>
      <c r="L185" s="76"/>
      <c r="M185" s="76"/>
      <c r="N185" s="76"/>
      <c r="O185" s="76"/>
      <c r="P185" s="76"/>
      <c r="Q185" s="1"/>
      <c r="R185" s="1"/>
      <c r="S185" s="1"/>
      <c r="T185" s="1"/>
      <c r="U185" s="1"/>
      <c r="V185" s="1"/>
      <c r="W185" s="1"/>
    </row>
    <row r="186" spans="1:23" ht="15.75" customHeight="1">
      <c r="A186" s="76"/>
      <c r="B186" s="76"/>
      <c r="C186" s="76"/>
      <c r="D186" s="76"/>
      <c r="E186" s="76"/>
      <c r="F186" s="76"/>
      <c r="G186" s="76"/>
      <c r="H186" s="76"/>
      <c r="I186" s="76"/>
      <c r="J186" s="76"/>
      <c r="K186" s="76"/>
      <c r="L186" s="76"/>
      <c r="M186" s="76"/>
      <c r="N186" s="76"/>
      <c r="O186" s="76"/>
      <c r="P186" s="76"/>
      <c r="Q186" s="1"/>
      <c r="R186" s="1"/>
      <c r="S186" s="1"/>
      <c r="T186" s="1"/>
      <c r="U186" s="1"/>
      <c r="V186" s="1"/>
      <c r="W186" s="1"/>
    </row>
    <row r="187" spans="1:23" ht="15.75" customHeight="1">
      <c r="A187" s="76"/>
      <c r="B187" s="76"/>
      <c r="C187" s="76"/>
      <c r="D187" s="76"/>
      <c r="E187" s="76"/>
      <c r="F187" s="76"/>
      <c r="G187" s="76"/>
      <c r="H187" s="76"/>
      <c r="I187" s="76"/>
      <c r="J187" s="76"/>
      <c r="K187" s="76"/>
      <c r="L187" s="76"/>
      <c r="M187" s="76"/>
      <c r="N187" s="76"/>
      <c r="O187" s="76"/>
      <c r="P187" s="76"/>
      <c r="Q187" s="1"/>
      <c r="R187" s="1"/>
      <c r="S187" s="1"/>
      <c r="T187" s="1"/>
      <c r="U187" s="1"/>
      <c r="V187" s="1"/>
      <c r="W187" s="1"/>
    </row>
    <row r="188" spans="1:23" ht="15.75" customHeight="1">
      <c r="A188" s="76"/>
      <c r="B188" s="76"/>
      <c r="C188" s="76"/>
      <c r="D188" s="76"/>
      <c r="E188" s="76"/>
      <c r="F188" s="76"/>
      <c r="G188" s="76"/>
      <c r="H188" s="76"/>
      <c r="I188" s="76"/>
      <c r="J188" s="76"/>
      <c r="K188" s="76"/>
      <c r="L188" s="76"/>
      <c r="M188" s="76"/>
      <c r="N188" s="76"/>
      <c r="O188" s="76"/>
      <c r="P188" s="76"/>
      <c r="Q188" s="1"/>
      <c r="R188" s="1"/>
      <c r="S188" s="1"/>
      <c r="T188" s="1"/>
      <c r="U188" s="1"/>
      <c r="V188" s="1"/>
      <c r="W188" s="1"/>
    </row>
    <row r="189" spans="1:23" ht="15.75" customHeight="1">
      <c r="A189" s="76"/>
      <c r="B189" s="76"/>
      <c r="C189" s="76"/>
      <c r="D189" s="76"/>
      <c r="E189" s="76"/>
      <c r="F189" s="76"/>
      <c r="G189" s="76"/>
      <c r="H189" s="76"/>
      <c r="I189" s="76"/>
      <c r="J189" s="76"/>
      <c r="K189" s="76"/>
      <c r="L189" s="76"/>
      <c r="M189" s="76"/>
      <c r="N189" s="76"/>
      <c r="O189" s="76"/>
      <c r="P189" s="76"/>
      <c r="Q189" s="1"/>
      <c r="R189" s="1"/>
      <c r="S189" s="1"/>
      <c r="T189" s="1"/>
      <c r="U189" s="1"/>
      <c r="V189" s="1"/>
      <c r="W189" s="1"/>
    </row>
    <row r="190" spans="1:23" ht="15.75" customHeight="1">
      <c r="A190" s="76"/>
      <c r="B190" s="76"/>
      <c r="C190" s="76"/>
      <c r="D190" s="76"/>
      <c r="E190" s="76"/>
      <c r="F190" s="76"/>
      <c r="G190" s="76"/>
      <c r="H190" s="76"/>
      <c r="I190" s="76"/>
      <c r="J190" s="76"/>
      <c r="K190" s="76"/>
      <c r="L190" s="76"/>
      <c r="M190" s="76"/>
      <c r="N190" s="76"/>
      <c r="O190" s="76"/>
      <c r="P190" s="76"/>
      <c r="Q190" s="1"/>
      <c r="R190" s="1"/>
      <c r="S190" s="1"/>
      <c r="T190" s="1"/>
      <c r="U190" s="1"/>
      <c r="V190" s="1"/>
      <c r="W190" s="1"/>
    </row>
    <row r="191" spans="1:23" ht="15.75" customHeight="1">
      <c r="A191" s="76"/>
      <c r="B191" s="76"/>
      <c r="C191" s="76"/>
      <c r="D191" s="76"/>
      <c r="E191" s="76"/>
      <c r="F191" s="76"/>
      <c r="G191" s="76"/>
      <c r="H191" s="76"/>
      <c r="I191" s="76"/>
      <c r="J191" s="76"/>
      <c r="K191" s="76"/>
      <c r="L191" s="76"/>
      <c r="M191" s="76"/>
      <c r="N191" s="76"/>
      <c r="O191" s="76"/>
      <c r="P191" s="76"/>
      <c r="Q191" s="1"/>
      <c r="R191" s="1"/>
      <c r="S191" s="1"/>
      <c r="T191" s="1"/>
      <c r="U191" s="1"/>
      <c r="V191" s="1"/>
      <c r="W191" s="1"/>
    </row>
    <row r="192" spans="1:23" ht="15.75" customHeight="1">
      <c r="A192" s="76"/>
      <c r="B192" s="76"/>
      <c r="C192" s="76"/>
      <c r="D192" s="76"/>
      <c r="E192" s="76"/>
      <c r="F192" s="76"/>
      <c r="G192" s="76"/>
      <c r="H192" s="76"/>
      <c r="I192" s="76"/>
      <c r="J192" s="76"/>
      <c r="K192" s="76"/>
      <c r="L192" s="76"/>
      <c r="M192" s="76"/>
      <c r="N192" s="76"/>
      <c r="O192" s="76"/>
      <c r="P192" s="76"/>
      <c r="Q192" s="1"/>
      <c r="R192" s="1"/>
      <c r="S192" s="1"/>
      <c r="T192" s="1"/>
      <c r="U192" s="1"/>
      <c r="V192" s="1"/>
      <c r="W192" s="1"/>
    </row>
    <row r="193" spans="1:23" ht="15.75" customHeight="1">
      <c r="A193" s="76"/>
      <c r="B193" s="76"/>
      <c r="C193" s="76"/>
      <c r="D193" s="76"/>
      <c r="E193" s="76"/>
      <c r="F193" s="76"/>
      <c r="G193" s="76"/>
      <c r="H193" s="76"/>
      <c r="I193" s="76"/>
      <c r="J193" s="76"/>
      <c r="K193" s="76"/>
      <c r="L193" s="76"/>
      <c r="M193" s="76"/>
      <c r="N193" s="76"/>
      <c r="O193" s="76"/>
      <c r="P193" s="76"/>
      <c r="Q193" s="1"/>
      <c r="R193" s="1"/>
      <c r="S193" s="1"/>
      <c r="T193" s="1"/>
      <c r="U193" s="1"/>
      <c r="V193" s="1"/>
      <c r="W193" s="1"/>
    </row>
    <row r="194" spans="1:23" ht="15.75" customHeight="1">
      <c r="A194" s="76"/>
      <c r="B194" s="76"/>
      <c r="C194" s="76"/>
      <c r="D194" s="76"/>
      <c r="E194" s="76"/>
      <c r="F194" s="76"/>
      <c r="G194" s="76"/>
      <c r="H194" s="76"/>
      <c r="I194" s="76"/>
      <c r="J194" s="76"/>
      <c r="K194" s="76"/>
      <c r="L194" s="76"/>
      <c r="M194" s="76"/>
      <c r="N194" s="76"/>
      <c r="O194" s="76"/>
      <c r="P194" s="76"/>
      <c r="Q194" s="1"/>
      <c r="R194" s="1"/>
      <c r="S194" s="1"/>
      <c r="T194" s="1"/>
      <c r="U194" s="1"/>
      <c r="V194" s="1"/>
      <c r="W194" s="1"/>
    </row>
    <row r="195" spans="1:23" ht="15.75" customHeight="1">
      <c r="A195" s="76"/>
      <c r="B195" s="76"/>
      <c r="C195" s="76"/>
      <c r="D195" s="76"/>
      <c r="E195" s="76"/>
      <c r="F195" s="76"/>
      <c r="G195" s="76"/>
      <c r="H195" s="76"/>
      <c r="I195" s="76"/>
      <c r="J195" s="76"/>
      <c r="K195" s="76"/>
      <c r="L195" s="76"/>
      <c r="M195" s="76"/>
      <c r="N195" s="76"/>
      <c r="O195" s="76"/>
      <c r="P195" s="76"/>
      <c r="Q195" s="1"/>
      <c r="R195" s="1"/>
      <c r="S195" s="1"/>
      <c r="T195" s="1"/>
      <c r="U195" s="1"/>
      <c r="V195" s="1"/>
      <c r="W195" s="1"/>
    </row>
    <row r="196" spans="1:23" ht="15.75" customHeight="1">
      <c r="A196" s="76"/>
      <c r="B196" s="76"/>
      <c r="C196" s="76"/>
      <c r="D196" s="76"/>
      <c r="E196" s="76"/>
      <c r="F196" s="76"/>
      <c r="G196" s="76"/>
      <c r="H196" s="76"/>
      <c r="I196" s="76"/>
      <c r="J196" s="76"/>
      <c r="K196" s="76"/>
      <c r="L196" s="76"/>
      <c r="M196" s="76"/>
      <c r="N196" s="76"/>
      <c r="O196" s="76"/>
      <c r="P196" s="76"/>
      <c r="Q196" s="1"/>
      <c r="R196" s="1"/>
      <c r="S196" s="1"/>
      <c r="T196" s="1"/>
      <c r="U196" s="1"/>
      <c r="V196" s="1"/>
      <c r="W196" s="1"/>
    </row>
    <row r="197" spans="1:23" ht="15.75" customHeight="1">
      <c r="A197" s="76"/>
      <c r="B197" s="76"/>
      <c r="C197" s="76"/>
      <c r="D197" s="76"/>
      <c r="E197" s="76"/>
      <c r="F197" s="76"/>
      <c r="G197" s="76"/>
      <c r="H197" s="76"/>
      <c r="I197" s="76"/>
      <c r="J197" s="76"/>
      <c r="K197" s="76"/>
      <c r="L197" s="76"/>
      <c r="M197" s="76"/>
      <c r="N197" s="76"/>
      <c r="O197" s="76"/>
      <c r="P197" s="76"/>
      <c r="Q197" s="1"/>
      <c r="R197" s="1"/>
      <c r="S197" s="1"/>
      <c r="T197" s="1"/>
      <c r="U197" s="1"/>
      <c r="V197" s="1"/>
      <c r="W197" s="1"/>
    </row>
    <row r="198" spans="1:23" ht="15.75" customHeight="1">
      <c r="A198" s="76"/>
      <c r="B198" s="76"/>
      <c r="C198" s="76"/>
      <c r="D198" s="76"/>
      <c r="E198" s="76"/>
      <c r="F198" s="76"/>
      <c r="G198" s="76"/>
      <c r="H198" s="76"/>
      <c r="I198" s="76"/>
      <c r="J198" s="76"/>
      <c r="K198" s="76"/>
      <c r="L198" s="76"/>
      <c r="M198" s="76"/>
      <c r="N198" s="76"/>
      <c r="O198" s="76"/>
      <c r="P198" s="76"/>
      <c r="Q198" s="1"/>
      <c r="R198" s="1"/>
      <c r="S198" s="1"/>
      <c r="T198" s="1"/>
      <c r="U198" s="1"/>
      <c r="V198" s="1"/>
      <c r="W198" s="1"/>
    </row>
    <row r="199" spans="1:23" ht="15.75" customHeight="1">
      <c r="A199" s="76"/>
      <c r="B199" s="76"/>
      <c r="C199" s="76"/>
      <c r="D199" s="76"/>
      <c r="E199" s="76"/>
      <c r="F199" s="76"/>
      <c r="G199" s="76"/>
      <c r="H199" s="76"/>
      <c r="I199" s="76"/>
      <c r="J199" s="76"/>
      <c r="K199" s="76"/>
      <c r="L199" s="76"/>
      <c r="M199" s="76"/>
      <c r="N199" s="76"/>
      <c r="O199" s="76"/>
      <c r="P199" s="76"/>
      <c r="Q199" s="1"/>
      <c r="R199" s="1"/>
      <c r="S199" s="1"/>
      <c r="T199" s="1"/>
      <c r="U199" s="1"/>
      <c r="V199" s="1"/>
      <c r="W199" s="1"/>
    </row>
    <row r="200" spans="1:23" ht="15.75" customHeight="1">
      <c r="A200" s="76"/>
      <c r="B200" s="76"/>
      <c r="C200" s="76"/>
      <c r="D200" s="76"/>
      <c r="E200" s="76"/>
      <c r="F200" s="76"/>
      <c r="G200" s="76"/>
      <c r="H200" s="76"/>
      <c r="I200" s="76"/>
      <c r="J200" s="76"/>
      <c r="K200" s="76"/>
      <c r="L200" s="76"/>
      <c r="M200" s="76"/>
      <c r="N200" s="76"/>
      <c r="O200" s="76"/>
      <c r="P200" s="76"/>
      <c r="Q200" s="1"/>
      <c r="R200" s="1"/>
      <c r="S200" s="1"/>
      <c r="T200" s="1"/>
      <c r="U200" s="1"/>
      <c r="V200" s="1"/>
      <c r="W200" s="1"/>
    </row>
    <row r="201" spans="1:23" ht="15.75" customHeight="1">
      <c r="A201" s="76"/>
      <c r="B201" s="76"/>
      <c r="C201" s="76"/>
      <c r="D201" s="76"/>
      <c r="E201" s="76"/>
      <c r="F201" s="76"/>
      <c r="G201" s="76"/>
      <c r="H201" s="76"/>
      <c r="I201" s="76"/>
      <c r="J201" s="76"/>
      <c r="K201" s="76"/>
      <c r="L201" s="76"/>
      <c r="M201" s="76"/>
      <c r="N201" s="76"/>
      <c r="O201" s="76"/>
      <c r="P201" s="76"/>
      <c r="Q201" s="1"/>
      <c r="R201" s="1"/>
      <c r="S201" s="1"/>
      <c r="T201" s="1"/>
      <c r="U201" s="1"/>
      <c r="V201" s="1"/>
      <c r="W201" s="1"/>
    </row>
    <row r="202" spans="1:23" ht="15.75" customHeight="1">
      <c r="A202" s="76"/>
      <c r="B202" s="76"/>
      <c r="C202" s="76"/>
      <c r="D202" s="76"/>
      <c r="E202" s="76"/>
      <c r="F202" s="76"/>
      <c r="G202" s="76"/>
      <c r="H202" s="76"/>
      <c r="I202" s="76"/>
      <c r="J202" s="76"/>
      <c r="K202" s="76"/>
      <c r="L202" s="76"/>
      <c r="M202" s="76"/>
      <c r="N202" s="76"/>
      <c r="O202" s="76"/>
      <c r="P202" s="76"/>
      <c r="Q202" s="1"/>
      <c r="R202" s="1"/>
      <c r="S202" s="1"/>
      <c r="T202" s="1"/>
      <c r="U202" s="1"/>
      <c r="V202" s="1"/>
      <c r="W202" s="1"/>
    </row>
    <row r="203" spans="1:23" ht="15.75" customHeight="1">
      <c r="A203" s="76"/>
      <c r="B203" s="76"/>
      <c r="C203" s="76"/>
      <c r="D203" s="76"/>
      <c r="E203" s="76"/>
      <c r="F203" s="76"/>
      <c r="G203" s="76"/>
      <c r="H203" s="76"/>
      <c r="I203" s="76"/>
      <c r="J203" s="76"/>
      <c r="K203" s="76"/>
      <c r="L203" s="76"/>
      <c r="M203" s="76"/>
      <c r="N203" s="76"/>
      <c r="O203" s="76"/>
      <c r="P203" s="76"/>
      <c r="Q203" s="1"/>
      <c r="R203" s="1"/>
      <c r="S203" s="1"/>
      <c r="T203" s="1"/>
      <c r="U203" s="1"/>
      <c r="V203" s="1"/>
      <c r="W203" s="1"/>
    </row>
    <row r="204" spans="1:23" ht="15.75" customHeight="1">
      <c r="A204" s="76"/>
      <c r="B204" s="76"/>
      <c r="C204" s="76"/>
      <c r="D204" s="76"/>
      <c r="E204" s="76"/>
      <c r="F204" s="76"/>
      <c r="G204" s="76"/>
      <c r="H204" s="76"/>
      <c r="I204" s="76"/>
      <c r="J204" s="76"/>
      <c r="K204" s="76"/>
      <c r="L204" s="76"/>
      <c r="M204" s="76"/>
      <c r="N204" s="76"/>
      <c r="O204" s="76"/>
      <c r="P204" s="76"/>
      <c r="Q204" s="1"/>
      <c r="R204" s="1"/>
      <c r="S204" s="1"/>
      <c r="T204" s="1"/>
      <c r="U204" s="1"/>
      <c r="V204" s="1"/>
      <c r="W204" s="1"/>
    </row>
    <row r="205" spans="1:23" ht="15.75" customHeight="1">
      <c r="A205" s="76"/>
      <c r="B205" s="76"/>
      <c r="C205" s="76"/>
      <c r="D205" s="76"/>
      <c r="E205" s="76"/>
      <c r="F205" s="76"/>
      <c r="G205" s="76"/>
      <c r="H205" s="76"/>
      <c r="I205" s="76"/>
      <c r="J205" s="76"/>
      <c r="K205" s="76"/>
      <c r="L205" s="76"/>
      <c r="M205" s="76"/>
      <c r="N205" s="76"/>
      <c r="O205" s="76"/>
      <c r="P205" s="76"/>
      <c r="Q205" s="1"/>
      <c r="R205" s="1"/>
      <c r="S205" s="1"/>
      <c r="T205" s="1"/>
      <c r="U205" s="1"/>
      <c r="V205" s="1"/>
      <c r="W205" s="1"/>
    </row>
    <row r="206" spans="1:23" ht="15.75" customHeight="1">
      <c r="A206" s="76"/>
      <c r="B206" s="76"/>
      <c r="C206" s="76"/>
      <c r="D206" s="76"/>
      <c r="E206" s="76"/>
      <c r="F206" s="76"/>
      <c r="G206" s="76"/>
      <c r="H206" s="76"/>
      <c r="I206" s="76"/>
      <c r="J206" s="76"/>
      <c r="K206" s="76"/>
      <c r="L206" s="76"/>
      <c r="M206" s="76"/>
      <c r="N206" s="76"/>
      <c r="O206" s="76"/>
      <c r="P206" s="76"/>
      <c r="Q206" s="1"/>
      <c r="R206" s="1"/>
      <c r="S206" s="1"/>
      <c r="T206" s="1"/>
      <c r="U206" s="1"/>
      <c r="V206" s="1"/>
      <c r="W206" s="1"/>
    </row>
    <row r="207" spans="1:23" ht="15.75" customHeight="1">
      <c r="A207" s="76"/>
      <c r="B207" s="76"/>
      <c r="C207" s="76"/>
      <c r="D207" s="76"/>
      <c r="E207" s="76"/>
      <c r="F207" s="76"/>
      <c r="G207" s="76"/>
      <c r="H207" s="76"/>
      <c r="I207" s="76"/>
      <c r="J207" s="76"/>
      <c r="K207" s="76"/>
      <c r="L207" s="76"/>
      <c r="M207" s="76"/>
      <c r="N207" s="76"/>
      <c r="O207" s="76"/>
      <c r="P207" s="76"/>
      <c r="Q207" s="1"/>
      <c r="R207" s="1"/>
      <c r="S207" s="1"/>
      <c r="T207" s="1"/>
      <c r="U207" s="1"/>
      <c r="V207" s="1"/>
      <c r="W207" s="1"/>
    </row>
    <row r="208" spans="1:23" ht="15.75" customHeight="1">
      <c r="A208" s="76"/>
      <c r="B208" s="76"/>
      <c r="C208" s="76"/>
      <c r="D208" s="76"/>
      <c r="E208" s="76"/>
      <c r="F208" s="76"/>
      <c r="G208" s="76"/>
      <c r="H208" s="76"/>
      <c r="I208" s="76"/>
      <c r="J208" s="76"/>
      <c r="K208" s="76"/>
      <c r="L208" s="76"/>
      <c r="M208" s="76"/>
      <c r="N208" s="76"/>
      <c r="O208" s="76"/>
      <c r="P208" s="76"/>
      <c r="Q208" s="1"/>
      <c r="R208" s="1"/>
      <c r="S208" s="1"/>
      <c r="T208" s="1"/>
      <c r="U208" s="1"/>
      <c r="V208" s="1"/>
      <c r="W208" s="1"/>
    </row>
    <row r="209" spans="1:23" ht="15.75" customHeight="1">
      <c r="A209" s="76"/>
      <c r="B209" s="76"/>
      <c r="C209" s="76"/>
      <c r="D209" s="76"/>
      <c r="E209" s="76"/>
      <c r="F209" s="76"/>
      <c r="G209" s="76"/>
      <c r="H209" s="76"/>
      <c r="I209" s="76"/>
      <c r="J209" s="76"/>
      <c r="K209" s="76"/>
      <c r="L209" s="76"/>
      <c r="M209" s="76"/>
      <c r="N209" s="76"/>
      <c r="O209" s="76"/>
      <c r="P209" s="76"/>
      <c r="Q209" s="1"/>
      <c r="R209" s="1"/>
      <c r="S209" s="1"/>
      <c r="T209" s="1"/>
      <c r="U209" s="1"/>
      <c r="V209" s="1"/>
      <c r="W209" s="1"/>
    </row>
    <row r="210" spans="1:23" ht="15.75" customHeight="1">
      <c r="A210" s="76"/>
      <c r="B210" s="76"/>
      <c r="C210" s="76"/>
      <c r="D210" s="76"/>
      <c r="E210" s="76"/>
      <c r="F210" s="76"/>
      <c r="G210" s="76"/>
      <c r="H210" s="76"/>
      <c r="I210" s="76"/>
      <c r="J210" s="76"/>
      <c r="K210" s="76"/>
      <c r="L210" s="76"/>
      <c r="M210" s="76"/>
      <c r="N210" s="76"/>
      <c r="O210" s="76"/>
      <c r="P210" s="76"/>
      <c r="Q210" s="1"/>
      <c r="R210" s="1"/>
      <c r="S210" s="1"/>
      <c r="T210" s="1"/>
      <c r="U210" s="1"/>
      <c r="V210" s="1"/>
      <c r="W210" s="1"/>
    </row>
    <row r="211" spans="1:23" ht="15.75" customHeight="1">
      <c r="A211" s="76"/>
      <c r="B211" s="76"/>
      <c r="C211" s="76"/>
      <c r="D211" s="76"/>
      <c r="E211" s="76"/>
      <c r="F211" s="76"/>
      <c r="G211" s="76"/>
      <c r="H211" s="76"/>
      <c r="I211" s="76"/>
      <c r="J211" s="76"/>
      <c r="K211" s="76"/>
      <c r="L211" s="76"/>
      <c r="M211" s="76"/>
      <c r="N211" s="76"/>
      <c r="O211" s="76"/>
      <c r="P211" s="76"/>
      <c r="Q211" s="1"/>
      <c r="R211" s="1"/>
      <c r="S211" s="1"/>
      <c r="T211" s="1"/>
      <c r="U211" s="1"/>
      <c r="V211" s="1"/>
      <c r="W211" s="1"/>
    </row>
    <row r="212" spans="1:23" ht="15.75" customHeight="1">
      <c r="A212" s="76"/>
      <c r="B212" s="76"/>
      <c r="C212" s="76"/>
      <c r="D212" s="76"/>
      <c r="E212" s="76"/>
      <c r="F212" s="76"/>
      <c r="G212" s="76"/>
      <c r="H212" s="76"/>
      <c r="I212" s="76"/>
      <c r="J212" s="76"/>
      <c r="K212" s="76"/>
      <c r="L212" s="76"/>
      <c r="M212" s="76"/>
      <c r="N212" s="76"/>
      <c r="O212" s="76"/>
      <c r="P212" s="76"/>
      <c r="Q212" s="1"/>
      <c r="R212" s="1"/>
      <c r="S212" s="1"/>
      <c r="T212" s="1"/>
      <c r="U212" s="1"/>
      <c r="V212" s="1"/>
      <c r="W212" s="1"/>
    </row>
    <row r="213" spans="1:23" ht="15.75" customHeight="1">
      <c r="A213" s="76"/>
      <c r="B213" s="76"/>
      <c r="C213" s="76"/>
      <c r="D213" s="76"/>
      <c r="E213" s="76"/>
      <c r="F213" s="76"/>
      <c r="G213" s="76"/>
      <c r="H213" s="76"/>
      <c r="I213" s="76"/>
      <c r="J213" s="76"/>
      <c r="K213" s="76"/>
      <c r="L213" s="76"/>
      <c r="M213" s="76"/>
      <c r="N213" s="76"/>
      <c r="O213" s="76"/>
      <c r="P213" s="76"/>
      <c r="Q213" s="1"/>
      <c r="R213" s="1"/>
      <c r="S213" s="1"/>
      <c r="T213" s="1"/>
      <c r="U213" s="1"/>
      <c r="V213" s="1"/>
      <c r="W213" s="1"/>
    </row>
    <row r="214" spans="1:23" ht="15.75" customHeight="1">
      <c r="A214" s="76"/>
      <c r="B214" s="76"/>
      <c r="C214" s="76"/>
      <c r="D214" s="76"/>
      <c r="E214" s="76"/>
      <c r="F214" s="76"/>
      <c r="G214" s="76"/>
      <c r="H214" s="76"/>
      <c r="I214" s="76"/>
      <c r="J214" s="76"/>
      <c r="K214" s="76"/>
      <c r="L214" s="76"/>
      <c r="M214" s="76"/>
      <c r="N214" s="76"/>
      <c r="O214" s="76"/>
      <c r="P214" s="76"/>
      <c r="Q214" s="1"/>
      <c r="R214" s="1"/>
      <c r="S214" s="1"/>
      <c r="T214" s="1"/>
      <c r="U214" s="1"/>
      <c r="V214" s="1"/>
      <c r="W214" s="1"/>
    </row>
    <row r="215" spans="1:23" ht="15.75" customHeight="1">
      <c r="A215" s="76"/>
      <c r="B215" s="76"/>
      <c r="C215" s="76"/>
      <c r="D215" s="76"/>
      <c r="E215" s="76"/>
      <c r="F215" s="76"/>
      <c r="G215" s="76"/>
      <c r="H215" s="76"/>
      <c r="I215" s="76"/>
      <c r="J215" s="76"/>
      <c r="K215" s="76"/>
      <c r="L215" s="76"/>
      <c r="M215" s="76"/>
      <c r="N215" s="76"/>
      <c r="O215" s="76"/>
      <c r="P215" s="76"/>
      <c r="Q215" s="1"/>
      <c r="R215" s="1"/>
      <c r="S215" s="1"/>
      <c r="T215" s="1"/>
      <c r="U215" s="1"/>
      <c r="V215" s="1"/>
      <c r="W215" s="1"/>
    </row>
    <row r="216" spans="1:23" ht="15.75" customHeight="1">
      <c r="A216" s="76"/>
      <c r="B216" s="76"/>
      <c r="C216" s="76"/>
      <c r="D216" s="76"/>
      <c r="E216" s="76"/>
      <c r="F216" s="76"/>
      <c r="G216" s="76"/>
      <c r="H216" s="76"/>
      <c r="I216" s="76"/>
      <c r="J216" s="76"/>
      <c r="K216" s="76"/>
      <c r="L216" s="76"/>
      <c r="M216" s="76"/>
      <c r="N216" s="76"/>
      <c r="O216" s="76"/>
      <c r="P216" s="76"/>
      <c r="Q216" s="1"/>
      <c r="R216" s="1"/>
      <c r="S216" s="1"/>
      <c r="T216" s="1"/>
      <c r="U216" s="1"/>
      <c r="V216" s="1"/>
      <c r="W216" s="1"/>
    </row>
    <row r="217" spans="1:23" ht="15.75" customHeight="1">
      <c r="A217" s="76"/>
      <c r="B217" s="76"/>
      <c r="C217" s="76"/>
      <c r="D217" s="76"/>
      <c r="E217" s="76"/>
      <c r="F217" s="76"/>
      <c r="G217" s="76"/>
      <c r="H217" s="76"/>
      <c r="I217" s="76"/>
      <c r="J217" s="76"/>
      <c r="K217" s="76"/>
      <c r="L217" s="76"/>
      <c r="M217" s="76"/>
      <c r="N217" s="76"/>
      <c r="O217" s="76"/>
      <c r="P217" s="76"/>
      <c r="Q217" s="1"/>
      <c r="R217" s="1"/>
      <c r="S217" s="1"/>
      <c r="T217" s="1"/>
      <c r="U217" s="1"/>
      <c r="V217" s="1"/>
      <c r="W217" s="1"/>
    </row>
    <row r="218" spans="1:23" ht="15.75" customHeight="1">
      <c r="A218" s="76"/>
      <c r="B218" s="76"/>
      <c r="C218" s="76"/>
      <c r="D218" s="76"/>
      <c r="E218" s="76"/>
      <c r="F218" s="76"/>
      <c r="G218" s="76"/>
      <c r="H218" s="76"/>
      <c r="I218" s="76"/>
      <c r="J218" s="76"/>
      <c r="K218" s="76"/>
      <c r="L218" s="76"/>
      <c r="M218" s="76"/>
      <c r="N218" s="76"/>
      <c r="O218" s="76"/>
      <c r="P218" s="76"/>
      <c r="Q218" s="1"/>
      <c r="R218" s="1"/>
      <c r="S218" s="1"/>
      <c r="T218" s="1"/>
      <c r="U218" s="1"/>
      <c r="V218" s="1"/>
      <c r="W218" s="1"/>
    </row>
    <row r="219" spans="1:23" ht="15.75" customHeight="1">
      <c r="A219" s="76"/>
      <c r="B219" s="76"/>
      <c r="C219" s="76"/>
      <c r="D219" s="76"/>
      <c r="E219" s="76"/>
      <c r="F219" s="76"/>
      <c r="G219" s="76"/>
      <c r="H219" s="76"/>
      <c r="I219" s="76"/>
      <c r="J219" s="76"/>
      <c r="K219" s="76"/>
      <c r="L219" s="76"/>
      <c r="M219" s="76"/>
      <c r="N219" s="76"/>
      <c r="O219" s="76"/>
      <c r="P219" s="76"/>
      <c r="Q219" s="1"/>
      <c r="R219" s="1"/>
      <c r="S219" s="1"/>
      <c r="T219" s="1"/>
      <c r="U219" s="1"/>
      <c r="V219" s="1"/>
      <c r="W219" s="1"/>
    </row>
    <row r="220" spans="1:23" ht="15.75" customHeight="1">
      <c r="A220" s="76"/>
      <c r="B220" s="76"/>
      <c r="C220" s="76"/>
      <c r="D220" s="76"/>
      <c r="E220" s="76"/>
      <c r="F220" s="76"/>
      <c r="G220" s="76"/>
      <c r="H220" s="76"/>
      <c r="I220" s="76"/>
      <c r="J220" s="76"/>
      <c r="K220" s="76"/>
      <c r="L220" s="76"/>
      <c r="M220" s="76"/>
      <c r="N220" s="76"/>
      <c r="O220" s="76"/>
      <c r="P220" s="76"/>
      <c r="Q220" s="1"/>
      <c r="R220" s="1"/>
      <c r="S220" s="1"/>
      <c r="T220" s="1"/>
      <c r="U220" s="1"/>
      <c r="V220" s="1"/>
      <c r="W220" s="1"/>
    </row>
    <row r="221" spans="1:23" ht="15.75" customHeight="1">
      <c r="A221" s="76"/>
      <c r="B221" s="76"/>
      <c r="C221" s="76"/>
      <c r="D221" s="76"/>
      <c r="E221" s="76"/>
      <c r="F221" s="76"/>
      <c r="G221" s="76"/>
      <c r="H221" s="76"/>
      <c r="I221" s="76"/>
      <c r="J221" s="76"/>
      <c r="K221" s="76"/>
      <c r="L221" s="76"/>
      <c r="M221" s="76"/>
      <c r="N221" s="76"/>
      <c r="O221" s="76"/>
      <c r="P221" s="76"/>
      <c r="Q221" s="1"/>
      <c r="R221" s="1"/>
      <c r="S221" s="1"/>
      <c r="T221" s="1"/>
      <c r="U221" s="1"/>
      <c r="V221" s="1"/>
      <c r="W221" s="1"/>
    </row>
    <row r="222" spans="1:23" ht="15.75" customHeight="1">
      <c r="A222" s="76"/>
      <c r="B222" s="76"/>
      <c r="C222" s="76"/>
      <c r="D222" s="76"/>
      <c r="E222" s="76"/>
      <c r="F222" s="76"/>
      <c r="G222" s="76"/>
      <c r="H222" s="76"/>
      <c r="I222" s="76"/>
      <c r="J222" s="76"/>
      <c r="K222" s="76"/>
      <c r="L222" s="76"/>
      <c r="M222" s="76"/>
      <c r="N222" s="76"/>
      <c r="O222" s="76"/>
      <c r="P222" s="76"/>
      <c r="Q222" s="1"/>
      <c r="R222" s="1"/>
      <c r="S222" s="1"/>
      <c r="T222" s="1"/>
      <c r="U222" s="1"/>
      <c r="V222" s="1"/>
      <c r="W222" s="1"/>
    </row>
    <row r="223" spans="1:23" ht="15.75" customHeight="1">
      <c r="A223" s="76"/>
      <c r="B223" s="76"/>
      <c r="C223" s="76"/>
      <c r="D223" s="76"/>
      <c r="E223" s="76"/>
      <c r="F223" s="76"/>
      <c r="G223" s="76"/>
      <c r="H223" s="76"/>
      <c r="I223" s="76"/>
      <c r="J223" s="76"/>
      <c r="K223" s="76"/>
      <c r="L223" s="76"/>
      <c r="M223" s="76"/>
      <c r="N223" s="76"/>
      <c r="O223" s="76"/>
      <c r="P223" s="76"/>
      <c r="Q223" s="1"/>
      <c r="R223" s="1"/>
      <c r="S223" s="1"/>
      <c r="T223" s="1"/>
      <c r="U223" s="1"/>
      <c r="V223" s="1"/>
      <c r="W223" s="1"/>
    </row>
    <row r="224" spans="1:23" ht="15.75" customHeight="1">
      <c r="A224" s="76"/>
      <c r="B224" s="76"/>
      <c r="C224" s="76"/>
      <c r="D224" s="76"/>
      <c r="E224" s="76"/>
      <c r="F224" s="76"/>
      <c r="G224" s="76"/>
      <c r="H224" s="76"/>
      <c r="I224" s="76"/>
      <c r="J224" s="76"/>
      <c r="K224" s="76"/>
      <c r="L224" s="76"/>
      <c r="M224" s="76"/>
      <c r="N224" s="76"/>
      <c r="O224" s="76"/>
      <c r="P224" s="76"/>
      <c r="Q224" s="1"/>
      <c r="R224" s="1"/>
      <c r="S224" s="1"/>
      <c r="T224" s="1"/>
      <c r="U224" s="1"/>
      <c r="V224" s="1"/>
      <c r="W224" s="1"/>
    </row>
    <row r="225" spans="1:23" ht="15.75" customHeight="1">
      <c r="A225" s="76"/>
      <c r="B225" s="76"/>
      <c r="C225" s="76"/>
      <c r="D225" s="76"/>
      <c r="E225" s="76"/>
      <c r="F225" s="76"/>
      <c r="G225" s="76"/>
      <c r="H225" s="76"/>
      <c r="I225" s="76"/>
      <c r="J225" s="76"/>
      <c r="K225" s="76"/>
      <c r="L225" s="76"/>
      <c r="M225" s="76"/>
      <c r="N225" s="76"/>
      <c r="O225" s="76"/>
      <c r="P225" s="76"/>
      <c r="Q225" s="1"/>
      <c r="R225" s="1"/>
      <c r="S225" s="1"/>
      <c r="T225" s="1"/>
      <c r="U225" s="1"/>
      <c r="V225" s="1"/>
      <c r="W225" s="1"/>
    </row>
    <row r="226" spans="1:23" ht="15.75" customHeight="1">
      <c r="A226" s="76"/>
      <c r="B226" s="76"/>
      <c r="C226" s="76"/>
      <c r="D226" s="76"/>
      <c r="E226" s="76"/>
      <c r="F226" s="76"/>
      <c r="G226" s="76"/>
      <c r="H226" s="76"/>
      <c r="I226" s="76"/>
      <c r="J226" s="76"/>
      <c r="K226" s="76"/>
      <c r="L226" s="76"/>
      <c r="M226" s="76"/>
      <c r="N226" s="76"/>
      <c r="O226" s="76"/>
      <c r="P226" s="76"/>
      <c r="Q226" s="1"/>
      <c r="R226" s="1"/>
      <c r="S226" s="1"/>
      <c r="T226" s="1"/>
      <c r="U226" s="1"/>
      <c r="V226" s="1"/>
      <c r="W226" s="1"/>
    </row>
    <row r="227" spans="1:23" ht="15.75" customHeight="1">
      <c r="A227" s="76"/>
      <c r="B227" s="76"/>
      <c r="C227" s="76"/>
      <c r="D227" s="76"/>
      <c r="E227" s="76"/>
      <c r="F227" s="76"/>
      <c r="G227" s="76"/>
      <c r="H227" s="76"/>
      <c r="I227" s="76"/>
      <c r="J227" s="76"/>
      <c r="K227" s="76"/>
      <c r="L227" s="76"/>
      <c r="M227" s="76"/>
      <c r="N227" s="76"/>
      <c r="O227" s="76"/>
      <c r="P227" s="76"/>
      <c r="Q227" s="1"/>
      <c r="R227" s="1"/>
      <c r="S227" s="1"/>
      <c r="T227" s="1"/>
      <c r="U227" s="1"/>
      <c r="V227" s="1"/>
      <c r="W227" s="1"/>
    </row>
    <row r="228" spans="1:23" ht="15.75" customHeight="1">
      <c r="A228" s="76"/>
      <c r="B228" s="76"/>
      <c r="C228" s="76"/>
      <c r="D228" s="76"/>
      <c r="E228" s="76"/>
      <c r="F228" s="76"/>
      <c r="G228" s="76"/>
      <c r="H228" s="76"/>
      <c r="I228" s="76"/>
      <c r="J228" s="76"/>
      <c r="K228" s="76"/>
      <c r="L228" s="76"/>
      <c r="M228" s="76"/>
      <c r="N228" s="76"/>
      <c r="O228" s="76"/>
      <c r="P228" s="76"/>
      <c r="Q228" s="1"/>
      <c r="R228" s="1"/>
      <c r="S228" s="1"/>
      <c r="T228" s="1"/>
      <c r="U228" s="1"/>
      <c r="V228" s="1"/>
      <c r="W228" s="1"/>
    </row>
    <row r="229" spans="1:23" ht="15.75" customHeight="1">
      <c r="A229" s="76"/>
      <c r="B229" s="76"/>
      <c r="C229" s="76"/>
      <c r="D229" s="76"/>
      <c r="E229" s="76"/>
      <c r="F229" s="76"/>
      <c r="G229" s="76"/>
      <c r="H229" s="76"/>
      <c r="I229" s="76"/>
      <c r="J229" s="76"/>
      <c r="K229" s="76"/>
      <c r="L229" s="76"/>
      <c r="M229" s="76"/>
      <c r="N229" s="76"/>
      <c r="O229" s="76"/>
      <c r="P229" s="76"/>
      <c r="Q229" s="1"/>
      <c r="R229" s="1"/>
      <c r="S229" s="1"/>
      <c r="T229" s="1"/>
      <c r="U229" s="1"/>
      <c r="V229" s="1"/>
      <c r="W229" s="1"/>
    </row>
    <row r="230" spans="1:23" ht="15.75" customHeight="1">
      <c r="A230" s="76"/>
      <c r="B230" s="76"/>
      <c r="C230" s="76"/>
      <c r="D230" s="76"/>
      <c r="E230" s="76"/>
      <c r="F230" s="76"/>
      <c r="G230" s="76"/>
      <c r="H230" s="76"/>
      <c r="I230" s="76"/>
      <c r="J230" s="76"/>
      <c r="K230" s="76"/>
      <c r="L230" s="76"/>
      <c r="M230" s="76"/>
      <c r="N230" s="76"/>
      <c r="O230" s="76"/>
      <c r="P230" s="76"/>
      <c r="Q230" s="1"/>
      <c r="R230" s="1"/>
      <c r="S230" s="1"/>
      <c r="T230" s="1"/>
      <c r="U230" s="1"/>
      <c r="V230" s="1"/>
      <c r="W230" s="1"/>
    </row>
    <row r="231" spans="1:23" ht="15.75" customHeight="1">
      <c r="A231" s="76"/>
      <c r="B231" s="76"/>
      <c r="C231" s="76"/>
      <c r="D231" s="76"/>
      <c r="E231" s="76"/>
      <c r="F231" s="76"/>
      <c r="G231" s="76"/>
      <c r="H231" s="76"/>
      <c r="I231" s="76"/>
      <c r="J231" s="76"/>
      <c r="K231" s="76"/>
      <c r="L231" s="76"/>
      <c r="M231" s="76"/>
      <c r="N231" s="76"/>
      <c r="O231" s="76"/>
      <c r="P231" s="76"/>
      <c r="Q231" s="1"/>
      <c r="R231" s="1"/>
      <c r="S231" s="1"/>
      <c r="T231" s="1"/>
      <c r="U231" s="1"/>
      <c r="V231" s="1"/>
      <c r="W231" s="1"/>
    </row>
    <row r="232" spans="1:23" ht="15.75" customHeight="1">
      <c r="A232" s="76"/>
      <c r="B232" s="76"/>
      <c r="C232" s="76"/>
      <c r="D232" s="76"/>
      <c r="E232" s="76"/>
      <c r="F232" s="76"/>
      <c r="G232" s="76"/>
      <c r="H232" s="76"/>
      <c r="I232" s="76"/>
      <c r="J232" s="76"/>
      <c r="K232" s="76"/>
      <c r="L232" s="76"/>
      <c r="M232" s="76"/>
      <c r="N232" s="76"/>
      <c r="O232" s="76"/>
      <c r="P232" s="76"/>
      <c r="Q232" s="1"/>
      <c r="R232" s="1"/>
      <c r="S232" s="1"/>
      <c r="T232" s="1"/>
      <c r="U232" s="1"/>
      <c r="V232" s="1"/>
      <c r="W232" s="1"/>
    </row>
    <row r="233" spans="1:23" ht="15.75" customHeight="1">
      <c r="A233" s="76"/>
      <c r="B233" s="76"/>
      <c r="C233" s="76"/>
      <c r="D233" s="76"/>
      <c r="E233" s="76"/>
      <c r="F233" s="76"/>
      <c r="G233" s="76"/>
      <c r="H233" s="76"/>
      <c r="I233" s="76"/>
      <c r="J233" s="76"/>
      <c r="K233" s="76"/>
      <c r="L233" s="76"/>
      <c r="M233" s="76"/>
      <c r="N233" s="76"/>
      <c r="O233" s="76"/>
      <c r="P233" s="76"/>
      <c r="Q233" s="1"/>
      <c r="R233" s="1"/>
      <c r="S233" s="1"/>
      <c r="T233" s="1"/>
      <c r="U233" s="1"/>
      <c r="V233" s="1"/>
      <c r="W233" s="1"/>
    </row>
    <row r="234" spans="1:23" ht="15.75" customHeight="1">
      <c r="A234" s="76"/>
      <c r="B234" s="76"/>
      <c r="C234" s="76"/>
      <c r="D234" s="76"/>
      <c r="E234" s="76"/>
      <c r="F234" s="76"/>
      <c r="G234" s="76"/>
      <c r="H234" s="76"/>
      <c r="I234" s="76"/>
      <c r="J234" s="76"/>
      <c r="K234" s="76"/>
      <c r="L234" s="76"/>
      <c r="M234" s="76"/>
      <c r="N234" s="76"/>
      <c r="O234" s="76"/>
      <c r="P234" s="76"/>
      <c r="Q234" s="1"/>
      <c r="R234" s="1"/>
      <c r="S234" s="1"/>
      <c r="T234" s="1"/>
      <c r="U234" s="1"/>
      <c r="V234" s="1"/>
      <c r="W234" s="1"/>
    </row>
    <row r="235" spans="1:23" ht="15.75" customHeight="1">
      <c r="A235" s="76"/>
      <c r="B235" s="76"/>
      <c r="C235" s="76"/>
      <c r="D235" s="76"/>
      <c r="E235" s="76"/>
      <c r="F235" s="76"/>
      <c r="G235" s="76"/>
      <c r="H235" s="76"/>
      <c r="I235" s="76"/>
      <c r="J235" s="76"/>
      <c r="K235" s="76"/>
      <c r="L235" s="76"/>
      <c r="M235" s="76"/>
      <c r="N235" s="76"/>
      <c r="O235" s="76"/>
      <c r="P235" s="76"/>
      <c r="Q235" s="1"/>
      <c r="R235" s="1"/>
      <c r="S235" s="1"/>
      <c r="T235" s="1"/>
      <c r="U235" s="1"/>
      <c r="V235" s="1"/>
      <c r="W235" s="1"/>
    </row>
    <row r="236" spans="1:23" ht="15.75" customHeight="1">
      <c r="A236" s="76"/>
      <c r="B236" s="76"/>
      <c r="C236" s="76"/>
      <c r="D236" s="76"/>
      <c r="E236" s="76"/>
      <c r="F236" s="76"/>
      <c r="G236" s="76"/>
      <c r="H236" s="76"/>
      <c r="I236" s="76"/>
      <c r="J236" s="76"/>
      <c r="K236" s="76"/>
      <c r="L236" s="76"/>
      <c r="M236" s="76"/>
      <c r="N236" s="76"/>
      <c r="O236" s="76"/>
      <c r="P236" s="76"/>
      <c r="Q236" s="1"/>
      <c r="R236" s="1"/>
      <c r="S236" s="1"/>
      <c r="T236" s="1"/>
      <c r="U236" s="1"/>
      <c r="V236" s="1"/>
      <c r="W236" s="1"/>
    </row>
    <row r="237" spans="1:23" ht="15.75" customHeight="1">
      <c r="A237" s="76"/>
      <c r="B237" s="76"/>
      <c r="C237" s="76"/>
      <c r="D237" s="76"/>
      <c r="E237" s="76"/>
      <c r="F237" s="76"/>
      <c r="G237" s="76"/>
      <c r="H237" s="76"/>
      <c r="I237" s="76"/>
      <c r="J237" s="76"/>
      <c r="K237" s="76"/>
      <c r="L237" s="76"/>
      <c r="M237" s="76"/>
      <c r="N237" s="76"/>
      <c r="O237" s="76"/>
      <c r="P237" s="76"/>
      <c r="Q237" s="1"/>
      <c r="R237" s="1"/>
      <c r="S237" s="1"/>
      <c r="T237" s="1"/>
      <c r="U237" s="1"/>
      <c r="V237" s="1"/>
      <c r="W237" s="1"/>
    </row>
    <row r="238" spans="1:23" ht="15.75" customHeight="1">
      <c r="A238" s="76"/>
      <c r="B238" s="76"/>
      <c r="C238" s="76"/>
      <c r="D238" s="76"/>
      <c r="E238" s="76"/>
      <c r="F238" s="76"/>
      <c r="G238" s="76"/>
      <c r="H238" s="76"/>
      <c r="I238" s="76"/>
      <c r="J238" s="76"/>
      <c r="K238" s="76"/>
      <c r="L238" s="76"/>
      <c r="M238" s="76"/>
      <c r="N238" s="76"/>
      <c r="O238" s="76"/>
      <c r="P238" s="76"/>
      <c r="Q238" s="1"/>
      <c r="R238" s="1"/>
      <c r="S238" s="1"/>
      <c r="T238" s="1"/>
      <c r="U238" s="1"/>
      <c r="V238" s="1"/>
      <c r="W238" s="1"/>
    </row>
    <row r="239" spans="1:23" ht="15.75" customHeight="1">
      <c r="A239" s="76"/>
      <c r="B239" s="76"/>
      <c r="C239" s="76"/>
      <c r="D239" s="76"/>
      <c r="E239" s="76"/>
      <c r="F239" s="76"/>
      <c r="G239" s="76"/>
      <c r="H239" s="76"/>
      <c r="I239" s="76"/>
      <c r="J239" s="76"/>
      <c r="K239" s="76"/>
      <c r="L239" s="76"/>
      <c r="M239" s="76"/>
      <c r="N239" s="76"/>
      <c r="O239" s="76"/>
      <c r="P239" s="76"/>
      <c r="Q239" s="1"/>
      <c r="R239" s="1"/>
      <c r="S239" s="1"/>
      <c r="T239" s="1"/>
      <c r="U239" s="1"/>
      <c r="V239" s="1"/>
      <c r="W239" s="1"/>
    </row>
    <row r="240" spans="1:23" ht="15.75" customHeight="1">
      <c r="A240" s="76"/>
      <c r="B240" s="76"/>
      <c r="C240" s="76"/>
      <c r="D240" s="76"/>
      <c r="E240" s="76"/>
      <c r="F240" s="76"/>
      <c r="G240" s="76"/>
      <c r="H240" s="76"/>
      <c r="I240" s="76"/>
      <c r="J240" s="76"/>
      <c r="K240" s="76"/>
      <c r="L240" s="76"/>
      <c r="M240" s="76"/>
      <c r="N240" s="76"/>
      <c r="O240" s="76"/>
      <c r="P240" s="76"/>
      <c r="Q240" s="1"/>
      <c r="R240" s="1"/>
      <c r="S240" s="1"/>
      <c r="T240" s="1"/>
      <c r="U240" s="1"/>
      <c r="V240" s="1"/>
      <c r="W240" s="1"/>
    </row>
    <row r="241" spans="1:23" ht="15.75" customHeight="1">
      <c r="A241" s="76"/>
      <c r="B241" s="76"/>
      <c r="C241" s="76"/>
      <c r="D241" s="76"/>
      <c r="E241" s="76"/>
      <c r="F241" s="76"/>
      <c r="G241" s="76"/>
      <c r="H241" s="76"/>
      <c r="I241" s="76"/>
      <c r="J241" s="76"/>
      <c r="K241" s="76"/>
      <c r="L241" s="76"/>
      <c r="M241" s="76"/>
      <c r="N241" s="76"/>
      <c r="O241" s="76"/>
      <c r="P241" s="76"/>
      <c r="Q241" s="1"/>
      <c r="R241" s="1"/>
      <c r="S241" s="1"/>
      <c r="T241" s="1"/>
      <c r="U241" s="1"/>
      <c r="V241" s="1"/>
      <c r="W241" s="1"/>
    </row>
    <row r="242" spans="1:23" ht="15.75" customHeight="1">
      <c r="A242" s="76"/>
      <c r="B242" s="76"/>
      <c r="C242" s="76"/>
      <c r="D242" s="76"/>
      <c r="E242" s="76"/>
      <c r="F242" s="76"/>
      <c r="G242" s="76"/>
      <c r="H242" s="76"/>
      <c r="I242" s="76"/>
      <c r="J242" s="76"/>
      <c r="K242" s="76"/>
      <c r="L242" s="76"/>
      <c r="M242" s="76"/>
      <c r="N242" s="76"/>
      <c r="O242" s="76"/>
      <c r="P242" s="76"/>
      <c r="Q242" s="1"/>
      <c r="R242" s="1"/>
      <c r="S242" s="1"/>
      <c r="T242" s="1"/>
      <c r="U242" s="1"/>
      <c r="V242" s="1"/>
      <c r="W242" s="1"/>
    </row>
    <row r="243" spans="1:23" ht="15.75" customHeight="1">
      <c r="A243" s="76"/>
      <c r="B243" s="76"/>
      <c r="C243" s="76"/>
      <c r="D243" s="76"/>
      <c r="E243" s="76"/>
      <c r="F243" s="76"/>
      <c r="G243" s="76"/>
      <c r="H243" s="76"/>
      <c r="I243" s="76"/>
      <c r="J243" s="76"/>
      <c r="K243" s="76"/>
      <c r="L243" s="76"/>
      <c r="M243" s="76"/>
      <c r="N243" s="76"/>
      <c r="O243" s="76"/>
      <c r="P243" s="76"/>
      <c r="Q243" s="1"/>
      <c r="R243" s="1"/>
      <c r="S243" s="1"/>
      <c r="T243" s="1"/>
      <c r="U243" s="1"/>
      <c r="V243" s="1"/>
      <c r="W243" s="1"/>
    </row>
    <row r="244" spans="1:23" ht="15.75" customHeight="1">
      <c r="A244" s="76"/>
      <c r="B244" s="76"/>
      <c r="C244" s="76"/>
      <c r="D244" s="76"/>
      <c r="E244" s="76"/>
      <c r="F244" s="76"/>
      <c r="G244" s="76"/>
      <c r="H244" s="76"/>
      <c r="I244" s="76"/>
      <c r="J244" s="76"/>
      <c r="K244" s="76"/>
      <c r="L244" s="76"/>
      <c r="M244" s="76"/>
      <c r="N244" s="76"/>
      <c r="O244" s="76"/>
      <c r="P244" s="76"/>
      <c r="Q244" s="1"/>
      <c r="R244" s="1"/>
      <c r="S244" s="1"/>
      <c r="T244" s="1"/>
      <c r="U244" s="1"/>
      <c r="V244" s="1"/>
      <c r="W244" s="1"/>
    </row>
    <row r="245" spans="1:23" ht="15.75" customHeight="1">
      <c r="A245" s="76"/>
      <c r="B245" s="76"/>
      <c r="C245" s="76"/>
      <c r="D245" s="76"/>
      <c r="E245" s="76"/>
      <c r="F245" s="76"/>
      <c r="G245" s="76"/>
      <c r="H245" s="76"/>
      <c r="I245" s="76"/>
      <c r="J245" s="76"/>
      <c r="K245" s="76"/>
      <c r="L245" s="76"/>
      <c r="M245" s="76"/>
      <c r="N245" s="76"/>
      <c r="O245" s="76"/>
      <c r="P245" s="76"/>
      <c r="Q245" s="1"/>
      <c r="R245" s="1"/>
      <c r="S245" s="1"/>
      <c r="T245" s="1"/>
      <c r="U245" s="1"/>
      <c r="V245" s="1"/>
      <c r="W245" s="1"/>
    </row>
    <row r="246" spans="1:23" ht="15.75" customHeight="1">
      <c r="A246" s="76"/>
      <c r="B246" s="76"/>
      <c r="C246" s="76"/>
      <c r="D246" s="76"/>
      <c r="E246" s="76"/>
      <c r="F246" s="76"/>
      <c r="G246" s="76"/>
      <c r="H246" s="76"/>
      <c r="I246" s="76"/>
      <c r="J246" s="76"/>
      <c r="K246" s="76"/>
      <c r="L246" s="76"/>
      <c r="M246" s="76"/>
      <c r="N246" s="76"/>
      <c r="O246" s="76"/>
      <c r="P246" s="76"/>
      <c r="Q246" s="1"/>
      <c r="R246" s="1"/>
      <c r="S246" s="1"/>
      <c r="T246" s="1"/>
      <c r="U246" s="1"/>
      <c r="V246" s="1"/>
      <c r="W246" s="1"/>
    </row>
    <row r="247" spans="1:23" ht="15.75" customHeight="1">
      <c r="A247" s="76"/>
      <c r="B247" s="76"/>
      <c r="C247" s="76"/>
      <c r="D247" s="76"/>
      <c r="E247" s="76"/>
      <c r="F247" s="76"/>
      <c r="G247" s="76"/>
      <c r="H247" s="76"/>
      <c r="I247" s="76"/>
      <c r="J247" s="76"/>
      <c r="K247" s="76"/>
      <c r="L247" s="76"/>
      <c r="M247" s="76"/>
      <c r="N247" s="76"/>
      <c r="O247" s="76"/>
      <c r="P247" s="76"/>
      <c r="Q247" s="1"/>
      <c r="R247" s="1"/>
      <c r="S247" s="1"/>
      <c r="T247" s="1"/>
      <c r="U247" s="1"/>
      <c r="V247" s="1"/>
      <c r="W247" s="1"/>
    </row>
    <row r="248" spans="1:23" ht="15.75" customHeight="1">
      <c r="A248" s="76"/>
      <c r="B248" s="76"/>
      <c r="C248" s="76"/>
      <c r="D248" s="76"/>
      <c r="E248" s="76"/>
      <c r="F248" s="76"/>
      <c r="G248" s="76"/>
      <c r="H248" s="76"/>
      <c r="I248" s="76"/>
      <c r="J248" s="76"/>
      <c r="K248" s="76"/>
      <c r="L248" s="76"/>
      <c r="M248" s="76"/>
      <c r="N248" s="76"/>
      <c r="O248" s="76"/>
      <c r="P248" s="76"/>
      <c r="Q248" s="1"/>
      <c r="R248" s="1"/>
      <c r="S248" s="1"/>
      <c r="T248" s="1"/>
      <c r="U248" s="1"/>
      <c r="V248" s="1"/>
      <c r="W248" s="1"/>
    </row>
    <row r="249" spans="1:23" ht="15.75" customHeight="1">
      <c r="A249" s="76"/>
      <c r="B249" s="76"/>
      <c r="C249" s="76"/>
      <c r="D249" s="76"/>
      <c r="E249" s="76"/>
      <c r="F249" s="76"/>
      <c r="G249" s="76"/>
      <c r="H249" s="76"/>
      <c r="I249" s="76"/>
      <c r="J249" s="76"/>
      <c r="K249" s="76"/>
      <c r="L249" s="76"/>
      <c r="M249" s="76"/>
      <c r="N249" s="76"/>
      <c r="O249" s="76"/>
      <c r="P249" s="76"/>
      <c r="Q249" s="1"/>
      <c r="R249" s="1"/>
      <c r="S249" s="1"/>
      <c r="T249" s="1"/>
      <c r="U249" s="1"/>
      <c r="V249" s="1"/>
      <c r="W249" s="1"/>
    </row>
    <row r="250" spans="1:23" ht="15.75" customHeight="1">
      <c r="A250" s="76"/>
      <c r="B250" s="76"/>
      <c r="C250" s="76"/>
      <c r="D250" s="76"/>
      <c r="E250" s="76"/>
      <c r="F250" s="76"/>
      <c r="G250" s="76"/>
      <c r="H250" s="76"/>
      <c r="I250" s="76"/>
      <c r="J250" s="76"/>
      <c r="K250" s="76"/>
      <c r="L250" s="76"/>
      <c r="M250" s="76"/>
      <c r="N250" s="76"/>
      <c r="O250" s="76"/>
      <c r="P250" s="76"/>
      <c r="Q250" s="1"/>
      <c r="R250" s="1"/>
      <c r="S250" s="1"/>
      <c r="T250" s="1"/>
      <c r="U250" s="1"/>
      <c r="V250" s="1"/>
      <c r="W250" s="1"/>
    </row>
    <row r="251" spans="1:23" ht="15.75" customHeight="1">
      <c r="A251" s="76"/>
      <c r="B251" s="76"/>
      <c r="C251" s="76"/>
      <c r="D251" s="76"/>
      <c r="E251" s="76"/>
      <c r="F251" s="76"/>
      <c r="G251" s="76"/>
      <c r="H251" s="76"/>
      <c r="I251" s="76"/>
      <c r="J251" s="76"/>
      <c r="K251" s="76"/>
      <c r="L251" s="76"/>
      <c r="M251" s="76"/>
      <c r="N251" s="76"/>
      <c r="O251" s="76"/>
      <c r="P251" s="76"/>
      <c r="Q251" s="1"/>
      <c r="R251" s="1"/>
      <c r="S251" s="1"/>
      <c r="T251" s="1"/>
      <c r="U251" s="1"/>
      <c r="V251" s="1"/>
      <c r="W251" s="1"/>
    </row>
    <row r="252" spans="1:23" ht="15.75" customHeight="1">
      <c r="A252" s="76"/>
      <c r="B252" s="76"/>
      <c r="C252" s="76"/>
      <c r="D252" s="76"/>
      <c r="E252" s="76"/>
      <c r="F252" s="76"/>
      <c r="G252" s="76"/>
      <c r="H252" s="76"/>
      <c r="I252" s="76"/>
      <c r="J252" s="76"/>
      <c r="K252" s="76"/>
      <c r="L252" s="76"/>
      <c r="M252" s="76"/>
      <c r="N252" s="76"/>
      <c r="O252" s="76"/>
      <c r="P252" s="76"/>
      <c r="Q252" s="1"/>
      <c r="R252" s="1"/>
      <c r="S252" s="1"/>
      <c r="T252" s="1"/>
      <c r="U252" s="1"/>
      <c r="V252" s="1"/>
      <c r="W252" s="1"/>
    </row>
    <row r="253" spans="1:23" ht="15.75" customHeight="1">
      <c r="A253" s="76"/>
      <c r="B253" s="76"/>
      <c r="C253" s="76"/>
      <c r="D253" s="76"/>
      <c r="E253" s="76"/>
      <c r="F253" s="76"/>
      <c r="G253" s="76"/>
      <c r="H253" s="76"/>
      <c r="I253" s="76"/>
      <c r="J253" s="76"/>
      <c r="K253" s="76"/>
      <c r="L253" s="76"/>
      <c r="M253" s="76"/>
      <c r="N253" s="76"/>
      <c r="O253" s="76"/>
      <c r="P253" s="76"/>
      <c r="Q253" s="1"/>
      <c r="R253" s="1"/>
      <c r="S253" s="1"/>
      <c r="T253" s="1"/>
      <c r="U253" s="1"/>
      <c r="V253" s="1"/>
      <c r="W253" s="1"/>
    </row>
    <row r="254" spans="1:23" ht="15.75" customHeight="1">
      <c r="A254" s="76"/>
      <c r="B254" s="76"/>
      <c r="C254" s="76"/>
      <c r="D254" s="76"/>
      <c r="E254" s="76"/>
      <c r="F254" s="76"/>
      <c r="G254" s="76"/>
      <c r="H254" s="76"/>
      <c r="I254" s="76"/>
      <c r="J254" s="76"/>
      <c r="K254" s="76"/>
      <c r="L254" s="76"/>
      <c r="M254" s="76"/>
      <c r="N254" s="76"/>
      <c r="O254" s="76"/>
      <c r="P254" s="76"/>
      <c r="Q254" s="1"/>
      <c r="R254" s="1"/>
      <c r="S254" s="1"/>
      <c r="T254" s="1"/>
      <c r="U254" s="1"/>
      <c r="V254" s="1"/>
      <c r="W254" s="1"/>
    </row>
    <row r="255" spans="1:23" ht="15.75" customHeight="1">
      <c r="A255" s="76"/>
      <c r="B255" s="76"/>
      <c r="C255" s="76"/>
      <c r="D255" s="76"/>
      <c r="E255" s="76"/>
      <c r="F255" s="76"/>
      <c r="G255" s="76"/>
      <c r="H255" s="76"/>
      <c r="I255" s="76"/>
      <c r="J255" s="76"/>
      <c r="K255" s="76"/>
      <c r="L255" s="76"/>
      <c r="M255" s="76"/>
      <c r="N255" s="76"/>
      <c r="O255" s="76"/>
      <c r="P255" s="76"/>
      <c r="Q255" s="1"/>
      <c r="R255" s="1"/>
      <c r="S255" s="1"/>
      <c r="T255" s="1"/>
      <c r="U255" s="1"/>
      <c r="V255" s="1"/>
      <c r="W255" s="1"/>
    </row>
    <row r="256" spans="1:23" ht="15.75" customHeight="1">
      <c r="A256" s="76"/>
      <c r="B256" s="76"/>
      <c r="C256" s="76"/>
      <c r="D256" s="76"/>
      <c r="E256" s="76"/>
      <c r="F256" s="76"/>
      <c r="G256" s="76"/>
      <c r="H256" s="76"/>
      <c r="I256" s="76"/>
      <c r="J256" s="76"/>
      <c r="K256" s="76"/>
      <c r="L256" s="76"/>
      <c r="M256" s="76"/>
      <c r="N256" s="76"/>
      <c r="O256" s="76"/>
      <c r="P256" s="76"/>
      <c r="Q256" s="1"/>
      <c r="R256" s="1"/>
      <c r="S256" s="1"/>
      <c r="T256" s="1"/>
      <c r="U256" s="1"/>
      <c r="V256" s="1"/>
      <c r="W256" s="1"/>
    </row>
    <row r="257" spans="1:23" ht="15.75" customHeight="1">
      <c r="A257" s="76"/>
      <c r="B257" s="76"/>
      <c r="C257" s="76"/>
      <c r="D257" s="76"/>
      <c r="E257" s="76"/>
      <c r="F257" s="76"/>
      <c r="G257" s="76"/>
      <c r="H257" s="76"/>
      <c r="I257" s="76"/>
      <c r="J257" s="76"/>
      <c r="K257" s="76"/>
      <c r="L257" s="76"/>
      <c r="M257" s="76"/>
      <c r="N257" s="76"/>
      <c r="O257" s="76"/>
      <c r="P257" s="76"/>
      <c r="Q257" s="1"/>
      <c r="R257" s="1"/>
      <c r="S257" s="1"/>
      <c r="T257" s="1"/>
      <c r="U257" s="1"/>
      <c r="V257" s="1"/>
      <c r="W257" s="1"/>
    </row>
    <row r="258" spans="1:23" ht="15.75" customHeight="1">
      <c r="A258" s="76"/>
      <c r="B258" s="76"/>
      <c r="C258" s="76"/>
      <c r="D258" s="76"/>
      <c r="E258" s="76"/>
      <c r="F258" s="76"/>
      <c r="G258" s="76"/>
      <c r="H258" s="76"/>
      <c r="I258" s="76"/>
      <c r="J258" s="76"/>
      <c r="K258" s="76"/>
      <c r="L258" s="76"/>
      <c r="M258" s="76"/>
      <c r="N258" s="76"/>
      <c r="O258" s="76"/>
      <c r="P258" s="76"/>
      <c r="Q258" s="1"/>
      <c r="R258" s="1"/>
      <c r="S258" s="1"/>
      <c r="T258" s="1"/>
      <c r="U258" s="1"/>
      <c r="V258" s="1"/>
      <c r="W258" s="1"/>
    </row>
    <row r="259" spans="1:23" ht="15.75" customHeight="1">
      <c r="A259" s="76"/>
      <c r="B259" s="76"/>
      <c r="C259" s="76"/>
      <c r="D259" s="76"/>
      <c r="E259" s="76"/>
      <c r="F259" s="76"/>
      <c r="G259" s="76"/>
      <c r="H259" s="76"/>
      <c r="I259" s="76"/>
      <c r="J259" s="76"/>
      <c r="K259" s="76"/>
      <c r="L259" s="76"/>
      <c r="M259" s="76"/>
      <c r="N259" s="76"/>
      <c r="O259" s="76"/>
      <c r="P259" s="76"/>
      <c r="Q259" s="1"/>
      <c r="R259" s="1"/>
      <c r="S259" s="1"/>
      <c r="T259" s="1"/>
      <c r="U259" s="1"/>
      <c r="V259" s="1"/>
      <c r="W259" s="1"/>
    </row>
    <row r="260" spans="1:23" ht="15.75" customHeight="1">
      <c r="A260" s="76"/>
      <c r="B260" s="76"/>
      <c r="C260" s="76"/>
      <c r="D260" s="76"/>
      <c r="E260" s="76"/>
      <c r="F260" s="76"/>
      <c r="G260" s="76"/>
      <c r="H260" s="76"/>
      <c r="I260" s="76"/>
      <c r="J260" s="76"/>
      <c r="K260" s="76"/>
      <c r="L260" s="76"/>
      <c r="M260" s="76"/>
      <c r="N260" s="76"/>
      <c r="O260" s="76"/>
      <c r="P260" s="76"/>
      <c r="Q260" s="1"/>
      <c r="R260" s="1"/>
      <c r="S260" s="1"/>
      <c r="T260" s="1"/>
      <c r="U260" s="1"/>
      <c r="V260" s="1"/>
      <c r="W260" s="1"/>
    </row>
    <row r="261" spans="1:23" ht="15.75" customHeight="1">
      <c r="A261" s="76"/>
      <c r="B261" s="76"/>
      <c r="C261" s="76"/>
      <c r="D261" s="76"/>
      <c r="E261" s="76"/>
      <c r="F261" s="76"/>
      <c r="G261" s="76"/>
      <c r="H261" s="76"/>
      <c r="I261" s="76"/>
      <c r="J261" s="76"/>
      <c r="K261" s="76"/>
      <c r="L261" s="76"/>
      <c r="M261" s="76"/>
      <c r="N261" s="76"/>
      <c r="O261" s="76"/>
      <c r="P261" s="76"/>
      <c r="Q261" s="1"/>
      <c r="R261" s="1"/>
      <c r="S261" s="1"/>
      <c r="T261" s="1"/>
      <c r="U261" s="1"/>
      <c r="V261" s="1"/>
      <c r="W261" s="1"/>
    </row>
    <row r="262" spans="1:23" ht="15.75" customHeight="1">
      <c r="A262" s="76"/>
      <c r="B262" s="76"/>
      <c r="C262" s="76"/>
      <c r="D262" s="76"/>
      <c r="E262" s="76"/>
      <c r="F262" s="76"/>
      <c r="G262" s="76"/>
      <c r="H262" s="76"/>
      <c r="I262" s="76"/>
      <c r="J262" s="76"/>
      <c r="K262" s="76"/>
      <c r="L262" s="76"/>
      <c r="M262" s="76"/>
      <c r="N262" s="76"/>
      <c r="O262" s="76"/>
      <c r="P262" s="76"/>
      <c r="Q262" s="1"/>
      <c r="R262" s="1"/>
      <c r="S262" s="1"/>
      <c r="T262" s="1"/>
      <c r="U262" s="1"/>
      <c r="V262" s="1"/>
      <c r="W262" s="1"/>
    </row>
    <row r="263" spans="1:23" ht="15.75" customHeight="1">
      <c r="A263" s="76"/>
      <c r="B263" s="76"/>
      <c r="C263" s="76"/>
      <c r="D263" s="76"/>
      <c r="E263" s="76"/>
      <c r="F263" s="76"/>
      <c r="G263" s="76"/>
      <c r="H263" s="76"/>
      <c r="I263" s="76"/>
      <c r="J263" s="76"/>
      <c r="K263" s="76"/>
      <c r="L263" s="76"/>
      <c r="M263" s="76"/>
      <c r="N263" s="76"/>
      <c r="O263" s="76"/>
      <c r="P263" s="76"/>
      <c r="Q263" s="1"/>
      <c r="R263" s="1"/>
      <c r="S263" s="1"/>
      <c r="T263" s="1"/>
      <c r="U263" s="1"/>
      <c r="V263" s="1"/>
      <c r="W263" s="1"/>
    </row>
    <row r="264" spans="1:23" ht="15.75" customHeight="1">
      <c r="A264" s="76"/>
      <c r="B264" s="76"/>
      <c r="C264" s="76"/>
      <c r="D264" s="76"/>
      <c r="E264" s="76"/>
      <c r="F264" s="76"/>
      <c r="G264" s="76"/>
      <c r="H264" s="76"/>
      <c r="I264" s="76"/>
      <c r="J264" s="76"/>
      <c r="K264" s="76"/>
      <c r="L264" s="76"/>
      <c r="M264" s="76"/>
      <c r="N264" s="76"/>
      <c r="O264" s="76"/>
      <c r="P264" s="76"/>
      <c r="Q264" s="1"/>
      <c r="R264" s="1"/>
      <c r="S264" s="1"/>
      <c r="T264" s="1"/>
      <c r="U264" s="1"/>
      <c r="V264" s="1"/>
      <c r="W264" s="1"/>
    </row>
    <row r="265" spans="1:23" ht="15.75" customHeight="1">
      <c r="A265" s="76"/>
      <c r="B265" s="76"/>
      <c r="C265" s="76"/>
      <c r="D265" s="76"/>
      <c r="E265" s="76"/>
      <c r="F265" s="76"/>
      <c r="G265" s="76"/>
      <c r="H265" s="76"/>
      <c r="I265" s="76"/>
      <c r="J265" s="76"/>
      <c r="K265" s="76"/>
      <c r="L265" s="76"/>
      <c r="M265" s="76"/>
      <c r="N265" s="76"/>
      <c r="O265" s="76"/>
      <c r="P265" s="76"/>
      <c r="Q265" s="1"/>
      <c r="R265" s="1"/>
      <c r="S265" s="1"/>
      <c r="T265" s="1"/>
      <c r="U265" s="1"/>
      <c r="V265" s="1"/>
      <c r="W265" s="1"/>
    </row>
    <row r="266" spans="1:23" ht="15.75" customHeight="1">
      <c r="A266" s="76"/>
      <c r="B266" s="76"/>
      <c r="C266" s="76"/>
      <c r="D266" s="76"/>
      <c r="E266" s="76"/>
      <c r="F266" s="76"/>
      <c r="G266" s="76"/>
      <c r="H266" s="76"/>
      <c r="I266" s="76"/>
      <c r="J266" s="76"/>
      <c r="K266" s="76"/>
      <c r="L266" s="76"/>
      <c r="M266" s="76"/>
      <c r="N266" s="76"/>
      <c r="O266" s="76"/>
      <c r="P266" s="76"/>
      <c r="Q266" s="1"/>
      <c r="R266" s="1"/>
      <c r="S266" s="1"/>
      <c r="T266" s="1"/>
      <c r="U266" s="1"/>
      <c r="V266" s="1"/>
      <c r="W266" s="1"/>
    </row>
    <row r="267" spans="1:23" ht="15.75" customHeight="1">
      <c r="A267" s="76"/>
      <c r="B267" s="76"/>
      <c r="C267" s="76"/>
      <c r="D267" s="76"/>
      <c r="E267" s="76"/>
      <c r="F267" s="76"/>
      <c r="G267" s="76"/>
      <c r="H267" s="76"/>
      <c r="I267" s="76"/>
      <c r="J267" s="76"/>
      <c r="K267" s="76"/>
      <c r="L267" s="76"/>
      <c r="M267" s="76"/>
      <c r="N267" s="76"/>
      <c r="O267" s="76"/>
      <c r="P267" s="76"/>
      <c r="Q267" s="1"/>
      <c r="R267" s="1"/>
      <c r="S267" s="1"/>
      <c r="T267" s="1"/>
      <c r="U267" s="1"/>
      <c r="V267" s="1"/>
      <c r="W267" s="1"/>
    </row>
    <row r="268" spans="1:23" ht="15.75" customHeight="1">
      <c r="A268" s="76"/>
      <c r="B268" s="76"/>
      <c r="C268" s="76"/>
      <c r="D268" s="76"/>
      <c r="E268" s="76"/>
      <c r="F268" s="76"/>
      <c r="G268" s="76"/>
      <c r="H268" s="76"/>
      <c r="I268" s="76"/>
      <c r="J268" s="76"/>
      <c r="K268" s="76"/>
      <c r="L268" s="76"/>
      <c r="M268" s="76"/>
      <c r="N268" s="76"/>
      <c r="O268" s="76"/>
      <c r="P268" s="76"/>
      <c r="Q268" s="1"/>
      <c r="R268" s="1"/>
      <c r="S268" s="1"/>
      <c r="T268" s="1"/>
      <c r="U268" s="1"/>
      <c r="V268" s="1"/>
      <c r="W268" s="1"/>
    </row>
    <row r="269" spans="1:23" ht="15.75" customHeight="1">
      <c r="A269" s="76"/>
      <c r="B269" s="76"/>
      <c r="C269" s="76"/>
      <c r="D269" s="76"/>
      <c r="E269" s="76"/>
      <c r="F269" s="76"/>
      <c r="G269" s="76"/>
      <c r="H269" s="76"/>
      <c r="I269" s="76"/>
      <c r="J269" s="76"/>
      <c r="K269" s="76"/>
      <c r="L269" s="76"/>
      <c r="M269" s="76"/>
      <c r="N269" s="76"/>
      <c r="O269" s="76"/>
      <c r="P269" s="76"/>
      <c r="Q269" s="1"/>
      <c r="R269" s="1"/>
      <c r="S269" s="1"/>
      <c r="T269" s="1"/>
      <c r="U269" s="1"/>
      <c r="V269" s="1"/>
      <c r="W269" s="1"/>
    </row>
    <row r="270" spans="1:23" ht="15.75" customHeight="1">
      <c r="A270" s="76"/>
      <c r="B270" s="76"/>
      <c r="C270" s="76"/>
      <c r="D270" s="76"/>
      <c r="E270" s="76"/>
      <c r="F270" s="76"/>
      <c r="G270" s="76"/>
      <c r="H270" s="76"/>
      <c r="I270" s="76"/>
      <c r="J270" s="76"/>
      <c r="K270" s="76"/>
      <c r="L270" s="76"/>
      <c r="M270" s="76"/>
      <c r="N270" s="76"/>
      <c r="O270" s="76"/>
      <c r="P270" s="76"/>
      <c r="Q270" s="1"/>
      <c r="R270" s="1"/>
      <c r="S270" s="1"/>
      <c r="T270" s="1"/>
      <c r="U270" s="1"/>
      <c r="V270" s="1"/>
      <c r="W270" s="1"/>
    </row>
    <row r="271" spans="1:23" ht="15.75" customHeight="1">
      <c r="A271" s="76"/>
      <c r="B271" s="76"/>
      <c r="C271" s="76"/>
      <c r="D271" s="76"/>
      <c r="E271" s="76"/>
      <c r="F271" s="76"/>
      <c r="G271" s="76"/>
      <c r="H271" s="76"/>
      <c r="I271" s="76"/>
      <c r="J271" s="76"/>
      <c r="K271" s="76"/>
      <c r="L271" s="76"/>
      <c r="M271" s="76"/>
      <c r="N271" s="76"/>
      <c r="O271" s="76"/>
      <c r="P271" s="76"/>
      <c r="Q271" s="1"/>
      <c r="R271" s="1"/>
      <c r="S271" s="1"/>
      <c r="T271" s="1"/>
      <c r="U271" s="1"/>
      <c r="V271" s="1"/>
      <c r="W271" s="1"/>
    </row>
    <row r="272" spans="1:23" ht="15.75" customHeight="1">
      <c r="A272" s="76"/>
      <c r="B272" s="76"/>
      <c r="C272" s="76"/>
      <c r="D272" s="76"/>
      <c r="E272" s="76"/>
      <c r="F272" s="76"/>
      <c r="G272" s="76"/>
      <c r="H272" s="76"/>
      <c r="I272" s="76"/>
      <c r="J272" s="76"/>
      <c r="K272" s="76"/>
      <c r="L272" s="76"/>
      <c r="M272" s="76"/>
      <c r="N272" s="76"/>
      <c r="O272" s="76"/>
      <c r="P272" s="76"/>
      <c r="Q272" s="1"/>
      <c r="R272" s="1"/>
      <c r="S272" s="1"/>
      <c r="T272" s="1"/>
      <c r="U272" s="1"/>
      <c r="V272" s="1"/>
      <c r="W272" s="1"/>
    </row>
    <row r="273" spans="1:23" ht="15.75" customHeight="1">
      <c r="A273" s="76"/>
      <c r="B273" s="76"/>
      <c r="C273" s="76"/>
      <c r="D273" s="76"/>
      <c r="E273" s="76"/>
      <c r="F273" s="76"/>
      <c r="G273" s="76"/>
      <c r="H273" s="76"/>
      <c r="I273" s="76"/>
      <c r="J273" s="76"/>
      <c r="K273" s="76"/>
      <c r="L273" s="76"/>
      <c r="M273" s="76"/>
      <c r="N273" s="76"/>
      <c r="O273" s="76"/>
      <c r="P273" s="76"/>
      <c r="Q273" s="1"/>
      <c r="R273" s="1"/>
      <c r="S273" s="1"/>
      <c r="T273" s="1"/>
      <c r="U273" s="1"/>
      <c r="V273" s="1"/>
      <c r="W273" s="1"/>
    </row>
    <row r="274" spans="1:23" ht="15.75" customHeight="1">
      <c r="A274" s="76"/>
      <c r="B274" s="76"/>
      <c r="C274" s="76"/>
      <c r="D274" s="76"/>
      <c r="E274" s="76"/>
      <c r="F274" s="76"/>
      <c r="G274" s="76"/>
      <c r="H274" s="76"/>
      <c r="I274" s="76"/>
      <c r="J274" s="76"/>
      <c r="K274" s="76"/>
      <c r="L274" s="76"/>
      <c r="M274" s="76"/>
      <c r="N274" s="76"/>
      <c r="O274" s="76"/>
      <c r="P274" s="76"/>
      <c r="Q274" s="1"/>
      <c r="R274" s="1"/>
      <c r="S274" s="1"/>
      <c r="T274" s="1"/>
      <c r="U274" s="1"/>
      <c r="V274" s="1"/>
      <c r="W274" s="1"/>
    </row>
    <row r="275" spans="1:23" ht="15.75" customHeight="1">
      <c r="A275" s="76"/>
      <c r="B275" s="76"/>
      <c r="C275" s="76"/>
      <c r="D275" s="76"/>
      <c r="E275" s="76"/>
      <c r="F275" s="76"/>
      <c r="G275" s="76"/>
      <c r="H275" s="76"/>
      <c r="I275" s="76"/>
      <c r="J275" s="76"/>
      <c r="K275" s="76"/>
      <c r="L275" s="76"/>
      <c r="M275" s="76"/>
      <c r="N275" s="76"/>
      <c r="O275" s="76"/>
      <c r="P275" s="76"/>
      <c r="Q275" s="1"/>
      <c r="R275" s="1"/>
      <c r="S275" s="1"/>
      <c r="T275" s="1"/>
      <c r="U275" s="1"/>
      <c r="V275" s="1"/>
      <c r="W275" s="1"/>
    </row>
    <row r="276" spans="1:23" ht="15.75" customHeight="1">
      <c r="A276" s="76"/>
      <c r="B276" s="76"/>
      <c r="C276" s="76"/>
      <c r="D276" s="76"/>
      <c r="E276" s="76"/>
      <c r="F276" s="76"/>
      <c r="G276" s="76"/>
      <c r="H276" s="76"/>
      <c r="I276" s="76"/>
      <c r="J276" s="76"/>
      <c r="K276" s="76"/>
      <c r="L276" s="76"/>
      <c r="M276" s="76"/>
      <c r="N276" s="76"/>
      <c r="O276" s="76"/>
      <c r="P276" s="76"/>
      <c r="Q276" s="1"/>
      <c r="R276" s="1"/>
      <c r="S276" s="1"/>
      <c r="T276" s="1"/>
      <c r="U276" s="1"/>
      <c r="V276" s="1"/>
      <c r="W276" s="1"/>
    </row>
    <row r="277" spans="1:23" ht="15.75" customHeight="1">
      <c r="A277" s="76"/>
      <c r="B277" s="76"/>
      <c r="C277" s="76"/>
      <c r="D277" s="76"/>
      <c r="E277" s="76"/>
      <c r="F277" s="76"/>
      <c r="G277" s="76"/>
      <c r="H277" s="76"/>
      <c r="I277" s="76"/>
      <c r="J277" s="76"/>
      <c r="K277" s="76"/>
      <c r="L277" s="76"/>
      <c r="M277" s="76"/>
      <c r="N277" s="76"/>
      <c r="O277" s="76"/>
      <c r="P277" s="76"/>
      <c r="Q277" s="1"/>
      <c r="R277" s="1"/>
      <c r="S277" s="1"/>
      <c r="T277" s="1"/>
      <c r="U277" s="1"/>
      <c r="V277" s="1"/>
      <c r="W277" s="1"/>
    </row>
    <row r="278" spans="1:23" ht="15.75" customHeight="1">
      <c r="A278" s="76"/>
      <c r="B278" s="76"/>
      <c r="C278" s="76"/>
      <c r="D278" s="76"/>
      <c r="E278" s="76"/>
      <c r="F278" s="76"/>
      <c r="G278" s="76"/>
      <c r="H278" s="76"/>
      <c r="I278" s="76"/>
      <c r="J278" s="76"/>
      <c r="K278" s="76"/>
      <c r="L278" s="76"/>
      <c r="M278" s="76"/>
      <c r="N278" s="76"/>
      <c r="O278" s="76"/>
      <c r="P278" s="76"/>
      <c r="Q278" s="1"/>
      <c r="R278" s="1"/>
      <c r="S278" s="1"/>
      <c r="T278" s="1"/>
      <c r="U278" s="1"/>
      <c r="V278" s="1"/>
      <c r="W278" s="1"/>
    </row>
    <row r="279" spans="1:23" ht="15.75" customHeight="1">
      <c r="A279" s="76"/>
      <c r="B279" s="76"/>
      <c r="C279" s="76"/>
      <c r="D279" s="76"/>
      <c r="E279" s="76"/>
      <c r="F279" s="76"/>
      <c r="G279" s="76"/>
      <c r="H279" s="76"/>
      <c r="I279" s="76"/>
      <c r="J279" s="76"/>
      <c r="K279" s="76"/>
      <c r="L279" s="76"/>
      <c r="M279" s="76"/>
      <c r="N279" s="76"/>
      <c r="O279" s="76"/>
      <c r="P279" s="76"/>
      <c r="Q279" s="1"/>
      <c r="R279" s="1"/>
      <c r="S279" s="1"/>
      <c r="T279" s="1"/>
      <c r="U279" s="1"/>
      <c r="V279" s="1"/>
      <c r="W279" s="1"/>
    </row>
    <row r="280" spans="1:23" ht="15.75" customHeight="1">
      <c r="A280" s="76"/>
      <c r="B280" s="76"/>
      <c r="C280" s="76"/>
      <c r="D280" s="76"/>
      <c r="E280" s="76"/>
      <c r="F280" s="76"/>
      <c r="G280" s="76"/>
      <c r="H280" s="76"/>
      <c r="I280" s="76"/>
      <c r="J280" s="76"/>
      <c r="K280" s="76"/>
      <c r="L280" s="76"/>
      <c r="M280" s="76"/>
      <c r="N280" s="76"/>
      <c r="O280" s="76"/>
      <c r="P280" s="76"/>
      <c r="Q280" s="1"/>
      <c r="R280" s="1"/>
      <c r="S280" s="1"/>
      <c r="T280" s="1"/>
      <c r="U280" s="1"/>
      <c r="V280" s="1"/>
      <c r="W280" s="1"/>
    </row>
    <row r="281" spans="1:23" ht="15.75" customHeight="1">
      <c r="A281" s="76"/>
      <c r="B281" s="76"/>
      <c r="C281" s="76"/>
      <c r="D281" s="76"/>
      <c r="E281" s="76"/>
      <c r="F281" s="76"/>
      <c r="G281" s="76"/>
      <c r="H281" s="76"/>
      <c r="I281" s="76"/>
      <c r="J281" s="76"/>
      <c r="K281" s="76"/>
      <c r="L281" s="76"/>
      <c r="M281" s="76"/>
      <c r="N281" s="76"/>
      <c r="O281" s="76"/>
      <c r="P281" s="76"/>
      <c r="Q281" s="1"/>
      <c r="R281" s="1"/>
      <c r="S281" s="1"/>
      <c r="T281" s="1"/>
      <c r="U281" s="1"/>
      <c r="V281" s="1"/>
      <c r="W281" s="1"/>
    </row>
    <row r="282" spans="1:23" ht="15.75" customHeight="1"/>
    <row r="283" spans="1:23" ht="15.75" customHeight="1"/>
    <row r="284" spans="1:23" ht="15.75" customHeight="1"/>
    <row r="285" spans="1:23" ht="15.75" customHeight="1"/>
    <row r="286" spans="1:23" ht="15.75" customHeight="1"/>
    <row r="287" spans="1:23" ht="15.75" customHeight="1"/>
    <row r="288" spans="1:2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5">
    <mergeCell ref="K53:L53"/>
    <mergeCell ref="K54:L54"/>
    <mergeCell ref="K56:L56"/>
    <mergeCell ref="K57:L57"/>
    <mergeCell ref="K58:L58"/>
    <mergeCell ref="K59:L59"/>
    <mergeCell ref="K60:L60"/>
    <mergeCell ref="K61:L61"/>
    <mergeCell ref="K62:L62"/>
    <mergeCell ref="K63:L63"/>
    <mergeCell ref="K64:L64"/>
    <mergeCell ref="K65:L65"/>
    <mergeCell ref="K66:L66"/>
    <mergeCell ref="K70:L70"/>
    <mergeCell ref="K78:L78"/>
    <mergeCell ref="K79:L79"/>
    <mergeCell ref="K80:L80"/>
    <mergeCell ref="K81:L81"/>
    <mergeCell ref="K71:L71"/>
    <mergeCell ref="K72:L72"/>
    <mergeCell ref="K73:L73"/>
    <mergeCell ref="K74:L74"/>
    <mergeCell ref="K75:L75"/>
    <mergeCell ref="K76:L76"/>
    <mergeCell ref="K77:L77"/>
  </mergeCells>
  <conditionalFormatting sqref="I6:I7 I8:J47 I55:I66 I69:I81">
    <cfRule type="cellIs" dxfId="3" priority="1" operator="lessThan">
      <formula>0</formula>
    </cfRule>
  </conditionalFormatting>
  <pageMargins left="0.7" right="0.7" top="0.75" bottom="0.75" header="0" footer="0"/>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workbookViewId="0">
      <selection activeCell="J27" sqref="J27"/>
    </sheetView>
  </sheetViews>
  <sheetFormatPr defaultColWidth="14.42578125" defaultRowHeight="15" customHeight="1"/>
  <cols>
    <col min="1" max="1" width="11.28515625" customWidth="1"/>
    <col min="2" max="2" width="60.28515625" customWidth="1"/>
    <col min="3" max="3" width="26.5703125" hidden="1" customWidth="1"/>
    <col min="4" max="5" width="18" customWidth="1"/>
    <col min="6" max="7" width="14.140625" customWidth="1"/>
    <col min="8" max="8" width="15.85546875" customWidth="1"/>
    <col min="9" max="9" width="13.42578125" customWidth="1"/>
    <col min="11" max="11" width="85.28515625" customWidth="1"/>
    <col min="12" max="12" width="14.28515625" customWidth="1"/>
    <col min="13" max="13" width="13.140625" customWidth="1"/>
    <col min="14" max="27" width="9.140625" customWidth="1"/>
  </cols>
  <sheetData>
    <row r="1" spans="1:27" ht="6.75" customHeight="1">
      <c r="A1" s="76"/>
      <c r="B1" s="76"/>
      <c r="C1" s="76"/>
      <c r="D1" s="76"/>
      <c r="E1" s="76"/>
      <c r="F1" s="76"/>
      <c r="G1" s="76"/>
      <c r="H1" s="76"/>
      <c r="I1" s="76"/>
      <c r="J1" s="76"/>
      <c r="K1" s="76"/>
      <c r="L1" s="76"/>
      <c r="M1" s="76"/>
      <c r="N1" s="76"/>
      <c r="O1" s="76"/>
      <c r="P1" s="76"/>
      <c r="Q1" s="76"/>
      <c r="R1" s="76"/>
      <c r="S1" s="76"/>
      <c r="T1" s="76"/>
      <c r="U1" s="76"/>
      <c r="V1" s="76"/>
      <c r="W1" s="76"/>
      <c r="X1" s="76"/>
      <c r="Y1" s="76"/>
      <c r="Z1" s="76"/>
      <c r="AA1" s="76"/>
    </row>
    <row r="2" spans="1:27">
      <c r="A2" s="76"/>
      <c r="B2" s="77" t="s">
        <v>1376</v>
      </c>
      <c r="C2" s="78"/>
      <c r="D2" s="79"/>
      <c r="E2" s="79"/>
      <c r="F2" s="79"/>
      <c r="G2" s="79"/>
      <c r="H2" s="79"/>
      <c r="I2" s="80"/>
      <c r="J2" s="76"/>
      <c r="K2" s="76"/>
      <c r="L2" s="76"/>
      <c r="M2" s="76"/>
      <c r="N2" s="76"/>
      <c r="O2" s="76"/>
      <c r="P2" s="76"/>
      <c r="Q2" s="76"/>
      <c r="R2" s="76"/>
      <c r="S2" s="76"/>
      <c r="T2" s="76"/>
      <c r="U2" s="76"/>
      <c r="V2" s="76"/>
      <c r="W2" s="76"/>
      <c r="X2" s="76"/>
      <c r="Y2" s="76"/>
      <c r="Z2" s="76"/>
      <c r="AA2" s="76"/>
    </row>
    <row r="3" spans="1:27">
      <c r="A3" s="76"/>
      <c r="B3" s="76"/>
      <c r="C3" s="76"/>
      <c r="D3" s="76"/>
      <c r="E3" s="76"/>
      <c r="F3" s="76"/>
      <c r="G3" s="76"/>
      <c r="H3" s="76"/>
      <c r="I3" s="76"/>
      <c r="J3" s="76"/>
      <c r="K3" s="76"/>
      <c r="L3" s="76"/>
      <c r="M3" s="76"/>
      <c r="N3" s="76"/>
      <c r="O3" s="76"/>
      <c r="P3" s="76"/>
      <c r="Q3" s="76"/>
      <c r="R3" s="76"/>
      <c r="S3" s="76"/>
      <c r="T3" s="76"/>
      <c r="U3" s="76"/>
      <c r="V3" s="76"/>
      <c r="W3" s="76"/>
      <c r="X3" s="76"/>
      <c r="Y3" s="76"/>
      <c r="Z3" s="76"/>
      <c r="AA3" s="76"/>
    </row>
    <row r="4" spans="1:27"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118" t="s">
        <v>1240</v>
      </c>
      <c r="J4" s="433" t="s">
        <v>1243</v>
      </c>
      <c r="K4" s="403"/>
      <c r="L4" s="76"/>
      <c r="M4" s="76"/>
      <c r="N4" s="76"/>
      <c r="O4" s="76"/>
      <c r="P4" s="76"/>
      <c r="Q4" s="76"/>
      <c r="R4" s="76"/>
      <c r="S4" s="76"/>
      <c r="T4" s="76"/>
      <c r="U4" s="76"/>
      <c r="V4" s="76"/>
      <c r="W4" s="76"/>
      <c r="X4" s="76"/>
      <c r="Y4" s="76"/>
      <c r="Z4" s="76"/>
      <c r="AA4" s="76"/>
    </row>
    <row r="5" spans="1:27" ht="39" customHeight="1">
      <c r="A5" s="84" t="str">
        <f>'INPUT CE'!A47</f>
        <v>AA0230</v>
      </c>
      <c r="B5" s="84" t="str">
        <f>'INPUT CE'!B47</f>
        <v>A.1.D)  Contributi c/esercizio da privati</v>
      </c>
      <c r="C5" s="105" t="str">
        <f>TRIM(MID(B5,FIND(")",B5)+2,LEN(B5)-(FIND(")",B5)+1)))</f>
        <v>Contributi c/esercizio da privati</v>
      </c>
      <c r="D5" s="106">
        <f>'INPUT CE'!C47</f>
        <v>718724.44</v>
      </c>
      <c r="E5" s="106">
        <f>'INPUT CE'!D47</f>
        <v>809926.84</v>
      </c>
      <c r="F5" s="106">
        <f>'INPUT CE'!E47</f>
        <v>43300</v>
      </c>
      <c r="G5" s="107">
        <f>'INPUT CE'!F47</f>
        <v>30000</v>
      </c>
      <c r="H5" s="106">
        <f>F5-E5</f>
        <v>-766626.84</v>
      </c>
      <c r="I5" s="101">
        <f>F5/E5-1</f>
        <v>-0.94653838117032896</v>
      </c>
      <c r="J5" s="421" t="s">
        <v>1687</v>
      </c>
      <c r="K5" s="419"/>
      <c r="L5" s="108"/>
      <c r="M5" s="108"/>
      <c r="N5" s="108"/>
      <c r="O5" s="109"/>
      <c r="P5" s="109"/>
      <c r="Q5" s="109"/>
      <c r="R5" s="109"/>
      <c r="S5" s="109"/>
      <c r="T5" s="109"/>
      <c r="U5" s="109"/>
      <c r="V5" s="109"/>
      <c r="W5" s="109"/>
      <c r="X5" s="109"/>
      <c r="Y5" s="109"/>
      <c r="Z5" s="109"/>
      <c r="AA5" s="109"/>
    </row>
    <row r="6" spans="1:27">
      <c r="A6" s="108"/>
      <c r="B6" s="108"/>
      <c r="C6" s="108"/>
      <c r="D6" s="108"/>
      <c r="E6" s="108"/>
      <c r="F6" s="108"/>
      <c r="G6" s="108"/>
      <c r="H6" s="108"/>
      <c r="I6" s="108"/>
      <c r="J6" s="372"/>
      <c r="K6" s="372"/>
      <c r="L6" s="108"/>
      <c r="M6" s="108"/>
      <c r="N6" s="108"/>
      <c r="O6" s="109"/>
      <c r="P6" s="109"/>
      <c r="Q6" s="109"/>
      <c r="R6" s="109"/>
      <c r="S6" s="109"/>
      <c r="T6" s="109"/>
      <c r="U6" s="109"/>
      <c r="V6" s="109"/>
      <c r="W6" s="109"/>
      <c r="X6" s="109"/>
      <c r="Y6" s="109"/>
      <c r="Z6" s="109"/>
      <c r="AA6" s="109"/>
    </row>
    <row r="7" spans="1:27">
      <c r="A7" s="108"/>
      <c r="B7" s="108"/>
      <c r="C7" s="108"/>
      <c r="D7" s="108"/>
      <c r="E7" s="108"/>
      <c r="F7" s="108"/>
      <c r="G7" s="108"/>
      <c r="H7" s="108"/>
      <c r="I7" s="108"/>
      <c r="J7" s="372"/>
      <c r="K7" s="372"/>
      <c r="L7" s="108"/>
      <c r="M7" s="108"/>
      <c r="N7" s="108"/>
      <c r="O7" s="109"/>
      <c r="P7" s="109"/>
      <c r="Q7" s="109"/>
      <c r="R7" s="109"/>
      <c r="S7" s="109"/>
      <c r="T7" s="109"/>
      <c r="U7" s="109"/>
      <c r="V7" s="109"/>
      <c r="W7" s="109"/>
      <c r="X7" s="109"/>
      <c r="Y7" s="109"/>
      <c r="Z7" s="109"/>
      <c r="AA7" s="109"/>
    </row>
    <row r="8" spans="1:27" ht="16.5" customHeight="1">
      <c r="A8" s="102" t="str">
        <f>'INPUT CE'!A151</f>
        <v>AA1060</v>
      </c>
      <c r="B8" s="102" t="str">
        <f>'INPUT CE'!B151</f>
        <v>A.9) Altri ricavi e proventi</v>
      </c>
      <c r="C8" s="85" t="str">
        <f t="shared" ref="C8:C11" si="0">TRIM(MID(B8,FIND(")",B8)+2,LEN(B8)-(FIND(")",B8)+1)))</f>
        <v>Altri ricavi e proventi</v>
      </c>
      <c r="D8" s="107">
        <f>'INPUT CE'!C151</f>
        <v>6797963.04</v>
      </c>
      <c r="E8" s="107">
        <f>'INPUT CE'!D151</f>
        <v>6932599.3099999996</v>
      </c>
      <c r="F8" s="107">
        <f>'INPUT CE'!E151</f>
        <v>6213737.1699999999</v>
      </c>
      <c r="G8" s="107">
        <f>'INPUT CE'!F151</f>
        <v>0</v>
      </c>
      <c r="H8" s="107">
        <f>'INPUT CE'!G151</f>
        <v>-718862.13999999966</v>
      </c>
      <c r="I8" s="99">
        <f t="shared" ref="I8:I11" si="1">F8/E8-1</f>
        <v>-0.10369301727319935</v>
      </c>
      <c r="J8" s="429"/>
      <c r="K8" s="403"/>
      <c r="L8" s="88"/>
      <c r="M8" s="88"/>
      <c r="N8" s="88"/>
      <c r="O8" s="76"/>
      <c r="P8" s="76"/>
      <c r="Q8" s="76"/>
      <c r="R8" s="76"/>
      <c r="S8" s="76"/>
      <c r="T8" s="76"/>
      <c r="U8" s="76"/>
      <c r="V8" s="76"/>
      <c r="W8" s="76"/>
      <c r="X8" s="76"/>
      <c r="Y8" s="76"/>
      <c r="Z8" s="76"/>
      <c r="AA8" s="76"/>
    </row>
    <row r="9" spans="1:27" ht="17.25" customHeight="1">
      <c r="A9" s="102" t="str">
        <f>'INPUT CE'!A152</f>
        <v>AA1070</v>
      </c>
      <c r="B9" s="102" t="str">
        <f>'INPUT CE'!B152</f>
        <v>A.9.A) Ricavi per prestazioni non sanitarie</v>
      </c>
      <c r="C9" s="85" t="str">
        <f t="shared" si="0"/>
        <v>Ricavi per prestazioni non sanitarie</v>
      </c>
      <c r="D9" s="107">
        <f>'INPUT CE'!C152</f>
        <v>75193.73</v>
      </c>
      <c r="E9" s="107">
        <f>'INPUT CE'!D152</f>
        <v>67574.259999999995</v>
      </c>
      <c r="F9" s="107">
        <f>'INPUT CE'!E152</f>
        <v>47168.07</v>
      </c>
      <c r="G9" s="107">
        <f>'INPUT CE'!F152</f>
        <v>0</v>
      </c>
      <c r="H9" s="107">
        <f>'INPUT CE'!G152</f>
        <v>-20406.189999999995</v>
      </c>
      <c r="I9" s="99">
        <f t="shared" si="1"/>
        <v>-0.30198170131644797</v>
      </c>
      <c r="J9" s="429" t="s">
        <v>1688</v>
      </c>
      <c r="K9" s="403"/>
      <c r="L9" s="88"/>
      <c r="M9" s="88"/>
      <c r="N9" s="88"/>
      <c r="O9" s="76"/>
      <c r="P9" s="76"/>
      <c r="Q9" s="76"/>
      <c r="R9" s="76"/>
      <c r="S9" s="76"/>
      <c r="T9" s="76"/>
      <c r="U9" s="76"/>
      <c r="V9" s="76"/>
      <c r="W9" s="76"/>
      <c r="X9" s="76"/>
      <c r="Y9" s="76"/>
      <c r="Z9" s="76"/>
      <c r="AA9" s="76"/>
    </row>
    <row r="10" spans="1:27" ht="30" customHeight="1">
      <c r="A10" s="102" t="str">
        <f>'INPUT CE'!A153</f>
        <v>AA1080</v>
      </c>
      <c r="B10" s="102" t="str">
        <f>'INPUT CE'!B153</f>
        <v>A.9.B) Fitti attivi ed altri proventi da attività immobiliari</v>
      </c>
      <c r="C10" s="85" t="str">
        <f t="shared" si="0"/>
        <v>Fitti attivi ed altri proventi da attività immobiliari</v>
      </c>
      <c r="D10" s="107">
        <f>'INPUT CE'!C153</f>
        <v>2201475.14</v>
      </c>
      <c r="E10" s="107">
        <f>'INPUT CE'!D153</f>
        <v>1275157.8999999999</v>
      </c>
      <c r="F10" s="107">
        <f>'INPUT CE'!E153</f>
        <v>934333.78</v>
      </c>
      <c r="G10" s="107">
        <f>'INPUT CE'!F153</f>
        <v>0</v>
      </c>
      <c r="H10" s="107">
        <f>'INPUT CE'!G153</f>
        <v>-340824.11999999988</v>
      </c>
      <c r="I10" s="99">
        <f t="shared" si="1"/>
        <v>-0.26727993450850274</v>
      </c>
      <c r="J10" s="421" t="s">
        <v>1689</v>
      </c>
      <c r="K10" s="419"/>
      <c r="L10" s="88"/>
      <c r="M10" s="88"/>
      <c r="N10" s="88"/>
      <c r="O10" s="76"/>
      <c r="P10" s="76"/>
      <c r="Q10" s="76"/>
      <c r="R10" s="76"/>
      <c r="S10" s="76"/>
      <c r="T10" s="76"/>
      <c r="U10" s="76"/>
      <c r="V10" s="76"/>
      <c r="W10" s="76"/>
      <c r="X10" s="76"/>
      <c r="Y10" s="76"/>
      <c r="Z10" s="76"/>
      <c r="AA10" s="76"/>
    </row>
    <row r="11" spans="1:27" ht="43.5" customHeight="1">
      <c r="A11" s="102" t="str">
        <f>'INPUT CE'!A154</f>
        <v>AA1090</v>
      </c>
      <c r="B11" s="102" t="str">
        <f>'INPUT CE'!B154</f>
        <v>A.9.C) Altri proventi diversi</v>
      </c>
      <c r="C11" s="85" t="str">
        <f t="shared" si="0"/>
        <v>Altri proventi diversi</v>
      </c>
      <c r="D11" s="107">
        <f>'INPUT CE'!C154</f>
        <v>4521294.17</v>
      </c>
      <c r="E11" s="107">
        <f>'INPUT CE'!D154</f>
        <v>5589867.1500000004</v>
      </c>
      <c r="F11" s="107">
        <f>'INPUT CE'!E154</f>
        <v>5232235.32</v>
      </c>
      <c r="G11" s="107">
        <f>'INPUT CE'!F154</f>
        <v>0</v>
      </c>
      <c r="H11" s="107">
        <f>'INPUT CE'!G154</f>
        <v>-357631.83000000007</v>
      </c>
      <c r="I11" s="99">
        <f t="shared" si="1"/>
        <v>-6.3978592049365623E-2</v>
      </c>
      <c r="J11" s="421" t="s">
        <v>1690</v>
      </c>
      <c r="K11" s="419"/>
      <c r="L11" s="88"/>
      <c r="M11" s="88"/>
      <c r="N11" s="88"/>
      <c r="O11" s="76"/>
      <c r="P11" s="76"/>
      <c r="Q11" s="76"/>
      <c r="R11" s="76"/>
      <c r="S11" s="76"/>
      <c r="T11" s="76"/>
      <c r="U11" s="76"/>
      <c r="V11" s="76"/>
      <c r="W11" s="76"/>
      <c r="X11" s="76"/>
      <c r="Y11" s="76"/>
      <c r="Z11" s="76"/>
      <c r="AA11" s="76"/>
    </row>
    <row r="12" spans="1:27" ht="15.75" customHeight="1">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row>
    <row r="13" spans="1:27" ht="15.75" customHeight="1">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row>
    <row r="14" spans="1:27" ht="15.75" customHeight="1">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c r="AA14" s="76"/>
    </row>
    <row r="15" spans="1:27" ht="15.75" customHeight="1">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row>
    <row r="16" spans="1:27" ht="15.75" customHeight="1">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row>
    <row r="17" spans="1:27" ht="15.75" customHeight="1">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row>
    <row r="18" spans="1:27" ht="15.75" customHeight="1">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row>
    <row r="19" spans="1:27" ht="15.75" customHeight="1">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row>
    <row r="20" spans="1:27" ht="15.75" customHeight="1">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row>
    <row r="21" spans="1:27"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row>
    <row r="22" spans="1:27"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row>
    <row r="23" spans="1:27"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row>
    <row r="24" spans="1:27"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row>
    <row r="25" spans="1:27"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row>
    <row r="26" spans="1:27"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row>
    <row r="27" spans="1:27"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c r="AA27" s="76"/>
    </row>
    <row r="28" spans="1:27"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row>
    <row r="29" spans="1:27"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row>
    <row r="30" spans="1:27"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row>
    <row r="31" spans="1:27"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row>
    <row r="32" spans="1:27"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row>
    <row r="33" spans="1:27"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row>
    <row r="34" spans="1:27"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row>
    <row r="35" spans="1:27"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row>
    <row r="36" spans="1:27"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row>
    <row r="37" spans="1:27"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row>
    <row r="38" spans="1:27"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row>
    <row r="39" spans="1:27"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row>
    <row r="40" spans="1:27"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row>
    <row r="41" spans="1:27"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row>
    <row r="42" spans="1:27"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row>
    <row r="43" spans="1:27"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row>
    <row r="44" spans="1:27"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row>
    <row r="45" spans="1:27"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row>
    <row r="46" spans="1:27"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row>
    <row r="47" spans="1:27"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row>
    <row r="48" spans="1:27"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1:27"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1:27"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spans="1:27"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1:27"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row>
    <row r="53" spans="1:27"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row>
    <row r="54" spans="1:27"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row>
    <row r="55" spans="1:27"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row>
    <row r="56" spans="1:27"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row>
    <row r="57" spans="1:27"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row>
    <row r="58" spans="1:27"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row>
    <row r="59" spans="1:27"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row>
    <row r="60" spans="1:27"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row>
    <row r="61" spans="1:27"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row>
    <row r="62" spans="1:27"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row>
    <row r="63" spans="1:27"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row>
    <row r="64" spans="1:27"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row>
    <row r="65" spans="1:27"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row>
    <row r="66" spans="1:27"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row>
    <row r="67" spans="1:27"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row>
    <row r="68" spans="1:27"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row>
    <row r="69" spans="1:27"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row>
    <row r="70" spans="1:27"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row>
    <row r="71" spans="1:27"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row>
    <row r="72" spans="1:27"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row>
    <row r="73" spans="1:27"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row>
    <row r="74" spans="1:27"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row>
    <row r="75" spans="1:27"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row>
    <row r="76" spans="1:27"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row>
    <row r="77" spans="1:27"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row>
    <row r="78" spans="1:27"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row>
    <row r="79" spans="1:27"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row>
    <row r="80" spans="1:27"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row>
    <row r="81" spans="1:27"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row>
    <row r="82" spans="1:27"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row>
    <row r="83" spans="1:27"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row>
    <row r="84" spans="1:27"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row>
    <row r="85" spans="1:27"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row>
    <row r="86" spans="1:27"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row>
    <row r="87" spans="1:27"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row>
    <row r="88" spans="1:27"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row>
    <row r="89" spans="1:27"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row>
    <row r="90" spans="1:27"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row>
    <row r="91" spans="1:27"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row>
    <row r="92" spans="1:27"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row>
    <row r="93" spans="1:27"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row>
    <row r="94" spans="1:27"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row>
    <row r="95" spans="1:27"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row>
    <row r="96" spans="1:27"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row>
    <row r="97" spans="1:27"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row>
    <row r="98" spans="1:27"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row>
    <row r="99" spans="1:27"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row>
    <row r="100" spans="1:27"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row>
    <row r="101" spans="1:27"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row>
    <row r="102" spans="1:27"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row>
    <row r="103" spans="1:27"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row>
    <row r="104" spans="1:27"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row>
    <row r="105" spans="1:27"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row>
    <row r="106" spans="1:27"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row>
    <row r="107" spans="1:27"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row>
    <row r="108" spans="1:27"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row>
    <row r="109" spans="1:27"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row>
    <row r="110" spans="1:27"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spans="1:27"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spans="1:27"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spans="1:27"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spans="1:27"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spans="1:27"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spans="1:27"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spans="1:27"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spans="1:27"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spans="1:27"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spans="1:27"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spans="1:27"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spans="1:27"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spans="1:27"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spans="1:27"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spans="1:27"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1:27"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1:27"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1:27"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1:27"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1:27"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1:27"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1:27"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1:27"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1:27"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1:27"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1:27"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1:27"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1:27"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1:27"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1:27"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1:27"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1:27"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1:27"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1:27"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1:27"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1:27"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1:27"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1:27"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1:27"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1:27"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1:27"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1:27"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1:27"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1:27"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1:27"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1:27"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1:27"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1:27"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1:27"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1:27"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1:27"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1:27"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1:27"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1:27"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1:27"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1:27"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1:27"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1:27"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1:27"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1:27"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1:27"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1:27"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1:27"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1:27"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1:27"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1:27"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1:27"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1:27"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1:27"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1:27"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1:27"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1:27"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1:27"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1:27"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1:27"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1:27"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1:27"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1:27"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1:27"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1:27"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1:27"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1:27"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1:27"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1:27"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1:27"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1:27"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1:27"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1:27"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1:27"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1:27"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1:27"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spans="1:27"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spans="1:27"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spans="1:27"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spans="1:27"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spans="1:27"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spans="1:27"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spans="1:27"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spans="1:27"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spans="1:27"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spans="1:27"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spans="1:27"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spans="1:27"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spans="1:27"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spans="1:27"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spans="1:27"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spans="1:27"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spans="1:27"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spans="1:27"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spans="1:27"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J11:K11"/>
    <mergeCell ref="J4:K4"/>
    <mergeCell ref="J5:K5"/>
    <mergeCell ref="J8:K8"/>
    <mergeCell ref="J9:K9"/>
    <mergeCell ref="J10:K10"/>
  </mergeCells>
  <conditionalFormatting sqref="I5 I8:I11">
    <cfRule type="cellIs" dxfId="2" priority="1" operator="lessThan">
      <formula>0</formula>
    </cfRule>
  </conditionalFormatting>
  <conditionalFormatting sqref="I5 I8:I9">
    <cfRule type="cellIs" dxfId="1" priority="2" operator="lessThan">
      <formula>0</formula>
    </cfRule>
  </conditionalFormatting>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818"/>
  <sheetViews>
    <sheetView workbookViewId="0">
      <pane xSplit="2" ySplit="4" topLeftCell="C546" activePane="bottomRight" state="frozen"/>
      <selection pane="topRight" activeCell="C1" sqref="C1"/>
      <selection pane="bottomLeft" activeCell="A5" sqref="A5"/>
      <selection pane="bottomRight" activeCell="B561" sqref="B561"/>
    </sheetView>
  </sheetViews>
  <sheetFormatPr defaultColWidth="14.42578125" defaultRowHeight="15" customHeight="1"/>
  <cols>
    <col min="1" max="1" width="8.7109375" customWidth="1"/>
    <col min="2" max="2" width="96.28515625" customWidth="1"/>
    <col min="3" max="6" width="13.85546875" customWidth="1"/>
    <col min="7" max="7" width="3" customWidth="1"/>
    <col min="8" max="12" width="13.85546875" customWidth="1"/>
    <col min="13" max="13" width="3.42578125" customWidth="1"/>
    <col min="14" max="19" width="13.85546875" customWidth="1"/>
    <col min="20" max="20" width="3.140625" customWidth="1"/>
    <col min="21" max="24" width="13.85546875" customWidth="1"/>
    <col min="25" max="25" width="3.42578125" customWidth="1"/>
    <col min="26" max="29" width="13.85546875" customWidth="1"/>
    <col min="30" max="30" width="3.42578125" customWidth="1"/>
    <col min="31" max="34" width="13.85546875" customWidth="1"/>
    <col min="35" max="35" width="3.5703125" customWidth="1"/>
    <col min="36" max="38" width="13.85546875" customWidth="1"/>
    <col min="39" max="39" width="3.5703125" customWidth="1"/>
    <col min="40" max="40" width="13.85546875" customWidth="1"/>
    <col min="41" max="41" width="3.28515625" customWidth="1"/>
    <col min="42" max="42" width="13.85546875" customWidth="1"/>
    <col min="43" max="43" width="3.5703125" customWidth="1"/>
    <col min="44" max="44" width="13.85546875" customWidth="1"/>
    <col min="45" max="45" width="3.5703125" customWidth="1"/>
    <col min="46" max="46" width="15.85546875" customWidth="1"/>
    <col min="47" max="47" width="3.28515625" customWidth="1"/>
    <col min="48" max="50" width="16.42578125" customWidth="1"/>
    <col min="51" max="51" width="4" customWidth="1"/>
    <col min="52" max="54" width="16.42578125" customWidth="1"/>
    <col min="55" max="55" width="3.28515625" customWidth="1"/>
    <col min="56" max="58" width="13.85546875" customWidth="1"/>
    <col min="59" max="59" width="4.140625" customWidth="1"/>
    <col min="60" max="65" width="13.85546875" customWidth="1"/>
    <col min="66" max="66" width="3.140625" customWidth="1"/>
    <col min="67" max="67" width="13.85546875" customWidth="1"/>
    <col min="68" max="68" width="3.7109375" customWidth="1"/>
    <col min="69" max="69" width="3.140625" customWidth="1"/>
  </cols>
  <sheetData>
    <row r="1" spans="1:69" ht="21.75" customHeight="1">
      <c r="A1" s="126"/>
      <c r="B1" s="126"/>
      <c r="C1" s="446" t="s">
        <v>1377</v>
      </c>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01"/>
      <c r="BP1" s="126"/>
      <c r="BQ1" s="126"/>
    </row>
    <row r="2" spans="1:69" ht="72" customHeight="1">
      <c r="A2" s="127"/>
      <c r="B2" s="128" t="s">
        <v>1378</v>
      </c>
      <c r="C2" s="447" t="s">
        <v>1379</v>
      </c>
      <c r="D2" s="448"/>
      <c r="E2" s="448"/>
      <c r="F2" s="425"/>
      <c r="G2" s="129"/>
      <c r="H2" s="447" t="s">
        <v>1380</v>
      </c>
      <c r="I2" s="448"/>
      <c r="J2" s="448"/>
      <c r="K2" s="448"/>
      <c r="L2" s="425"/>
      <c r="M2" s="129"/>
      <c r="N2" s="447" t="s">
        <v>1381</v>
      </c>
      <c r="O2" s="448"/>
      <c r="P2" s="448"/>
      <c r="Q2" s="448"/>
      <c r="R2" s="448"/>
      <c r="S2" s="425"/>
      <c r="T2" s="129"/>
      <c r="U2" s="447" t="s">
        <v>1382</v>
      </c>
      <c r="V2" s="448"/>
      <c r="W2" s="448"/>
      <c r="X2" s="449"/>
      <c r="Y2" s="129"/>
      <c r="Z2" s="447" t="s">
        <v>1383</v>
      </c>
      <c r="AA2" s="448"/>
      <c r="AB2" s="448"/>
      <c r="AC2" s="449"/>
      <c r="AD2" s="129"/>
      <c r="AE2" s="447" t="s">
        <v>1384</v>
      </c>
      <c r="AF2" s="448"/>
      <c r="AG2" s="448"/>
      <c r="AH2" s="449"/>
      <c r="AI2" s="129"/>
      <c r="AJ2" s="439" t="s">
        <v>1385</v>
      </c>
      <c r="AK2" s="440"/>
      <c r="AL2" s="441"/>
      <c r="AM2" s="129"/>
      <c r="AN2" s="130" t="s">
        <v>1386</v>
      </c>
      <c r="AO2" s="129"/>
      <c r="AP2" s="130" t="s">
        <v>1387</v>
      </c>
      <c r="AQ2" s="129"/>
      <c r="AR2" s="130" t="s">
        <v>1388</v>
      </c>
      <c r="AS2" s="129"/>
      <c r="AT2" s="130" t="s">
        <v>1389</v>
      </c>
      <c r="AU2" s="129"/>
      <c r="AV2" s="442" t="s">
        <v>1390</v>
      </c>
      <c r="AW2" s="443"/>
      <c r="AX2" s="406"/>
      <c r="AY2" s="129"/>
      <c r="AZ2" s="442" t="s">
        <v>1391</v>
      </c>
      <c r="BA2" s="443"/>
      <c r="BB2" s="406"/>
      <c r="BC2" s="129"/>
      <c r="BD2" s="444" t="s">
        <v>1392</v>
      </c>
      <c r="BE2" s="440"/>
      <c r="BF2" s="445"/>
      <c r="BG2" s="126"/>
      <c r="BH2" s="447" t="s">
        <v>1393</v>
      </c>
      <c r="BI2" s="448"/>
      <c r="BJ2" s="448"/>
      <c r="BK2" s="448"/>
      <c r="BL2" s="448"/>
      <c r="BM2" s="425"/>
      <c r="BN2" s="126"/>
      <c r="BO2" s="131" t="s">
        <v>1394</v>
      </c>
      <c r="BP2" s="126"/>
      <c r="BQ2" s="126"/>
    </row>
    <row r="3" spans="1:69" ht="36.75" customHeight="1">
      <c r="A3" s="132" t="s">
        <v>1395</v>
      </c>
      <c r="B3" s="133" t="s">
        <v>1396</v>
      </c>
      <c r="C3" s="134" t="s">
        <v>1397</v>
      </c>
      <c r="D3" s="135" t="s">
        <v>1398</v>
      </c>
      <c r="E3" s="135" t="s">
        <v>1399</v>
      </c>
      <c r="F3" s="135" t="s">
        <v>1400</v>
      </c>
      <c r="G3" s="129"/>
      <c r="H3" s="136" t="s">
        <v>1401</v>
      </c>
      <c r="I3" s="135" t="s">
        <v>1402</v>
      </c>
      <c r="J3" s="135" t="s">
        <v>1403</v>
      </c>
      <c r="K3" s="135" t="s">
        <v>1399</v>
      </c>
      <c r="L3" s="135" t="s">
        <v>1400</v>
      </c>
      <c r="M3" s="129"/>
      <c r="N3" s="134" t="s">
        <v>1401</v>
      </c>
      <c r="O3" s="135" t="s">
        <v>1403</v>
      </c>
      <c r="P3" s="135" t="s">
        <v>1404</v>
      </c>
      <c r="Q3" s="135" t="s">
        <v>1405</v>
      </c>
      <c r="R3" s="135" t="s">
        <v>1399</v>
      </c>
      <c r="S3" s="135" t="s">
        <v>1400</v>
      </c>
      <c r="T3" s="129"/>
      <c r="U3" s="134" t="s">
        <v>1401</v>
      </c>
      <c r="V3" s="135" t="s">
        <v>1398</v>
      </c>
      <c r="W3" s="135" t="s">
        <v>1399</v>
      </c>
      <c r="X3" s="135" t="s">
        <v>1400</v>
      </c>
      <c r="Y3" s="129"/>
      <c r="Z3" s="134" t="s">
        <v>1401</v>
      </c>
      <c r="AA3" s="135" t="s">
        <v>1398</v>
      </c>
      <c r="AB3" s="135" t="s">
        <v>1399</v>
      </c>
      <c r="AC3" s="135" t="s">
        <v>1400</v>
      </c>
      <c r="AD3" s="129"/>
      <c r="AE3" s="134" t="s">
        <v>1401</v>
      </c>
      <c r="AF3" s="135" t="s">
        <v>1398</v>
      </c>
      <c r="AG3" s="135" t="s">
        <v>1399</v>
      </c>
      <c r="AH3" s="137" t="s">
        <v>1400</v>
      </c>
      <c r="AI3" s="129"/>
      <c r="AJ3" s="134" t="s">
        <v>1401</v>
      </c>
      <c r="AK3" s="138" t="s">
        <v>1406</v>
      </c>
      <c r="AL3" s="138" t="s">
        <v>1407</v>
      </c>
      <c r="AM3" s="129"/>
      <c r="AN3" s="136" t="s">
        <v>1401</v>
      </c>
      <c r="AO3" s="129"/>
      <c r="AP3" s="136" t="s">
        <v>1401</v>
      </c>
      <c r="AQ3" s="129"/>
      <c r="AR3" s="136" t="s">
        <v>1401</v>
      </c>
      <c r="AS3" s="129"/>
      <c r="AT3" s="136" t="s">
        <v>1401</v>
      </c>
      <c r="AU3" s="129"/>
      <c r="AV3" s="139" t="s">
        <v>1408</v>
      </c>
      <c r="AW3" s="135" t="s">
        <v>1409</v>
      </c>
      <c r="AX3" s="135" t="s">
        <v>1410</v>
      </c>
      <c r="AY3" s="129"/>
      <c r="AZ3" s="139" t="s">
        <v>1408</v>
      </c>
      <c r="BA3" s="135" t="s">
        <v>1409</v>
      </c>
      <c r="BB3" s="135" t="s">
        <v>1410</v>
      </c>
      <c r="BC3" s="129"/>
      <c r="BD3" s="139" t="s">
        <v>1408</v>
      </c>
      <c r="BE3" s="135" t="s">
        <v>1411</v>
      </c>
      <c r="BF3" s="135" t="s">
        <v>1412</v>
      </c>
      <c r="BG3" s="126"/>
      <c r="BH3" s="134" t="s">
        <v>1401</v>
      </c>
      <c r="BI3" s="135" t="s">
        <v>1403</v>
      </c>
      <c r="BJ3" s="135" t="s">
        <v>1404</v>
      </c>
      <c r="BK3" s="135" t="s">
        <v>1405</v>
      </c>
      <c r="BL3" s="135" t="s">
        <v>1399</v>
      </c>
      <c r="BM3" s="135" t="s">
        <v>1400</v>
      </c>
      <c r="BN3" s="126"/>
      <c r="BO3" s="140" t="s">
        <v>1394</v>
      </c>
      <c r="BP3" s="126"/>
      <c r="BQ3" s="126"/>
    </row>
    <row r="4" spans="1:69" ht="12.75" customHeight="1">
      <c r="A4" s="141"/>
      <c r="B4" s="142"/>
      <c r="C4" s="143" t="s">
        <v>1413</v>
      </c>
      <c r="D4" s="144" t="s">
        <v>1414</v>
      </c>
      <c r="E4" s="144" t="s">
        <v>1415</v>
      </c>
      <c r="F4" s="144" t="s">
        <v>1416</v>
      </c>
      <c r="G4" s="129"/>
      <c r="H4" s="145" t="s">
        <v>1417</v>
      </c>
      <c r="I4" s="144" t="s">
        <v>1418</v>
      </c>
      <c r="J4" s="144" t="s">
        <v>1419</v>
      </c>
      <c r="K4" s="144" t="s">
        <v>1420</v>
      </c>
      <c r="L4" s="144" t="s">
        <v>1421</v>
      </c>
      <c r="M4" s="129"/>
      <c r="N4" s="145" t="s">
        <v>1422</v>
      </c>
      <c r="O4" s="144" t="s">
        <v>1423</v>
      </c>
      <c r="P4" s="144" t="s">
        <v>1424</v>
      </c>
      <c r="Q4" s="144" t="s">
        <v>1425</v>
      </c>
      <c r="R4" s="144" t="s">
        <v>1426</v>
      </c>
      <c r="S4" s="144" t="s">
        <v>1427</v>
      </c>
      <c r="T4" s="129"/>
      <c r="U4" s="145" t="s">
        <v>1428</v>
      </c>
      <c r="V4" s="144" t="s">
        <v>1429</v>
      </c>
      <c r="W4" s="144" t="s">
        <v>1430</v>
      </c>
      <c r="X4" s="144" t="s">
        <v>1431</v>
      </c>
      <c r="Y4" s="129"/>
      <c r="Z4" s="145" t="s">
        <v>1432</v>
      </c>
      <c r="AA4" s="144" t="s">
        <v>1433</v>
      </c>
      <c r="AB4" s="144" t="s">
        <v>1434</v>
      </c>
      <c r="AC4" s="144" t="s">
        <v>1435</v>
      </c>
      <c r="AD4" s="129"/>
      <c r="AE4" s="145" t="s">
        <v>1436</v>
      </c>
      <c r="AF4" s="144" t="s">
        <v>1437</v>
      </c>
      <c r="AG4" s="144" t="s">
        <v>1438</v>
      </c>
      <c r="AH4" s="144" t="s">
        <v>1439</v>
      </c>
      <c r="AI4" s="129"/>
      <c r="AJ4" s="145" t="s">
        <v>1440</v>
      </c>
      <c r="AK4" s="144" t="s">
        <v>1441</v>
      </c>
      <c r="AL4" s="144" t="s">
        <v>1442</v>
      </c>
      <c r="AM4" s="129"/>
      <c r="AN4" s="145" t="s">
        <v>1443</v>
      </c>
      <c r="AO4" s="129"/>
      <c r="AP4" s="145" t="s">
        <v>1444</v>
      </c>
      <c r="AQ4" s="129"/>
      <c r="AR4" s="145" t="s">
        <v>1445</v>
      </c>
      <c r="AS4" s="129"/>
      <c r="AT4" s="145" t="s">
        <v>1446</v>
      </c>
      <c r="AU4" s="129"/>
      <c r="AV4" s="139" t="s">
        <v>1447</v>
      </c>
      <c r="AW4" s="144" t="s">
        <v>1448</v>
      </c>
      <c r="AX4" s="144" t="s">
        <v>1449</v>
      </c>
      <c r="AY4" s="129"/>
      <c r="AZ4" s="139" t="s">
        <v>1450</v>
      </c>
      <c r="BA4" s="144" t="s">
        <v>1451</v>
      </c>
      <c r="BB4" s="144" t="s">
        <v>1452</v>
      </c>
      <c r="BC4" s="129"/>
      <c r="BD4" s="145" t="s">
        <v>1453</v>
      </c>
      <c r="BE4" s="144" t="s">
        <v>1454</v>
      </c>
      <c r="BF4" s="144" t="s">
        <v>1455</v>
      </c>
      <c r="BG4" s="126"/>
      <c r="BH4" s="145" t="s">
        <v>1456</v>
      </c>
      <c r="BI4" s="144" t="s">
        <v>1457</v>
      </c>
      <c r="BJ4" s="144" t="s">
        <v>1458</v>
      </c>
      <c r="BK4" s="144" t="s">
        <v>1459</v>
      </c>
      <c r="BL4" s="144" t="s">
        <v>1460</v>
      </c>
      <c r="BM4" s="144" t="s">
        <v>1461</v>
      </c>
      <c r="BN4" s="126"/>
      <c r="BO4" s="146"/>
      <c r="BP4" s="126"/>
      <c r="BQ4" s="126"/>
    </row>
    <row r="5" spans="1:69" ht="12.75" customHeight="1">
      <c r="A5" s="147" t="s">
        <v>8</v>
      </c>
      <c r="B5" s="148" t="s">
        <v>9</v>
      </c>
      <c r="C5" s="149">
        <f t="shared" ref="C5:C618" si="0">SUM(D5:F5)</f>
        <v>0</v>
      </c>
      <c r="D5" s="149">
        <f t="shared" ref="D5:F5" si="1">+D6-D609</f>
        <v>0</v>
      </c>
      <c r="E5" s="149">
        <f t="shared" si="1"/>
        <v>0</v>
      </c>
      <c r="F5" s="149">
        <f t="shared" si="1"/>
        <v>0</v>
      </c>
      <c r="G5" s="150"/>
      <c r="H5" s="149">
        <f t="shared" ref="H5:H618" si="2">SUM(I5:L5)</f>
        <v>0</v>
      </c>
      <c r="I5" s="149">
        <f t="shared" ref="I5:L5" si="3">+I6-I609</f>
        <v>0</v>
      </c>
      <c r="J5" s="149">
        <f t="shared" si="3"/>
        <v>0</v>
      </c>
      <c r="K5" s="149">
        <f t="shared" si="3"/>
        <v>0</v>
      </c>
      <c r="L5" s="149">
        <f t="shared" si="3"/>
        <v>0</v>
      </c>
      <c r="M5" s="150"/>
      <c r="N5" s="149">
        <f t="shared" ref="N5:N618" si="4">SUM(O5:S5)</f>
        <v>0</v>
      </c>
      <c r="O5" s="149">
        <f t="shared" ref="O5:S5" si="5">+O6-O609</f>
        <v>0</v>
      </c>
      <c r="P5" s="149">
        <f t="shared" si="5"/>
        <v>0</v>
      </c>
      <c r="Q5" s="149">
        <f t="shared" si="5"/>
        <v>0</v>
      </c>
      <c r="R5" s="149">
        <f t="shared" si="5"/>
        <v>0</v>
      </c>
      <c r="S5" s="149">
        <f t="shared" si="5"/>
        <v>0</v>
      </c>
      <c r="T5" s="150"/>
      <c r="U5" s="149">
        <f t="shared" ref="U5:U618" si="6">SUM(V5:X5)</f>
        <v>0</v>
      </c>
      <c r="V5" s="149">
        <f t="shared" ref="V5:X5" si="7">+V6-V609</f>
        <v>0</v>
      </c>
      <c r="W5" s="149">
        <f t="shared" si="7"/>
        <v>0</v>
      </c>
      <c r="X5" s="149">
        <f t="shared" si="7"/>
        <v>0</v>
      </c>
      <c r="Y5" s="150"/>
      <c r="Z5" s="149">
        <f t="shared" ref="Z5:Z618" si="8">SUM(AA5:AC5)</f>
        <v>0</v>
      </c>
      <c r="AA5" s="149">
        <f t="shared" ref="AA5:AC5" si="9">+AA6-AA609</f>
        <v>0</v>
      </c>
      <c r="AB5" s="149">
        <f t="shared" si="9"/>
        <v>0</v>
      </c>
      <c r="AC5" s="149">
        <f t="shared" si="9"/>
        <v>0</v>
      </c>
      <c r="AD5" s="150"/>
      <c r="AE5" s="149">
        <f t="shared" ref="AE5:AE618" si="10">SUM(AF5:AH5)</f>
        <v>0</v>
      </c>
      <c r="AF5" s="149">
        <f t="shared" ref="AF5:AH5" si="11">+AF6-AF609</f>
        <v>0</v>
      </c>
      <c r="AG5" s="149">
        <f t="shared" si="11"/>
        <v>0</v>
      </c>
      <c r="AH5" s="149">
        <f t="shared" si="11"/>
        <v>0</v>
      </c>
      <c r="AI5" s="150"/>
      <c r="AJ5" s="149">
        <f t="shared" ref="AJ5:AJ618" si="12">SUM(AK5:AL5)</f>
        <v>0</v>
      </c>
      <c r="AK5" s="149">
        <f t="shared" ref="AK5:AL5" si="13">+AK6-AK609</f>
        <v>0</v>
      </c>
      <c r="AL5" s="149">
        <f t="shared" si="13"/>
        <v>0</v>
      </c>
      <c r="AM5" s="150"/>
      <c r="AN5" s="149">
        <f>+AN6-AN609</f>
        <v>0</v>
      </c>
      <c r="AO5" s="150"/>
      <c r="AP5" s="149">
        <f>+AP6-AP609</f>
        <v>0</v>
      </c>
      <c r="AQ5" s="150"/>
      <c r="AR5" s="149">
        <f>+AR6-AR609</f>
        <v>0</v>
      </c>
      <c r="AS5" s="150"/>
      <c r="AT5" s="149">
        <f>+AT6-AT609</f>
        <v>0</v>
      </c>
      <c r="AU5" s="150"/>
      <c r="AV5" s="149">
        <f t="shared" ref="AV5:AV618" si="14">SUM(AW5:AX5)</f>
        <v>0</v>
      </c>
      <c r="AW5" s="149">
        <f t="shared" ref="AW5:AX5" si="15">+AW6-AW609</f>
        <v>0</v>
      </c>
      <c r="AX5" s="149">
        <f t="shared" si="15"/>
        <v>0</v>
      </c>
      <c r="AY5" s="150"/>
      <c r="AZ5" s="149">
        <f t="shared" ref="AZ5:AZ618" si="16">SUM(BA5:BB5)</f>
        <v>0</v>
      </c>
      <c r="BA5" s="149">
        <f t="shared" ref="BA5:BB5" si="17">+BA6-BA609</f>
        <v>0</v>
      </c>
      <c r="BB5" s="149">
        <f t="shared" si="17"/>
        <v>0</v>
      </c>
      <c r="BC5" s="149"/>
      <c r="BD5" s="149">
        <f t="shared" ref="BD5:BD618" si="18">SUM(BE5:BF5)</f>
        <v>-2920158.78</v>
      </c>
      <c r="BE5" s="355">
        <f>+BE6-BE609</f>
        <v>-2920158.78</v>
      </c>
      <c r="BF5" s="149">
        <f t="shared" ref="BF5" si="19">+BF6-BF609</f>
        <v>0</v>
      </c>
      <c r="BG5" s="151"/>
      <c r="BH5" s="149">
        <f t="shared" ref="BH5:BH618" si="20">SUM(BI5:BM5)</f>
        <v>0</v>
      </c>
      <c r="BI5" s="149">
        <f t="shared" ref="BI5:BM5" si="21">+BI6-BI609</f>
        <v>0</v>
      </c>
      <c r="BJ5" s="149">
        <f t="shared" si="21"/>
        <v>0</v>
      </c>
      <c r="BK5" s="149">
        <f t="shared" si="21"/>
        <v>0</v>
      </c>
      <c r="BL5" s="149">
        <f t="shared" si="21"/>
        <v>0</v>
      </c>
      <c r="BM5" s="149">
        <f t="shared" si="21"/>
        <v>0</v>
      </c>
      <c r="BN5" s="151"/>
      <c r="BO5" s="149">
        <f t="shared" ref="BO5:BO618" si="22">C5+H5+N5+U5+Z5+AE5+AJ5+AN5+AP5+AV5+AZ5+BD5+BH5+AR5+AT5</f>
        <v>-2920158.78</v>
      </c>
      <c r="BP5" s="151"/>
      <c r="BQ5" s="126"/>
    </row>
    <row r="6" spans="1:69" ht="12.75" customHeight="1">
      <c r="A6" s="152" t="s">
        <v>10</v>
      </c>
      <c r="B6" s="153" t="s">
        <v>11</v>
      </c>
      <c r="C6" s="149">
        <f t="shared" si="0"/>
        <v>0</v>
      </c>
      <c r="D6" s="149">
        <f t="shared" ref="D6:F6" si="23">+D7-D152+D527+D545+D548</f>
        <v>0</v>
      </c>
      <c r="E6" s="149">
        <f t="shared" si="23"/>
        <v>0</v>
      </c>
      <c r="F6" s="149">
        <f t="shared" si="23"/>
        <v>0</v>
      </c>
      <c r="G6" s="150"/>
      <c r="H6" s="149">
        <f t="shared" si="2"/>
        <v>0</v>
      </c>
      <c r="I6" s="149">
        <f t="shared" ref="I6:L6" si="24">+I7-I152+I527+I545+I548</f>
        <v>0</v>
      </c>
      <c r="J6" s="149">
        <f t="shared" si="24"/>
        <v>0</v>
      </c>
      <c r="K6" s="149">
        <f t="shared" si="24"/>
        <v>0</v>
      </c>
      <c r="L6" s="149">
        <f t="shared" si="24"/>
        <v>0</v>
      </c>
      <c r="M6" s="150"/>
      <c r="N6" s="149">
        <f t="shared" si="4"/>
        <v>0</v>
      </c>
      <c r="O6" s="149">
        <f t="shared" ref="O6:S6" si="25">+O7-O152+O527+O545+O548</f>
        <v>0</v>
      </c>
      <c r="P6" s="149">
        <f t="shared" si="25"/>
        <v>0</v>
      </c>
      <c r="Q6" s="149">
        <f t="shared" si="25"/>
        <v>0</v>
      </c>
      <c r="R6" s="149">
        <f t="shared" si="25"/>
        <v>0</v>
      </c>
      <c r="S6" s="149">
        <f t="shared" si="25"/>
        <v>0</v>
      </c>
      <c r="T6" s="150"/>
      <c r="U6" s="149">
        <f t="shared" si="6"/>
        <v>0</v>
      </c>
      <c r="V6" s="149">
        <f t="shared" ref="V6:X6" si="26">+V7-V152+V527+V545+V548</f>
        <v>0</v>
      </c>
      <c r="W6" s="149">
        <f t="shared" si="26"/>
        <v>0</v>
      </c>
      <c r="X6" s="149">
        <f t="shared" si="26"/>
        <v>0</v>
      </c>
      <c r="Y6" s="150"/>
      <c r="Z6" s="149">
        <f t="shared" si="8"/>
        <v>0</v>
      </c>
      <c r="AA6" s="149">
        <f t="shared" ref="AA6:AC6" si="27">+AA7-AA152+AA527+AA545+AA548</f>
        <v>0</v>
      </c>
      <c r="AB6" s="149">
        <f t="shared" si="27"/>
        <v>0</v>
      </c>
      <c r="AC6" s="149">
        <f t="shared" si="27"/>
        <v>0</v>
      </c>
      <c r="AD6" s="150"/>
      <c r="AE6" s="149">
        <f t="shared" si="10"/>
        <v>0</v>
      </c>
      <c r="AF6" s="149">
        <f t="shared" ref="AF6:AH6" si="28">+AF7-AF152+AF527+AF545+AF548</f>
        <v>0</v>
      </c>
      <c r="AG6" s="149">
        <f t="shared" si="28"/>
        <v>0</v>
      </c>
      <c r="AH6" s="149">
        <f t="shared" si="28"/>
        <v>0</v>
      </c>
      <c r="AI6" s="150"/>
      <c r="AJ6" s="149">
        <f t="shared" si="12"/>
        <v>0</v>
      </c>
      <c r="AK6" s="149">
        <f t="shared" ref="AK6:AL6" si="29">+AK7-AK152+AK527+AK545+AK548</f>
        <v>0</v>
      </c>
      <c r="AL6" s="149">
        <f t="shared" si="29"/>
        <v>0</v>
      </c>
      <c r="AM6" s="150"/>
      <c r="AN6" s="149">
        <f>+AN7-AN152+AN527+AN545+AN548</f>
        <v>0</v>
      </c>
      <c r="AO6" s="150"/>
      <c r="AP6" s="149">
        <f>+AP7-AP152+AP527+AP545+AP548</f>
        <v>0</v>
      </c>
      <c r="AQ6" s="150"/>
      <c r="AR6" s="149">
        <f>+AR7-AR152+AR527+AR545+AR548</f>
        <v>0</v>
      </c>
      <c r="AS6" s="150"/>
      <c r="AT6" s="149">
        <f>+AT7-AT152+AT527+AT545+AT548</f>
        <v>0</v>
      </c>
      <c r="AU6" s="150"/>
      <c r="AV6" s="149">
        <f t="shared" si="14"/>
        <v>0</v>
      </c>
      <c r="AW6" s="149">
        <f t="shared" ref="AW6:AX6" si="30">+AW7-AW152+AW527+AW545+AW548</f>
        <v>0</v>
      </c>
      <c r="AX6" s="149">
        <f t="shared" si="30"/>
        <v>0</v>
      </c>
      <c r="AY6" s="150"/>
      <c r="AZ6" s="149">
        <f t="shared" si="16"/>
        <v>0</v>
      </c>
      <c r="BA6" s="149">
        <f t="shared" ref="BA6:BB6" si="31">+BA7-BA152+BA527+BA545+BA548</f>
        <v>0</v>
      </c>
      <c r="BB6" s="149">
        <f t="shared" si="31"/>
        <v>0</v>
      </c>
      <c r="BC6" s="149"/>
      <c r="BD6" s="149">
        <f t="shared" si="18"/>
        <v>-2897346.48</v>
      </c>
      <c r="BE6" s="355">
        <f>+BE7-BE152+BE527+BE545+BE548</f>
        <v>-2897346.48</v>
      </c>
      <c r="BF6" s="149">
        <f t="shared" ref="BF6" si="32">+BF7-BF152+BF527+BF545+BF548</f>
        <v>0</v>
      </c>
      <c r="BG6" s="151"/>
      <c r="BH6" s="149">
        <f t="shared" si="20"/>
        <v>0</v>
      </c>
      <c r="BI6" s="149">
        <f t="shared" ref="BI6:BM6" si="33">+BI7-BI152+BI527+BI545+BI548</f>
        <v>0</v>
      </c>
      <c r="BJ6" s="149">
        <f t="shared" si="33"/>
        <v>0</v>
      </c>
      <c r="BK6" s="149">
        <f t="shared" si="33"/>
        <v>0</v>
      </c>
      <c r="BL6" s="149">
        <f t="shared" si="33"/>
        <v>0</v>
      </c>
      <c r="BM6" s="149">
        <f t="shared" si="33"/>
        <v>0</v>
      </c>
      <c r="BN6" s="151"/>
      <c r="BO6" s="149">
        <f t="shared" si="22"/>
        <v>-2897346.48</v>
      </c>
      <c r="BP6" s="151"/>
      <c r="BQ6" s="126"/>
    </row>
    <row r="7" spans="1:69" ht="12.75" customHeight="1">
      <c r="A7" s="152" t="s">
        <v>12</v>
      </c>
      <c r="B7" s="153" t="s">
        <v>13</v>
      </c>
      <c r="C7" s="149">
        <f t="shared" si="0"/>
        <v>0</v>
      </c>
      <c r="D7" s="149">
        <f t="shared" ref="D7:F7" si="34">+D8+D45+D48+D56+D113+D136+D140+D147+D148</f>
        <v>0</v>
      </c>
      <c r="E7" s="149">
        <f t="shared" si="34"/>
        <v>0</v>
      </c>
      <c r="F7" s="149">
        <f t="shared" si="34"/>
        <v>0</v>
      </c>
      <c r="G7" s="150"/>
      <c r="H7" s="149">
        <f t="shared" si="2"/>
        <v>0</v>
      </c>
      <c r="I7" s="149">
        <f t="shared" ref="I7:L7" si="35">+I8+I45+I48+I56+I113+I136+I140+I147+I148</f>
        <v>0</v>
      </c>
      <c r="J7" s="149">
        <f t="shared" si="35"/>
        <v>0</v>
      </c>
      <c r="K7" s="149">
        <f t="shared" si="35"/>
        <v>0</v>
      </c>
      <c r="L7" s="149">
        <f t="shared" si="35"/>
        <v>0</v>
      </c>
      <c r="M7" s="150"/>
      <c r="N7" s="149">
        <f t="shared" si="4"/>
        <v>0</v>
      </c>
      <c r="O7" s="149">
        <f t="shared" ref="O7:S7" si="36">+O8+O45+O48+O56+O113+O136+O140+O147+O148</f>
        <v>0</v>
      </c>
      <c r="P7" s="149">
        <f t="shared" si="36"/>
        <v>0</v>
      </c>
      <c r="Q7" s="149">
        <f t="shared" si="36"/>
        <v>0</v>
      </c>
      <c r="R7" s="149">
        <f t="shared" si="36"/>
        <v>0</v>
      </c>
      <c r="S7" s="149">
        <f t="shared" si="36"/>
        <v>0</v>
      </c>
      <c r="T7" s="150"/>
      <c r="U7" s="149">
        <f t="shared" si="6"/>
        <v>0</v>
      </c>
      <c r="V7" s="149">
        <f t="shared" ref="V7:X7" si="37">+V8+V45+V48+V56+V113+V136+V140+V147+V148</f>
        <v>0</v>
      </c>
      <c r="W7" s="149">
        <f t="shared" si="37"/>
        <v>0</v>
      </c>
      <c r="X7" s="149">
        <f t="shared" si="37"/>
        <v>0</v>
      </c>
      <c r="Y7" s="150"/>
      <c r="Z7" s="149">
        <f t="shared" si="8"/>
        <v>0</v>
      </c>
      <c r="AA7" s="149">
        <f t="shared" ref="AA7:AC7" si="38">+AA8+AA45+AA48+AA56+AA113+AA136+AA140+AA147+AA148</f>
        <v>0</v>
      </c>
      <c r="AB7" s="149">
        <f t="shared" si="38"/>
        <v>0</v>
      </c>
      <c r="AC7" s="149">
        <f t="shared" si="38"/>
        <v>0</v>
      </c>
      <c r="AD7" s="150"/>
      <c r="AE7" s="149">
        <f t="shared" si="10"/>
        <v>0</v>
      </c>
      <c r="AF7" s="149">
        <f t="shared" ref="AF7:AH7" si="39">+AF8+AF45+AF48+AF56+AF113+AF136+AF140+AF147+AF148</f>
        <v>0</v>
      </c>
      <c r="AG7" s="149">
        <f t="shared" si="39"/>
        <v>0</v>
      </c>
      <c r="AH7" s="149">
        <f t="shared" si="39"/>
        <v>0</v>
      </c>
      <c r="AI7" s="150"/>
      <c r="AJ7" s="149">
        <f t="shared" si="12"/>
        <v>0</v>
      </c>
      <c r="AK7" s="149">
        <f t="shared" ref="AK7:AL7" si="40">+AK8+AK45+AK48+AK56+AK113+AK136+AK140+AK147+AK148</f>
        <v>0</v>
      </c>
      <c r="AL7" s="149">
        <f t="shared" si="40"/>
        <v>0</v>
      </c>
      <c r="AM7" s="150"/>
      <c r="AN7" s="149">
        <f>+AN8+AN45+AN48+AN56+AN113+AN136+AN140+AN147+AN148</f>
        <v>0</v>
      </c>
      <c r="AO7" s="150"/>
      <c r="AP7" s="149">
        <f>+AP8+AP45+AP48+AP56+AP113+AP136+AP140+AP147+AP148</f>
        <v>0</v>
      </c>
      <c r="AQ7" s="150"/>
      <c r="AR7" s="149">
        <f>+AR8+AR45+AR48+AR56+AR113+AR136+AR140+AR147+AR148</f>
        <v>0</v>
      </c>
      <c r="AS7" s="150"/>
      <c r="AT7" s="149">
        <f>+AT8+AT45+AT48+AT56+AT113+AT136+AT140+AT147+AT148</f>
        <v>0</v>
      </c>
      <c r="AU7" s="150"/>
      <c r="AV7" s="149">
        <f t="shared" si="14"/>
        <v>0</v>
      </c>
      <c r="AW7" s="149">
        <f t="shared" ref="AW7:AX7" si="41">+AW8+AW45+AW48+AW56+AW113+AW136+AW140+AW147+AW148</f>
        <v>0</v>
      </c>
      <c r="AX7" s="149">
        <f t="shared" si="41"/>
        <v>0</v>
      </c>
      <c r="AY7" s="150"/>
      <c r="AZ7" s="149">
        <f t="shared" si="16"/>
        <v>0</v>
      </c>
      <c r="BA7" s="149">
        <f t="shared" ref="BA7:BB7" si="42">+BA8+BA45+BA48+BA56+BA113+BA136+BA140+BA147+BA148</f>
        <v>0</v>
      </c>
      <c r="BB7" s="149">
        <f t="shared" si="42"/>
        <v>0</v>
      </c>
      <c r="BC7" s="149"/>
      <c r="BD7" s="149">
        <f t="shared" si="18"/>
        <v>0</v>
      </c>
      <c r="BE7" s="355">
        <f>+BE8+BE45+BE48+BE56+BE113+BE136+BE140+BE147+BE148</f>
        <v>0</v>
      </c>
      <c r="BF7" s="149">
        <f t="shared" ref="BF7" si="43">+BF8+BF45+BF48+BF56+BF113+BF136+BF140+BF147+BF148</f>
        <v>0</v>
      </c>
      <c r="BG7" s="151"/>
      <c r="BH7" s="149">
        <f t="shared" si="20"/>
        <v>0</v>
      </c>
      <c r="BI7" s="149">
        <f t="shared" ref="BI7:BM7" si="44">+BI8+BI45+BI48+BI56+BI113+BI136+BI140+BI147+BI148</f>
        <v>0</v>
      </c>
      <c r="BJ7" s="149">
        <f t="shared" si="44"/>
        <v>0</v>
      </c>
      <c r="BK7" s="149">
        <f t="shared" si="44"/>
        <v>0</v>
      </c>
      <c r="BL7" s="149">
        <f t="shared" si="44"/>
        <v>0</v>
      </c>
      <c r="BM7" s="149">
        <f t="shared" si="44"/>
        <v>0</v>
      </c>
      <c r="BN7" s="151"/>
      <c r="BO7" s="149">
        <f t="shared" si="22"/>
        <v>0</v>
      </c>
      <c r="BP7" s="151"/>
      <c r="BQ7" s="126"/>
    </row>
    <row r="8" spans="1:69" ht="12.75" customHeight="1">
      <c r="A8" s="152" t="s">
        <v>14</v>
      </c>
      <c r="B8" s="153" t="s">
        <v>15</v>
      </c>
      <c r="C8" s="149">
        <f t="shared" si="0"/>
        <v>0</v>
      </c>
      <c r="D8" s="149">
        <f t="shared" ref="D8:F8" si="45">+D9+D22+D39+D44</f>
        <v>0</v>
      </c>
      <c r="E8" s="149">
        <f t="shared" si="45"/>
        <v>0</v>
      </c>
      <c r="F8" s="149">
        <f t="shared" si="45"/>
        <v>0</v>
      </c>
      <c r="G8" s="150"/>
      <c r="H8" s="149">
        <f t="shared" si="2"/>
        <v>0</v>
      </c>
      <c r="I8" s="149">
        <f t="shared" ref="I8:L8" si="46">+I9+I22+I39+I44</f>
        <v>0</v>
      </c>
      <c r="J8" s="149">
        <f t="shared" si="46"/>
        <v>0</v>
      </c>
      <c r="K8" s="149">
        <f t="shared" si="46"/>
        <v>0</v>
      </c>
      <c r="L8" s="149">
        <f t="shared" si="46"/>
        <v>0</v>
      </c>
      <c r="M8" s="150"/>
      <c r="N8" s="149">
        <f t="shared" si="4"/>
        <v>0</v>
      </c>
      <c r="O8" s="149">
        <f t="shared" ref="O8:S8" si="47">+O9+O22+O39+O44</f>
        <v>0</v>
      </c>
      <c r="P8" s="149">
        <f t="shared" si="47"/>
        <v>0</v>
      </c>
      <c r="Q8" s="149">
        <f t="shared" si="47"/>
        <v>0</v>
      </c>
      <c r="R8" s="149">
        <f t="shared" si="47"/>
        <v>0</v>
      </c>
      <c r="S8" s="149">
        <f t="shared" si="47"/>
        <v>0</v>
      </c>
      <c r="T8" s="150"/>
      <c r="U8" s="149">
        <f t="shared" si="6"/>
        <v>0</v>
      </c>
      <c r="V8" s="149">
        <f t="shared" ref="V8:X8" si="48">+V9+V22+V39+V44</f>
        <v>0</v>
      </c>
      <c r="W8" s="149">
        <f t="shared" si="48"/>
        <v>0</v>
      </c>
      <c r="X8" s="149">
        <f t="shared" si="48"/>
        <v>0</v>
      </c>
      <c r="Y8" s="150"/>
      <c r="Z8" s="149">
        <f t="shared" si="8"/>
        <v>0</v>
      </c>
      <c r="AA8" s="149">
        <f t="shared" ref="AA8:AC8" si="49">+AA9+AA22+AA39+AA44</f>
        <v>0</v>
      </c>
      <c r="AB8" s="149">
        <f t="shared" si="49"/>
        <v>0</v>
      </c>
      <c r="AC8" s="149">
        <f t="shared" si="49"/>
        <v>0</v>
      </c>
      <c r="AD8" s="150"/>
      <c r="AE8" s="149">
        <f t="shared" si="10"/>
        <v>0</v>
      </c>
      <c r="AF8" s="149">
        <f t="shared" ref="AF8:AH8" si="50">+AF9+AF22+AF39+AF44</f>
        <v>0</v>
      </c>
      <c r="AG8" s="149">
        <f t="shared" si="50"/>
        <v>0</v>
      </c>
      <c r="AH8" s="149">
        <f t="shared" si="50"/>
        <v>0</v>
      </c>
      <c r="AI8" s="150"/>
      <c r="AJ8" s="149">
        <f t="shared" si="12"/>
        <v>0</v>
      </c>
      <c r="AK8" s="149">
        <f t="shared" ref="AK8:AL8" si="51">+AK9+AK22+AK39+AK44</f>
        <v>0</v>
      </c>
      <c r="AL8" s="149">
        <f t="shared" si="51"/>
        <v>0</v>
      </c>
      <c r="AM8" s="150"/>
      <c r="AN8" s="149">
        <f>+AN9+AN22+AN39+AN44</f>
        <v>0</v>
      </c>
      <c r="AO8" s="150"/>
      <c r="AP8" s="149">
        <f>+AP9+AP22+AP39+AP44</f>
        <v>0</v>
      </c>
      <c r="AQ8" s="150"/>
      <c r="AR8" s="149">
        <f>+AR9+AR22+AR39+AR44</f>
        <v>0</v>
      </c>
      <c r="AS8" s="150"/>
      <c r="AT8" s="149">
        <f>+AT9+AT22+AT39+AT44</f>
        <v>0</v>
      </c>
      <c r="AU8" s="150"/>
      <c r="AV8" s="149">
        <f t="shared" si="14"/>
        <v>0</v>
      </c>
      <c r="AW8" s="149">
        <f t="shared" ref="AW8:AX8" si="52">+AW9+AW22+AW39+AW44</f>
        <v>0</v>
      </c>
      <c r="AX8" s="149">
        <f t="shared" si="52"/>
        <v>0</v>
      </c>
      <c r="AY8" s="150"/>
      <c r="AZ8" s="149">
        <f t="shared" si="16"/>
        <v>0</v>
      </c>
      <c r="BA8" s="149">
        <f t="shared" ref="BA8:BB8" si="53">+BA9+BA22+BA39+BA44</f>
        <v>0</v>
      </c>
      <c r="BB8" s="149">
        <f t="shared" si="53"/>
        <v>0</v>
      </c>
      <c r="BC8" s="149"/>
      <c r="BD8" s="149">
        <f t="shared" si="18"/>
        <v>0</v>
      </c>
      <c r="BE8" s="355">
        <f>+BE9+BE22+BE39+BE44</f>
        <v>0</v>
      </c>
      <c r="BF8" s="149">
        <f t="shared" ref="BF8" si="54">+BF9+BF22+BF39+BF44</f>
        <v>0</v>
      </c>
      <c r="BG8" s="151"/>
      <c r="BH8" s="149">
        <f t="shared" si="20"/>
        <v>0</v>
      </c>
      <c r="BI8" s="149">
        <f t="shared" ref="BI8:BM8" si="55">+BI9+BI22+BI39+BI44</f>
        <v>0</v>
      </c>
      <c r="BJ8" s="149">
        <f t="shared" si="55"/>
        <v>0</v>
      </c>
      <c r="BK8" s="149">
        <f t="shared" si="55"/>
        <v>0</v>
      </c>
      <c r="BL8" s="149">
        <f t="shared" si="55"/>
        <v>0</v>
      </c>
      <c r="BM8" s="149">
        <f t="shared" si="55"/>
        <v>0</v>
      </c>
      <c r="BN8" s="151"/>
      <c r="BO8" s="149">
        <f t="shared" si="22"/>
        <v>0</v>
      </c>
      <c r="BP8" s="151"/>
      <c r="BQ8" s="126"/>
    </row>
    <row r="9" spans="1:69" ht="12.75" customHeight="1">
      <c r="A9" s="154" t="s">
        <v>16</v>
      </c>
      <c r="B9" s="155" t="s">
        <v>17</v>
      </c>
      <c r="C9" s="149">
        <f t="shared" si="0"/>
        <v>0</v>
      </c>
      <c r="D9" s="156">
        <f t="shared" ref="D9:F9" si="56">D10+D21</f>
        <v>0</v>
      </c>
      <c r="E9" s="156">
        <f t="shared" si="56"/>
        <v>0</v>
      </c>
      <c r="F9" s="156">
        <f t="shared" si="56"/>
        <v>0</v>
      </c>
      <c r="G9" s="150"/>
      <c r="H9" s="149">
        <f t="shared" si="2"/>
        <v>0</v>
      </c>
      <c r="I9" s="156">
        <f t="shared" ref="I9:L9" si="57">I10+I21</f>
        <v>0</v>
      </c>
      <c r="J9" s="156">
        <f t="shared" si="57"/>
        <v>0</v>
      </c>
      <c r="K9" s="156">
        <f t="shared" si="57"/>
        <v>0</v>
      </c>
      <c r="L9" s="156">
        <f t="shared" si="57"/>
        <v>0</v>
      </c>
      <c r="M9" s="150"/>
      <c r="N9" s="149">
        <f t="shared" si="4"/>
        <v>0</v>
      </c>
      <c r="O9" s="156">
        <f t="shared" ref="O9:S9" si="58">O10+O21</f>
        <v>0</v>
      </c>
      <c r="P9" s="156">
        <f t="shared" si="58"/>
        <v>0</v>
      </c>
      <c r="Q9" s="156">
        <f t="shared" si="58"/>
        <v>0</v>
      </c>
      <c r="R9" s="156">
        <f t="shared" si="58"/>
        <v>0</v>
      </c>
      <c r="S9" s="156">
        <f t="shared" si="58"/>
        <v>0</v>
      </c>
      <c r="T9" s="150"/>
      <c r="U9" s="149">
        <f t="shared" si="6"/>
        <v>0</v>
      </c>
      <c r="V9" s="156">
        <f t="shared" ref="V9:X9" si="59">V10+V21</f>
        <v>0</v>
      </c>
      <c r="W9" s="156">
        <f t="shared" si="59"/>
        <v>0</v>
      </c>
      <c r="X9" s="156">
        <f t="shared" si="59"/>
        <v>0</v>
      </c>
      <c r="Y9" s="150"/>
      <c r="Z9" s="149">
        <f t="shared" si="8"/>
        <v>0</v>
      </c>
      <c r="AA9" s="156">
        <f t="shared" ref="AA9:AC9" si="60">AA10+AA21</f>
        <v>0</v>
      </c>
      <c r="AB9" s="156">
        <f t="shared" si="60"/>
        <v>0</v>
      </c>
      <c r="AC9" s="156">
        <f t="shared" si="60"/>
        <v>0</v>
      </c>
      <c r="AD9" s="150"/>
      <c r="AE9" s="149">
        <f t="shared" si="10"/>
        <v>0</v>
      </c>
      <c r="AF9" s="156">
        <f t="shared" ref="AF9:AH9" si="61">AF10+AF21</f>
        <v>0</v>
      </c>
      <c r="AG9" s="156">
        <f t="shared" si="61"/>
        <v>0</v>
      </c>
      <c r="AH9" s="156">
        <f t="shared" si="61"/>
        <v>0</v>
      </c>
      <c r="AI9" s="150"/>
      <c r="AJ9" s="149">
        <f t="shared" si="12"/>
        <v>0</v>
      </c>
      <c r="AK9" s="156">
        <f t="shared" ref="AK9:AL9" si="62">AK10+AK21</f>
        <v>0</v>
      </c>
      <c r="AL9" s="156">
        <f t="shared" si="62"/>
        <v>0</v>
      </c>
      <c r="AM9" s="150"/>
      <c r="AN9" s="156">
        <f>AN10+AN21</f>
        <v>0</v>
      </c>
      <c r="AO9" s="150"/>
      <c r="AP9" s="156">
        <f>AP10+AP21</f>
        <v>0</v>
      </c>
      <c r="AQ9" s="150"/>
      <c r="AR9" s="156">
        <f>AR10+AR21</f>
        <v>0</v>
      </c>
      <c r="AS9" s="150"/>
      <c r="AT9" s="156">
        <f>AT10+AT21</f>
        <v>0</v>
      </c>
      <c r="AU9" s="150"/>
      <c r="AV9" s="149">
        <f t="shared" si="14"/>
        <v>0</v>
      </c>
      <c r="AW9" s="156">
        <f t="shared" ref="AW9:AX9" si="63">AW10+AW21</f>
        <v>0</v>
      </c>
      <c r="AX9" s="156">
        <f t="shared" si="63"/>
        <v>0</v>
      </c>
      <c r="AY9" s="150"/>
      <c r="AZ9" s="149">
        <f t="shared" si="16"/>
        <v>0</v>
      </c>
      <c r="BA9" s="156">
        <f t="shared" ref="BA9:BB9" si="64">BA10+BA21</f>
        <v>0</v>
      </c>
      <c r="BB9" s="156">
        <f t="shared" si="64"/>
        <v>0</v>
      </c>
      <c r="BC9" s="149"/>
      <c r="BD9" s="149">
        <f t="shared" si="18"/>
        <v>0</v>
      </c>
      <c r="BE9" s="356">
        <f>BE10+BE21</f>
        <v>0</v>
      </c>
      <c r="BF9" s="156">
        <f t="shared" ref="BF9" si="65">BF10+BF21</f>
        <v>0</v>
      </c>
      <c r="BG9" s="151"/>
      <c r="BH9" s="149">
        <f t="shared" si="20"/>
        <v>0</v>
      </c>
      <c r="BI9" s="156">
        <f t="shared" ref="BI9:BM9" si="66">BI10+BI21</f>
        <v>0</v>
      </c>
      <c r="BJ9" s="156">
        <f t="shared" si="66"/>
        <v>0</v>
      </c>
      <c r="BK9" s="156">
        <f t="shared" si="66"/>
        <v>0</v>
      </c>
      <c r="BL9" s="156">
        <f t="shared" si="66"/>
        <v>0</v>
      </c>
      <c r="BM9" s="156">
        <f t="shared" si="66"/>
        <v>0</v>
      </c>
      <c r="BN9" s="151"/>
      <c r="BO9" s="149">
        <f t="shared" si="22"/>
        <v>0</v>
      </c>
      <c r="BP9" s="151"/>
      <c r="BQ9" s="126"/>
    </row>
    <row r="10" spans="1:69" ht="12.75" customHeight="1">
      <c r="A10" s="157" t="s">
        <v>18</v>
      </c>
      <c r="B10" s="158" t="s">
        <v>19</v>
      </c>
      <c r="C10" s="149">
        <f t="shared" si="0"/>
        <v>0</v>
      </c>
      <c r="D10" s="156">
        <f t="shared" ref="D10:F10" si="67">+D11+D14+D17+D20</f>
        <v>0</v>
      </c>
      <c r="E10" s="156">
        <f t="shared" si="67"/>
        <v>0</v>
      </c>
      <c r="F10" s="156">
        <f t="shared" si="67"/>
        <v>0</v>
      </c>
      <c r="G10" s="150"/>
      <c r="H10" s="149">
        <f t="shared" si="2"/>
        <v>0</v>
      </c>
      <c r="I10" s="156">
        <f t="shared" ref="I10:L10" si="68">+I11+I14+I17+I20</f>
        <v>0</v>
      </c>
      <c r="J10" s="156">
        <f t="shared" si="68"/>
        <v>0</v>
      </c>
      <c r="K10" s="156">
        <f t="shared" si="68"/>
        <v>0</v>
      </c>
      <c r="L10" s="156">
        <f t="shared" si="68"/>
        <v>0</v>
      </c>
      <c r="M10" s="150"/>
      <c r="N10" s="149">
        <f t="shared" si="4"/>
        <v>0</v>
      </c>
      <c r="O10" s="156">
        <f t="shared" ref="O10:S10" si="69">+O11+O14+O17+O20</f>
        <v>0</v>
      </c>
      <c r="P10" s="156">
        <f t="shared" si="69"/>
        <v>0</v>
      </c>
      <c r="Q10" s="156">
        <f t="shared" si="69"/>
        <v>0</v>
      </c>
      <c r="R10" s="156">
        <f t="shared" si="69"/>
        <v>0</v>
      </c>
      <c r="S10" s="156">
        <f t="shared" si="69"/>
        <v>0</v>
      </c>
      <c r="T10" s="150"/>
      <c r="U10" s="149">
        <f t="shared" si="6"/>
        <v>0</v>
      </c>
      <c r="V10" s="156">
        <f t="shared" ref="V10:X10" si="70">+V11+V14+V17+V20</f>
        <v>0</v>
      </c>
      <c r="W10" s="156">
        <f t="shared" si="70"/>
        <v>0</v>
      </c>
      <c r="X10" s="156">
        <f t="shared" si="70"/>
        <v>0</v>
      </c>
      <c r="Y10" s="150"/>
      <c r="Z10" s="149">
        <f t="shared" si="8"/>
        <v>0</v>
      </c>
      <c r="AA10" s="156">
        <f t="shared" ref="AA10:AC10" si="71">+AA11+AA14+AA17+AA20</f>
        <v>0</v>
      </c>
      <c r="AB10" s="156">
        <f t="shared" si="71"/>
        <v>0</v>
      </c>
      <c r="AC10" s="156">
        <f t="shared" si="71"/>
        <v>0</v>
      </c>
      <c r="AD10" s="150"/>
      <c r="AE10" s="149">
        <f t="shared" si="10"/>
        <v>0</v>
      </c>
      <c r="AF10" s="156">
        <f t="shared" ref="AF10:AH10" si="72">+AF11+AF14+AF17+AF20</f>
        <v>0</v>
      </c>
      <c r="AG10" s="156">
        <f t="shared" si="72"/>
        <v>0</v>
      </c>
      <c r="AH10" s="156">
        <f t="shared" si="72"/>
        <v>0</v>
      </c>
      <c r="AI10" s="150"/>
      <c r="AJ10" s="149">
        <f t="shared" si="12"/>
        <v>0</v>
      </c>
      <c r="AK10" s="156">
        <f t="shared" ref="AK10:AL10" si="73">+AK11+AK14+AK17+AK20</f>
        <v>0</v>
      </c>
      <c r="AL10" s="156">
        <f t="shared" si="73"/>
        <v>0</v>
      </c>
      <c r="AM10" s="150"/>
      <c r="AN10" s="156">
        <f>+AN11+AN14+AN17+AN20</f>
        <v>0</v>
      </c>
      <c r="AO10" s="150"/>
      <c r="AP10" s="156">
        <f>+AP11+AP14+AP17+AP20</f>
        <v>0</v>
      </c>
      <c r="AQ10" s="150"/>
      <c r="AR10" s="156">
        <f>+AR11+AR14+AR17+AR20</f>
        <v>0</v>
      </c>
      <c r="AS10" s="150"/>
      <c r="AT10" s="156">
        <f>+AT11+AT14+AT17+AT20</f>
        <v>0</v>
      </c>
      <c r="AU10" s="150"/>
      <c r="AV10" s="149">
        <f t="shared" si="14"/>
        <v>0</v>
      </c>
      <c r="AW10" s="156">
        <f t="shared" ref="AW10:AX10" si="74">+AW11+AW14+AW17+AW20</f>
        <v>0</v>
      </c>
      <c r="AX10" s="156">
        <f t="shared" si="74"/>
        <v>0</v>
      </c>
      <c r="AY10" s="150"/>
      <c r="AZ10" s="149">
        <f t="shared" si="16"/>
        <v>0</v>
      </c>
      <c r="BA10" s="156">
        <f t="shared" ref="BA10:BB10" si="75">+BA11+BA14+BA17+BA20</f>
        <v>0</v>
      </c>
      <c r="BB10" s="156">
        <f t="shared" si="75"/>
        <v>0</v>
      </c>
      <c r="BC10" s="149"/>
      <c r="BD10" s="149">
        <f t="shared" si="18"/>
        <v>0</v>
      </c>
      <c r="BE10" s="356">
        <f>+BE11+BE14+BE17+BE20</f>
        <v>0</v>
      </c>
      <c r="BF10" s="156">
        <f t="shared" ref="BF10" si="76">+BF11+BF14+BF17+BF20</f>
        <v>0</v>
      </c>
      <c r="BG10" s="151"/>
      <c r="BH10" s="149">
        <f t="shared" si="20"/>
        <v>0</v>
      </c>
      <c r="BI10" s="156">
        <f t="shared" ref="BI10:BM10" si="77">+BI11+BI14+BI17+BI20</f>
        <v>0</v>
      </c>
      <c r="BJ10" s="156">
        <f t="shared" si="77"/>
        <v>0</v>
      </c>
      <c r="BK10" s="156">
        <f t="shared" si="77"/>
        <v>0</v>
      </c>
      <c r="BL10" s="156">
        <f t="shared" si="77"/>
        <v>0</v>
      </c>
      <c r="BM10" s="156">
        <f t="shared" si="77"/>
        <v>0</v>
      </c>
      <c r="BN10" s="151"/>
      <c r="BO10" s="149">
        <f t="shared" si="22"/>
        <v>0</v>
      </c>
      <c r="BP10" s="151"/>
      <c r="BQ10" s="126"/>
    </row>
    <row r="11" spans="1:69" ht="12.75" customHeight="1">
      <c r="A11" s="159" t="s">
        <v>20</v>
      </c>
      <c r="B11" s="160" t="s">
        <v>21</v>
      </c>
      <c r="C11" s="149">
        <f t="shared" si="0"/>
        <v>0</v>
      </c>
      <c r="D11" s="149">
        <f t="shared" ref="D11:F11" si="78">+D12+D13</f>
        <v>0</v>
      </c>
      <c r="E11" s="149">
        <f t="shared" si="78"/>
        <v>0</v>
      </c>
      <c r="F11" s="149">
        <f t="shared" si="78"/>
        <v>0</v>
      </c>
      <c r="G11" s="150"/>
      <c r="H11" s="149">
        <f t="shared" si="2"/>
        <v>0</v>
      </c>
      <c r="I11" s="149">
        <f t="shared" ref="I11:L11" si="79">+I12+I13</f>
        <v>0</v>
      </c>
      <c r="J11" s="149">
        <f t="shared" si="79"/>
        <v>0</v>
      </c>
      <c r="K11" s="149">
        <f t="shared" si="79"/>
        <v>0</v>
      </c>
      <c r="L11" s="149">
        <f t="shared" si="79"/>
        <v>0</v>
      </c>
      <c r="M11" s="150"/>
      <c r="N11" s="149">
        <f t="shared" si="4"/>
        <v>0</v>
      </c>
      <c r="O11" s="149">
        <f t="shared" ref="O11:S11" si="80">+O12+O13</f>
        <v>0</v>
      </c>
      <c r="P11" s="149">
        <f t="shared" si="80"/>
        <v>0</v>
      </c>
      <c r="Q11" s="149">
        <f t="shared" si="80"/>
        <v>0</v>
      </c>
      <c r="R11" s="149">
        <f t="shared" si="80"/>
        <v>0</v>
      </c>
      <c r="S11" s="149">
        <f t="shared" si="80"/>
        <v>0</v>
      </c>
      <c r="T11" s="150"/>
      <c r="U11" s="149">
        <f t="shared" si="6"/>
        <v>0</v>
      </c>
      <c r="V11" s="149">
        <f t="shared" ref="V11:X11" si="81">+V12+V13</f>
        <v>0</v>
      </c>
      <c r="W11" s="149">
        <f t="shared" si="81"/>
        <v>0</v>
      </c>
      <c r="X11" s="149">
        <f t="shared" si="81"/>
        <v>0</v>
      </c>
      <c r="Y11" s="150"/>
      <c r="Z11" s="149">
        <f t="shared" si="8"/>
        <v>0</v>
      </c>
      <c r="AA11" s="149">
        <f t="shared" ref="AA11:AC11" si="82">+AA12+AA13</f>
        <v>0</v>
      </c>
      <c r="AB11" s="149">
        <f t="shared" si="82"/>
        <v>0</v>
      </c>
      <c r="AC11" s="149">
        <f t="shared" si="82"/>
        <v>0</v>
      </c>
      <c r="AD11" s="150"/>
      <c r="AE11" s="149">
        <f t="shared" si="10"/>
        <v>0</v>
      </c>
      <c r="AF11" s="149">
        <f t="shared" ref="AF11:AH11" si="83">+AF12+AF13</f>
        <v>0</v>
      </c>
      <c r="AG11" s="149">
        <f t="shared" si="83"/>
        <v>0</v>
      </c>
      <c r="AH11" s="149">
        <f t="shared" si="83"/>
        <v>0</v>
      </c>
      <c r="AI11" s="150"/>
      <c r="AJ11" s="149">
        <f t="shared" si="12"/>
        <v>0</v>
      </c>
      <c r="AK11" s="149">
        <f t="shared" ref="AK11:AL11" si="84">+AK12+AK13</f>
        <v>0</v>
      </c>
      <c r="AL11" s="149">
        <f t="shared" si="84"/>
        <v>0</v>
      </c>
      <c r="AM11" s="150"/>
      <c r="AN11" s="149">
        <f>+AN12+AN13</f>
        <v>0</v>
      </c>
      <c r="AO11" s="150"/>
      <c r="AP11" s="149">
        <f>+AP12+AP13</f>
        <v>0</v>
      </c>
      <c r="AQ11" s="150"/>
      <c r="AR11" s="149">
        <f>+AR12+AR13</f>
        <v>0</v>
      </c>
      <c r="AS11" s="150"/>
      <c r="AT11" s="149">
        <f>+AT12+AT13</f>
        <v>0</v>
      </c>
      <c r="AU11" s="150"/>
      <c r="AV11" s="149">
        <f t="shared" si="14"/>
        <v>0</v>
      </c>
      <c r="AW11" s="149">
        <f t="shared" ref="AW11:AX11" si="85">+AW12+AW13</f>
        <v>0</v>
      </c>
      <c r="AX11" s="149">
        <f t="shared" si="85"/>
        <v>0</v>
      </c>
      <c r="AY11" s="150"/>
      <c r="AZ11" s="149">
        <f t="shared" si="16"/>
        <v>0</v>
      </c>
      <c r="BA11" s="149">
        <f t="shared" ref="BA11:BB11" si="86">+BA12+BA13</f>
        <v>0</v>
      </c>
      <c r="BB11" s="149">
        <f t="shared" si="86"/>
        <v>0</v>
      </c>
      <c r="BC11" s="149"/>
      <c r="BD11" s="149">
        <f t="shared" si="18"/>
        <v>0</v>
      </c>
      <c r="BE11" s="355">
        <f>+BE12+BE13</f>
        <v>0</v>
      </c>
      <c r="BF11" s="149">
        <f t="shared" ref="BF11" si="87">+BF12+BF13</f>
        <v>0</v>
      </c>
      <c r="BG11" s="151"/>
      <c r="BH11" s="149">
        <f t="shared" si="20"/>
        <v>0</v>
      </c>
      <c r="BI11" s="149">
        <f t="shared" ref="BI11:BM11" si="88">+BI12+BI13</f>
        <v>0</v>
      </c>
      <c r="BJ11" s="149">
        <f t="shared" si="88"/>
        <v>0</v>
      </c>
      <c r="BK11" s="149">
        <f t="shared" si="88"/>
        <v>0</v>
      </c>
      <c r="BL11" s="149">
        <f t="shared" si="88"/>
        <v>0</v>
      </c>
      <c r="BM11" s="149">
        <f t="shared" si="88"/>
        <v>0</v>
      </c>
      <c r="BN11" s="151"/>
      <c r="BO11" s="149">
        <f t="shared" si="22"/>
        <v>0</v>
      </c>
      <c r="BP11" s="151"/>
      <c r="BQ11" s="126"/>
    </row>
    <row r="12" spans="1:69" ht="12.75" customHeight="1">
      <c r="A12" s="161" t="s">
        <v>22</v>
      </c>
      <c r="B12" s="162" t="s">
        <v>23</v>
      </c>
      <c r="C12" s="149">
        <f t="shared" si="0"/>
        <v>0</v>
      </c>
      <c r="D12" s="163"/>
      <c r="E12" s="163"/>
      <c r="F12" s="163"/>
      <c r="G12" s="150"/>
      <c r="H12" s="149">
        <f t="shared" si="2"/>
        <v>0</v>
      </c>
      <c r="I12" s="163"/>
      <c r="J12" s="163"/>
      <c r="K12" s="163"/>
      <c r="L12" s="163"/>
      <c r="M12" s="150"/>
      <c r="N12" s="149">
        <f t="shared" si="4"/>
        <v>0</v>
      </c>
      <c r="O12" s="163"/>
      <c r="P12" s="163"/>
      <c r="Q12" s="163"/>
      <c r="R12" s="163"/>
      <c r="S12" s="163"/>
      <c r="T12" s="150"/>
      <c r="U12" s="149">
        <f t="shared" si="6"/>
        <v>0</v>
      </c>
      <c r="V12" s="163"/>
      <c r="W12" s="163"/>
      <c r="X12" s="163"/>
      <c r="Y12" s="150"/>
      <c r="Z12" s="149">
        <f t="shared" si="8"/>
        <v>0</v>
      </c>
      <c r="AA12" s="163"/>
      <c r="AB12" s="163"/>
      <c r="AC12" s="163"/>
      <c r="AD12" s="150"/>
      <c r="AE12" s="149">
        <f t="shared" si="10"/>
        <v>0</v>
      </c>
      <c r="AF12" s="163"/>
      <c r="AG12" s="163"/>
      <c r="AH12" s="163"/>
      <c r="AI12" s="150"/>
      <c r="AJ12" s="149">
        <f t="shared" si="12"/>
        <v>0</v>
      </c>
      <c r="AK12" s="163"/>
      <c r="AL12" s="163"/>
      <c r="AM12" s="150"/>
      <c r="AN12" s="163"/>
      <c r="AO12" s="150"/>
      <c r="AP12" s="163"/>
      <c r="AQ12" s="150"/>
      <c r="AR12" s="163"/>
      <c r="AS12" s="150"/>
      <c r="AT12" s="163"/>
      <c r="AU12" s="150"/>
      <c r="AV12" s="149">
        <f t="shared" si="14"/>
        <v>0</v>
      </c>
      <c r="AW12" s="163"/>
      <c r="AX12" s="163"/>
      <c r="AY12" s="150"/>
      <c r="AZ12" s="149">
        <f t="shared" si="16"/>
        <v>0</v>
      </c>
      <c r="BA12" s="163"/>
      <c r="BB12" s="163"/>
      <c r="BC12" s="149"/>
      <c r="BD12" s="149">
        <f t="shared" si="18"/>
        <v>0</v>
      </c>
      <c r="BE12" s="357"/>
      <c r="BF12" s="163"/>
      <c r="BG12" s="151"/>
      <c r="BH12" s="149">
        <f t="shared" si="20"/>
        <v>0</v>
      </c>
      <c r="BI12" s="163"/>
      <c r="BJ12" s="163"/>
      <c r="BK12" s="163"/>
      <c r="BL12" s="163"/>
      <c r="BM12" s="163"/>
      <c r="BN12" s="151"/>
      <c r="BO12" s="149">
        <f t="shared" si="22"/>
        <v>0</v>
      </c>
      <c r="BP12" s="151"/>
      <c r="BQ12" s="126"/>
    </row>
    <row r="13" spans="1:69" ht="12.75" customHeight="1">
      <c r="A13" s="161" t="s">
        <v>24</v>
      </c>
      <c r="B13" s="162" t="s">
        <v>25</v>
      </c>
      <c r="C13" s="149">
        <f t="shared" si="0"/>
        <v>0</v>
      </c>
      <c r="D13" s="163"/>
      <c r="E13" s="163"/>
      <c r="F13" s="163"/>
      <c r="G13" s="150"/>
      <c r="H13" s="149">
        <f t="shared" si="2"/>
        <v>0</v>
      </c>
      <c r="I13" s="163"/>
      <c r="J13" s="163"/>
      <c r="K13" s="163"/>
      <c r="L13" s="163"/>
      <c r="M13" s="150"/>
      <c r="N13" s="149">
        <f t="shared" si="4"/>
        <v>0</v>
      </c>
      <c r="O13" s="163"/>
      <c r="P13" s="163"/>
      <c r="Q13" s="163"/>
      <c r="R13" s="163"/>
      <c r="S13" s="163"/>
      <c r="T13" s="150"/>
      <c r="U13" s="149">
        <f t="shared" si="6"/>
        <v>0</v>
      </c>
      <c r="V13" s="163"/>
      <c r="W13" s="163"/>
      <c r="X13" s="163"/>
      <c r="Y13" s="150"/>
      <c r="Z13" s="149">
        <f t="shared" si="8"/>
        <v>0</v>
      </c>
      <c r="AA13" s="163"/>
      <c r="AB13" s="163"/>
      <c r="AC13" s="163"/>
      <c r="AD13" s="150"/>
      <c r="AE13" s="149">
        <f t="shared" si="10"/>
        <v>0</v>
      </c>
      <c r="AF13" s="163"/>
      <c r="AG13" s="163"/>
      <c r="AH13" s="163"/>
      <c r="AI13" s="150"/>
      <c r="AJ13" s="149">
        <f t="shared" si="12"/>
        <v>0</v>
      </c>
      <c r="AK13" s="163"/>
      <c r="AL13" s="163"/>
      <c r="AM13" s="150"/>
      <c r="AN13" s="163"/>
      <c r="AO13" s="150"/>
      <c r="AP13" s="163"/>
      <c r="AQ13" s="150"/>
      <c r="AR13" s="163"/>
      <c r="AS13" s="150"/>
      <c r="AT13" s="163"/>
      <c r="AU13" s="150"/>
      <c r="AV13" s="149">
        <f t="shared" si="14"/>
        <v>0</v>
      </c>
      <c r="AW13" s="163"/>
      <c r="AX13" s="163"/>
      <c r="AY13" s="150"/>
      <c r="AZ13" s="149">
        <f t="shared" si="16"/>
        <v>0</v>
      </c>
      <c r="BA13" s="163"/>
      <c r="BB13" s="163"/>
      <c r="BC13" s="149"/>
      <c r="BD13" s="149">
        <f t="shared" si="18"/>
        <v>0</v>
      </c>
      <c r="BE13" s="357"/>
      <c r="BF13" s="163"/>
      <c r="BG13" s="151"/>
      <c r="BH13" s="149">
        <f t="shared" si="20"/>
        <v>0</v>
      </c>
      <c r="BI13" s="163"/>
      <c r="BJ13" s="163"/>
      <c r="BK13" s="163"/>
      <c r="BL13" s="163"/>
      <c r="BM13" s="163"/>
      <c r="BN13" s="151"/>
      <c r="BO13" s="149">
        <f t="shared" si="22"/>
        <v>0</v>
      </c>
      <c r="BP13" s="151"/>
      <c r="BQ13" s="126"/>
    </row>
    <row r="14" spans="1:69" ht="12.75" customHeight="1">
      <c r="A14" s="159" t="s">
        <v>26</v>
      </c>
      <c r="B14" s="160" t="s">
        <v>27</v>
      </c>
      <c r="C14" s="149">
        <f t="shared" si="0"/>
        <v>0</v>
      </c>
      <c r="D14" s="149">
        <f t="shared" ref="D14:F14" si="89">+D15+D16</f>
        <v>0</v>
      </c>
      <c r="E14" s="149">
        <f t="shared" si="89"/>
        <v>0</v>
      </c>
      <c r="F14" s="149">
        <f t="shared" si="89"/>
        <v>0</v>
      </c>
      <c r="G14" s="150"/>
      <c r="H14" s="149">
        <f t="shared" si="2"/>
        <v>0</v>
      </c>
      <c r="I14" s="149">
        <f t="shared" ref="I14:L14" si="90">+I15+I16</f>
        <v>0</v>
      </c>
      <c r="J14" s="149">
        <f t="shared" si="90"/>
        <v>0</v>
      </c>
      <c r="K14" s="149">
        <f t="shared" si="90"/>
        <v>0</v>
      </c>
      <c r="L14" s="149">
        <f t="shared" si="90"/>
        <v>0</v>
      </c>
      <c r="M14" s="150"/>
      <c r="N14" s="149">
        <f t="shared" si="4"/>
        <v>0</v>
      </c>
      <c r="O14" s="149">
        <f t="shared" ref="O14:S14" si="91">+O15+O16</f>
        <v>0</v>
      </c>
      <c r="P14" s="149">
        <f t="shared" si="91"/>
        <v>0</v>
      </c>
      <c r="Q14" s="149">
        <f t="shared" si="91"/>
        <v>0</v>
      </c>
      <c r="R14" s="149">
        <f t="shared" si="91"/>
        <v>0</v>
      </c>
      <c r="S14" s="149">
        <f t="shared" si="91"/>
        <v>0</v>
      </c>
      <c r="T14" s="150"/>
      <c r="U14" s="149">
        <f t="shared" si="6"/>
        <v>0</v>
      </c>
      <c r="V14" s="149">
        <f t="shared" ref="V14:X14" si="92">+V15+V16</f>
        <v>0</v>
      </c>
      <c r="W14" s="149">
        <f t="shared" si="92"/>
        <v>0</v>
      </c>
      <c r="X14" s="149">
        <f t="shared" si="92"/>
        <v>0</v>
      </c>
      <c r="Y14" s="150"/>
      <c r="Z14" s="149">
        <f t="shared" si="8"/>
        <v>0</v>
      </c>
      <c r="AA14" s="149">
        <f t="shared" ref="AA14:AC14" si="93">+AA15+AA16</f>
        <v>0</v>
      </c>
      <c r="AB14" s="149">
        <f t="shared" si="93"/>
        <v>0</v>
      </c>
      <c r="AC14" s="149">
        <f t="shared" si="93"/>
        <v>0</v>
      </c>
      <c r="AD14" s="150"/>
      <c r="AE14" s="149">
        <f t="shared" si="10"/>
        <v>0</v>
      </c>
      <c r="AF14" s="149">
        <f t="shared" ref="AF14:AH14" si="94">+AF15+AF16</f>
        <v>0</v>
      </c>
      <c r="AG14" s="149">
        <f t="shared" si="94"/>
        <v>0</v>
      </c>
      <c r="AH14" s="149">
        <f t="shared" si="94"/>
        <v>0</v>
      </c>
      <c r="AI14" s="150"/>
      <c r="AJ14" s="149">
        <f t="shared" si="12"/>
        <v>0</v>
      </c>
      <c r="AK14" s="149">
        <f t="shared" ref="AK14:AL14" si="95">+AK15+AK16</f>
        <v>0</v>
      </c>
      <c r="AL14" s="149">
        <f t="shared" si="95"/>
        <v>0</v>
      </c>
      <c r="AM14" s="150"/>
      <c r="AN14" s="149">
        <f>+AN15+AN16</f>
        <v>0</v>
      </c>
      <c r="AO14" s="150"/>
      <c r="AP14" s="149">
        <f>+AP15+AP16</f>
        <v>0</v>
      </c>
      <c r="AQ14" s="150"/>
      <c r="AR14" s="149">
        <f>+AR15+AR16</f>
        <v>0</v>
      </c>
      <c r="AS14" s="150"/>
      <c r="AT14" s="149">
        <f>+AT15+AT16</f>
        <v>0</v>
      </c>
      <c r="AU14" s="150"/>
      <c r="AV14" s="149">
        <f t="shared" si="14"/>
        <v>0</v>
      </c>
      <c r="AW14" s="149">
        <f t="shared" ref="AW14:AX14" si="96">+AW15+AW16</f>
        <v>0</v>
      </c>
      <c r="AX14" s="149">
        <f t="shared" si="96"/>
        <v>0</v>
      </c>
      <c r="AY14" s="150"/>
      <c r="AZ14" s="149">
        <f t="shared" si="16"/>
        <v>0</v>
      </c>
      <c r="BA14" s="149">
        <f t="shared" ref="BA14:BB14" si="97">+BA15+BA16</f>
        <v>0</v>
      </c>
      <c r="BB14" s="149">
        <f t="shared" si="97"/>
        <v>0</v>
      </c>
      <c r="BC14" s="149"/>
      <c r="BD14" s="149">
        <f t="shared" si="18"/>
        <v>0</v>
      </c>
      <c r="BE14" s="355">
        <f>+BE15+BE16</f>
        <v>0</v>
      </c>
      <c r="BF14" s="149">
        <f t="shared" ref="BF14" si="98">+BF15+BF16</f>
        <v>0</v>
      </c>
      <c r="BG14" s="151"/>
      <c r="BH14" s="149">
        <f t="shared" si="20"/>
        <v>0</v>
      </c>
      <c r="BI14" s="149">
        <f t="shared" ref="BI14:BM14" si="99">+BI15+BI16</f>
        <v>0</v>
      </c>
      <c r="BJ14" s="149">
        <f t="shared" si="99"/>
        <v>0</v>
      </c>
      <c r="BK14" s="149">
        <f t="shared" si="99"/>
        <v>0</v>
      </c>
      <c r="BL14" s="149">
        <f t="shared" si="99"/>
        <v>0</v>
      </c>
      <c r="BM14" s="149">
        <f t="shared" si="99"/>
        <v>0</v>
      </c>
      <c r="BN14" s="151"/>
      <c r="BO14" s="149">
        <f t="shared" si="22"/>
        <v>0</v>
      </c>
      <c r="BP14" s="151"/>
      <c r="BQ14" s="126"/>
    </row>
    <row r="15" spans="1:69" ht="12.75" customHeight="1">
      <c r="A15" s="161" t="s">
        <v>28</v>
      </c>
      <c r="B15" s="162" t="s">
        <v>29</v>
      </c>
      <c r="C15" s="149">
        <f t="shared" si="0"/>
        <v>0</v>
      </c>
      <c r="D15" s="163"/>
      <c r="E15" s="163"/>
      <c r="F15" s="163"/>
      <c r="G15" s="150"/>
      <c r="H15" s="149">
        <f t="shared" si="2"/>
        <v>0</v>
      </c>
      <c r="I15" s="163"/>
      <c r="J15" s="163"/>
      <c r="K15" s="163"/>
      <c r="L15" s="163"/>
      <c r="M15" s="150"/>
      <c r="N15" s="149">
        <f t="shared" si="4"/>
        <v>0</v>
      </c>
      <c r="O15" s="163"/>
      <c r="P15" s="163"/>
      <c r="Q15" s="163"/>
      <c r="R15" s="163"/>
      <c r="S15" s="163"/>
      <c r="T15" s="150"/>
      <c r="U15" s="149">
        <f t="shared" si="6"/>
        <v>0</v>
      </c>
      <c r="V15" s="163"/>
      <c r="W15" s="163"/>
      <c r="X15" s="163"/>
      <c r="Y15" s="150"/>
      <c r="Z15" s="149">
        <f t="shared" si="8"/>
        <v>0</v>
      </c>
      <c r="AA15" s="163"/>
      <c r="AB15" s="163"/>
      <c r="AC15" s="163"/>
      <c r="AD15" s="150"/>
      <c r="AE15" s="149">
        <f t="shared" si="10"/>
        <v>0</v>
      </c>
      <c r="AF15" s="163"/>
      <c r="AG15" s="163"/>
      <c r="AH15" s="163"/>
      <c r="AI15" s="150"/>
      <c r="AJ15" s="149">
        <f t="shared" si="12"/>
        <v>0</v>
      </c>
      <c r="AK15" s="163"/>
      <c r="AL15" s="163"/>
      <c r="AM15" s="150"/>
      <c r="AN15" s="163"/>
      <c r="AO15" s="150"/>
      <c r="AP15" s="163"/>
      <c r="AQ15" s="150"/>
      <c r="AR15" s="163"/>
      <c r="AS15" s="150"/>
      <c r="AT15" s="163"/>
      <c r="AU15" s="150"/>
      <c r="AV15" s="149">
        <f t="shared" si="14"/>
        <v>0</v>
      </c>
      <c r="AW15" s="163"/>
      <c r="AX15" s="163"/>
      <c r="AY15" s="150"/>
      <c r="AZ15" s="149">
        <f t="shared" si="16"/>
        <v>0</v>
      </c>
      <c r="BA15" s="163"/>
      <c r="BB15" s="163"/>
      <c r="BC15" s="149"/>
      <c r="BD15" s="149">
        <f t="shared" si="18"/>
        <v>0</v>
      </c>
      <c r="BE15" s="357"/>
      <c r="BF15" s="163"/>
      <c r="BG15" s="151"/>
      <c r="BH15" s="149">
        <f t="shared" si="20"/>
        <v>0</v>
      </c>
      <c r="BI15" s="163"/>
      <c r="BJ15" s="163"/>
      <c r="BK15" s="163"/>
      <c r="BL15" s="163"/>
      <c r="BM15" s="163"/>
      <c r="BN15" s="151"/>
      <c r="BO15" s="149">
        <f t="shared" si="22"/>
        <v>0</v>
      </c>
      <c r="BP15" s="151"/>
      <c r="BQ15" s="126"/>
    </row>
    <row r="16" spans="1:69" ht="12.75" customHeight="1">
      <c r="A16" s="161" t="s">
        <v>30</v>
      </c>
      <c r="B16" s="162" t="s">
        <v>31</v>
      </c>
      <c r="C16" s="149">
        <f t="shared" si="0"/>
        <v>0</v>
      </c>
      <c r="D16" s="163"/>
      <c r="E16" s="163"/>
      <c r="F16" s="163"/>
      <c r="G16" s="150"/>
      <c r="H16" s="149">
        <f t="shared" si="2"/>
        <v>0</v>
      </c>
      <c r="I16" s="163"/>
      <c r="J16" s="163"/>
      <c r="K16" s="163"/>
      <c r="L16" s="163"/>
      <c r="M16" s="150"/>
      <c r="N16" s="149">
        <f t="shared" si="4"/>
        <v>0</v>
      </c>
      <c r="O16" s="163"/>
      <c r="P16" s="163"/>
      <c r="Q16" s="163"/>
      <c r="R16" s="163"/>
      <c r="S16" s="163"/>
      <c r="T16" s="150"/>
      <c r="U16" s="149">
        <f t="shared" si="6"/>
        <v>0</v>
      </c>
      <c r="V16" s="163"/>
      <c r="W16" s="163"/>
      <c r="X16" s="163"/>
      <c r="Y16" s="150"/>
      <c r="Z16" s="149">
        <f t="shared" si="8"/>
        <v>0</v>
      </c>
      <c r="AA16" s="163"/>
      <c r="AB16" s="163"/>
      <c r="AC16" s="163"/>
      <c r="AD16" s="150"/>
      <c r="AE16" s="149">
        <f t="shared" si="10"/>
        <v>0</v>
      </c>
      <c r="AF16" s="163"/>
      <c r="AG16" s="163"/>
      <c r="AH16" s="163"/>
      <c r="AI16" s="150"/>
      <c r="AJ16" s="149">
        <f t="shared" si="12"/>
        <v>0</v>
      </c>
      <c r="AK16" s="163"/>
      <c r="AL16" s="163"/>
      <c r="AM16" s="150"/>
      <c r="AN16" s="163"/>
      <c r="AO16" s="150"/>
      <c r="AP16" s="163"/>
      <c r="AQ16" s="150"/>
      <c r="AR16" s="163"/>
      <c r="AS16" s="150"/>
      <c r="AT16" s="163"/>
      <c r="AU16" s="150"/>
      <c r="AV16" s="149">
        <f t="shared" si="14"/>
        <v>0</v>
      </c>
      <c r="AW16" s="163"/>
      <c r="AX16" s="163"/>
      <c r="AY16" s="150"/>
      <c r="AZ16" s="149">
        <f t="shared" si="16"/>
        <v>0</v>
      </c>
      <c r="BA16" s="163"/>
      <c r="BB16" s="163"/>
      <c r="BC16" s="149"/>
      <c r="BD16" s="149">
        <f t="shared" si="18"/>
        <v>0</v>
      </c>
      <c r="BE16" s="357"/>
      <c r="BF16" s="163"/>
      <c r="BG16" s="151"/>
      <c r="BH16" s="149">
        <f t="shared" si="20"/>
        <v>0</v>
      </c>
      <c r="BI16" s="163"/>
      <c r="BJ16" s="163"/>
      <c r="BK16" s="163"/>
      <c r="BL16" s="163"/>
      <c r="BM16" s="163"/>
      <c r="BN16" s="151"/>
      <c r="BO16" s="149">
        <f t="shared" si="22"/>
        <v>0</v>
      </c>
      <c r="BP16" s="151"/>
      <c r="BQ16" s="126"/>
    </row>
    <row r="17" spans="1:69" ht="12.75" customHeight="1">
      <c r="A17" s="159" t="s">
        <v>32</v>
      </c>
      <c r="B17" s="160" t="s">
        <v>33</v>
      </c>
      <c r="C17" s="149">
        <f t="shared" si="0"/>
        <v>0</v>
      </c>
      <c r="D17" s="149">
        <f t="shared" ref="D17:F17" si="100">+D18+D19</f>
        <v>0</v>
      </c>
      <c r="E17" s="149">
        <f t="shared" si="100"/>
        <v>0</v>
      </c>
      <c r="F17" s="149">
        <f t="shared" si="100"/>
        <v>0</v>
      </c>
      <c r="G17" s="150"/>
      <c r="H17" s="149">
        <f t="shared" si="2"/>
        <v>0</v>
      </c>
      <c r="I17" s="149">
        <f t="shared" ref="I17:L17" si="101">+I18+I19</f>
        <v>0</v>
      </c>
      <c r="J17" s="149">
        <f t="shared" si="101"/>
        <v>0</v>
      </c>
      <c r="K17" s="149">
        <f t="shared" si="101"/>
        <v>0</v>
      </c>
      <c r="L17" s="149">
        <f t="shared" si="101"/>
        <v>0</v>
      </c>
      <c r="M17" s="150"/>
      <c r="N17" s="149">
        <f t="shared" si="4"/>
        <v>0</v>
      </c>
      <c r="O17" s="149">
        <f t="shared" ref="O17:S17" si="102">+O18+O19</f>
        <v>0</v>
      </c>
      <c r="P17" s="149">
        <f t="shared" si="102"/>
        <v>0</v>
      </c>
      <c r="Q17" s="149">
        <f t="shared" si="102"/>
        <v>0</v>
      </c>
      <c r="R17" s="149">
        <f t="shared" si="102"/>
        <v>0</v>
      </c>
      <c r="S17" s="149">
        <f t="shared" si="102"/>
        <v>0</v>
      </c>
      <c r="T17" s="150"/>
      <c r="U17" s="149">
        <f t="shared" si="6"/>
        <v>0</v>
      </c>
      <c r="V17" s="149">
        <f t="shared" ref="V17:X17" si="103">+V18+V19</f>
        <v>0</v>
      </c>
      <c r="W17" s="149">
        <f t="shared" si="103"/>
        <v>0</v>
      </c>
      <c r="X17" s="149">
        <f t="shared" si="103"/>
        <v>0</v>
      </c>
      <c r="Y17" s="150"/>
      <c r="Z17" s="149">
        <f t="shared" si="8"/>
        <v>0</v>
      </c>
      <c r="AA17" s="149">
        <f t="shared" ref="AA17:AC17" si="104">+AA18+AA19</f>
        <v>0</v>
      </c>
      <c r="AB17" s="149">
        <f t="shared" si="104"/>
        <v>0</v>
      </c>
      <c r="AC17" s="149">
        <f t="shared" si="104"/>
        <v>0</v>
      </c>
      <c r="AD17" s="150"/>
      <c r="AE17" s="149">
        <f t="shared" si="10"/>
        <v>0</v>
      </c>
      <c r="AF17" s="149">
        <f t="shared" ref="AF17:AH17" si="105">+AF18+AF19</f>
        <v>0</v>
      </c>
      <c r="AG17" s="149">
        <f t="shared" si="105"/>
        <v>0</v>
      </c>
      <c r="AH17" s="149">
        <f t="shared" si="105"/>
        <v>0</v>
      </c>
      <c r="AI17" s="150"/>
      <c r="AJ17" s="149">
        <f t="shared" si="12"/>
        <v>0</v>
      </c>
      <c r="AK17" s="149">
        <f t="shared" ref="AK17:AL17" si="106">+AK18+AK19</f>
        <v>0</v>
      </c>
      <c r="AL17" s="149">
        <f t="shared" si="106"/>
        <v>0</v>
      </c>
      <c r="AM17" s="150"/>
      <c r="AN17" s="149">
        <f>+AN18+AN19</f>
        <v>0</v>
      </c>
      <c r="AO17" s="150"/>
      <c r="AP17" s="149">
        <f>+AP18+AP19</f>
        <v>0</v>
      </c>
      <c r="AQ17" s="150"/>
      <c r="AR17" s="149">
        <f>+AR18+AR19</f>
        <v>0</v>
      </c>
      <c r="AS17" s="150"/>
      <c r="AT17" s="149">
        <f>+AT18+AT19</f>
        <v>0</v>
      </c>
      <c r="AU17" s="150"/>
      <c r="AV17" s="149">
        <f t="shared" si="14"/>
        <v>0</v>
      </c>
      <c r="AW17" s="149">
        <f t="shared" ref="AW17:AX17" si="107">+AW18+AW19</f>
        <v>0</v>
      </c>
      <c r="AX17" s="149">
        <f t="shared" si="107"/>
        <v>0</v>
      </c>
      <c r="AY17" s="150"/>
      <c r="AZ17" s="149">
        <f t="shared" si="16"/>
        <v>0</v>
      </c>
      <c r="BA17" s="149">
        <f t="shared" ref="BA17:BB17" si="108">+BA18+BA19</f>
        <v>0</v>
      </c>
      <c r="BB17" s="149">
        <f t="shared" si="108"/>
        <v>0</v>
      </c>
      <c r="BC17" s="149"/>
      <c r="BD17" s="149">
        <f t="shared" si="18"/>
        <v>0</v>
      </c>
      <c r="BE17" s="355">
        <f>+BE18+BE19</f>
        <v>0</v>
      </c>
      <c r="BF17" s="149">
        <f t="shared" ref="BF17" si="109">+BF18+BF19</f>
        <v>0</v>
      </c>
      <c r="BG17" s="151"/>
      <c r="BH17" s="149">
        <f t="shared" si="20"/>
        <v>0</v>
      </c>
      <c r="BI17" s="149">
        <f t="shared" ref="BI17:BM17" si="110">+BI18+BI19</f>
        <v>0</v>
      </c>
      <c r="BJ17" s="149">
        <f t="shared" si="110"/>
        <v>0</v>
      </c>
      <c r="BK17" s="149">
        <f t="shared" si="110"/>
        <v>0</v>
      </c>
      <c r="BL17" s="149">
        <f t="shared" si="110"/>
        <v>0</v>
      </c>
      <c r="BM17" s="149">
        <f t="shared" si="110"/>
        <v>0</v>
      </c>
      <c r="BN17" s="151"/>
      <c r="BO17" s="149">
        <f t="shared" si="22"/>
        <v>0</v>
      </c>
      <c r="BP17" s="151"/>
      <c r="BQ17" s="126"/>
    </row>
    <row r="18" spans="1:69" ht="12.75" customHeight="1">
      <c r="A18" s="161" t="s">
        <v>34</v>
      </c>
      <c r="B18" s="162" t="s">
        <v>35</v>
      </c>
      <c r="C18" s="149">
        <f t="shared" si="0"/>
        <v>0</v>
      </c>
      <c r="D18" s="163"/>
      <c r="E18" s="163"/>
      <c r="F18" s="163"/>
      <c r="G18" s="150"/>
      <c r="H18" s="149">
        <f t="shared" si="2"/>
        <v>0</v>
      </c>
      <c r="I18" s="163"/>
      <c r="J18" s="163"/>
      <c r="K18" s="163"/>
      <c r="L18" s="163"/>
      <c r="M18" s="150"/>
      <c r="N18" s="149">
        <f t="shared" si="4"/>
        <v>0</v>
      </c>
      <c r="O18" s="163"/>
      <c r="P18" s="163"/>
      <c r="Q18" s="163"/>
      <c r="R18" s="163"/>
      <c r="S18" s="163"/>
      <c r="T18" s="150"/>
      <c r="U18" s="149">
        <f t="shared" si="6"/>
        <v>0</v>
      </c>
      <c r="V18" s="163"/>
      <c r="W18" s="163"/>
      <c r="X18" s="163"/>
      <c r="Y18" s="150"/>
      <c r="Z18" s="149">
        <f t="shared" si="8"/>
        <v>0</v>
      </c>
      <c r="AA18" s="163"/>
      <c r="AB18" s="163"/>
      <c r="AC18" s="163"/>
      <c r="AD18" s="150"/>
      <c r="AE18" s="149">
        <f t="shared" si="10"/>
        <v>0</v>
      </c>
      <c r="AF18" s="163"/>
      <c r="AG18" s="163"/>
      <c r="AH18" s="163"/>
      <c r="AI18" s="150"/>
      <c r="AJ18" s="149">
        <f t="shared" si="12"/>
        <v>0</v>
      </c>
      <c r="AK18" s="163"/>
      <c r="AL18" s="163"/>
      <c r="AM18" s="150"/>
      <c r="AN18" s="163"/>
      <c r="AO18" s="150"/>
      <c r="AP18" s="163"/>
      <c r="AQ18" s="150"/>
      <c r="AR18" s="163"/>
      <c r="AS18" s="150"/>
      <c r="AT18" s="163"/>
      <c r="AU18" s="150"/>
      <c r="AV18" s="149">
        <f t="shared" si="14"/>
        <v>0</v>
      </c>
      <c r="AW18" s="163"/>
      <c r="AX18" s="163"/>
      <c r="AY18" s="150"/>
      <c r="AZ18" s="149">
        <f t="shared" si="16"/>
        <v>0</v>
      </c>
      <c r="BA18" s="163"/>
      <c r="BB18" s="163"/>
      <c r="BC18" s="149"/>
      <c r="BD18" s="149">
        <f t="shared" si="18"/>
        <v>0</v>
      </c>
      <c r="BE18" s="357"/>
      <c r="BF18" s="163"/>
      <c r="BG18" s="151"/>
      <c r="BH18" s="149">
        <f t="shared" si="20"/>
        <v>0</v>
      </c>
      <c r="BI18" s="163"/>
      <c r="BJ18" s="163"/>
      <c r="BK18" s="163"/>
      <c r="BL18" s="163"/>
      <c r="BM18" s="163"/>
      <c r="BN18" s="151"/>
      <c r="BO18" s="149">
        <f t="shared" si="22"/>
        <v>0</v>
      </c>
      <c r="BP18" s="151"/>
      <c r="BQ18" s="126"/>
    </row>
    <row r="19" spans="1:69" ht="12.75" customHeight="1">
      <c r="A19" s="161" t="s">
        <v>36</v>
      </c>
      <c r="B19" s="162" t="s">
        <v>37</v>
      </c>
      <c r="C19" s="149">
        <f t="shared" si="0"/>
        <v>0</v>
      </c>
      <c r="D19" s="163"/>
      <c r="E19" s="163"/>
      <c r="F19" s="163"/>
      <c r="G19" s="150"/>
      <c r="H19" s="149">
        <f t="shared" si="2"/>
        <v>0</v>
      </c>
      <c r="I19" s="163"/>
      <c r="J19" s="163"/>
      <c r="K19" s="163"/>
      <c r="L19" s="163"/>
      <c r="M19" s="150"/>
      <c r="N19" s="149">
        <f t="shared" si="4"/>
        <v>0</v>
      </c>
      <c r="O19" s="163"/>
      <c r="P19" s="163"/>
      <c r="Q19" s="163"/>
      <c r="R19" s="163"/>
      <c r="S19" s="163"/>
      <c r="T19" s="150"/>
      <c r="U19" s="149">
        <f t="shared" si="6"/>
        <v>0</v>
      </c>
      <c r="V19" s="163"/>
      <c r="W19" s="163"/>
      <c r="X19" s="163"/>
      <c r="Y19" s="150"/>
      <c r="Z19" s="149">
        <f t="shared" si="8"/>
        <v>0</v>
      </c>
      <c r="AA19" s="163"/>
      <c r="AB19" s="163"/>
      <c r="AC19" s="163"/>
      <c r="AD19" s="150"/>
      <c r="AE19" s="149">
        <f t="shared" si="10"/>
        <v>0</v>
      </c>
      <c r="AF19" s="163"/>
      <c r="AG19" s="163"/>
      <c r="AH19" s="163"/>
      <c r="AI19" s="150"/>
      <c r="AJ19" s="149">
        <f t="shared" si="12"/>
        <v>0</v>
      </c>
      <c r="AK19" s="163"/>
      <c r="AL19" s="163"/>
      <c r="AM19" s="150"/>
      <c r="AN19" s="163"/>
      <c r="AO19" s="150"/>
      <c r="AP19" s="163"/>
      <c r="AQ19" s="150"/>
      <c r="AR19" s="163"/>
      <c r="AS19" s="150"/>
      <c r="AT19" s="163"/>
      <c r="AU19" s="150"/>
      <c r="AV19" s="149">
        <f t="shared" si="14"/>
        <v>0</v>
      </c>
      <c r="AW19" s="163"/>
      <c r="AX19" s="163"/>
      <c r="AY19" s="150"/>
      <c r="AZ19" s="149">
        <f t="shared" si="16"/>
        <v>0</v>
      </c>
      <c r="BA19" s="163"/>
      <c r="BB19" s="163"/>
      <c r="BC19" s="149"/>
      <c r="BD19" s="149">
        <f t="shared" si="18"/>
        <v>0</v>
      </c>
      <c r="BE19" s="357"/>
      <c r="BF19" s="163"/>
      <c r="BG19" s="151"/>
      <c r="BH19" s="149">
        <f t="shared" si="20"/>
        <v>0</v>
      </c>
      <c r="BI19" s="163"/>
      <c r="BJ19" s="163"/>
      <c r="BK19" s="163"/>
      <c r="BL19" s="163"/>
      <c r="BM19" s="163"/>
      <c r="BN19" s="151"/>
      <c r="BO19" s="149">
        <f t="shared" si="22"/>
        <v>0</v>
      </c>
      <c r="BP19" s="151"/>
      <c r="BQ19" s="126"/>
    </row>
    <row r="20" spans="1:69" ht="12.75" customHeight="1">
      <c r="A20" s="161" t="s">
        <v>38</v>
      </c>
      <c r="B20" s="162" t="s">
        <v>39</v>
      </c>
      <c r="C20" s="149">
        <f t="shared" si="0"/>
        <v>0</v>
      </c>
      <c r="D20" s="163"/>
      <c r="E20" s="163"/>
      <c r="F20" s="163"/>
      <c r="G20" s="150"/>
      <c r="H20" s="149">
        <f t="shared" si="2"/>
        <v>0</v>
      </c>
      <c r="I20" s="163"/>
      <c r="J20" s="163"/>
      <c r="K20" s="163"/>
      <c r="L20" s="163"/>
      <c r="M20" s="150"/>
      <c r="N20" s="149">
        <f t="shared" si="4"/>
        <v>0</v>
      </c>
      <c r="O20" s="163"/>
      <c r="P20" s="163"/>
      <c r="Q20" s="163"/>
      <c r="R20" s="163"/>
      <c r="S20" s="163"/>
      <c r="T20" s="150"/>
      <c r="U20" s="149">
        <f t="shared" si="6"/>
        <v>0</v>
      </c>
      <c r="V20" s="163"/>
      <c r="W20" s="163"/>
      <c r="X20" s="163"/>
      <c r="Y20" s="150"/>
      <c r="Z20" s="149">
        <f t="shared" si="8"/>
        <v>0</v>
      </c>
      <c r="AA20" s="163"/>
      <c r="AB20" s="163"/>
      <c r="AC20" s="163"/>
      <c r="AD20" s="150"/>
      <c r="AE20" s="149">
        <f t="shared" si="10"/>
        <v>0</v>
      </c>
      <c r="AF20" s="163"/>
      <c r="AG20" s="163"/>
      <c r="AH20" s="163"/>
      <c r="AI20" s="150"/>
      <c r="AJ20" s="149">
        <f t="shared" si="12"/>
        <v>0</v>
      </c>
      <c r="AK20" s="163"/>
      <c r="AL20" s="163"/>
      <c r="AM20" s="150"/>
      <c r="AN20" s="163"/>
      <c r="AO20" s="150"/>
      <c r="AP20" s="163"/>
      <c r="AQ20" s="150"/>
      <c r="AR20" s="163"/>
      <c r="AS20" s="150"/>
      <c r="AT20" s="163"/>
      <c r="AU20" s="150"/>
      <c r="AV20" s="149">
        <f t="shared" si="14"/>
        <v>0</v>
      </c>
      <c r="AW20" s="163"/>
      <c r="AX20" s="163"/>
      <c r="AY20" s="150"/>
      <c r="AZ20" s="149">
        <f t="shared" si="16"/>
        <v>0</v>
      </c>
      <c r="BA20" s="163"/>
      <c r="BB20" s="163"/>
      <c r="BC20" s="149"/>
      <c r="BD20" s="149">
        <f t="shared" si="18"/>
        <v>0</v>
      </c>
      <c r="BE20" s="357"/>
      <c r="BF20" s="163"/>
      <c r="BG20" s="151"/>
      <c r="BH20" s="149">
        <f t="shared" si="20"/>
        <v>0</v>
      </c>
      <c r="BI20" s="163"/>
      <c r="BJ20" s="163"/>
      <c r="BK20" s="163"/>
      <c r="BL20" s="163"/>
      <c r="BM20" s="163"/>
      <c r="BN20" s="151"/>
      <c r="BO20" s="149">
        <f t="shared" si="22"/>
        <v>0</v>
      </c>
      <c r="BP20" s="151"/>
      <c r="BQ20" s="126"/>
    </row>
    <row r="21" spans="1:69" ht="12.75" customHeight="1">
      <c r="A21" s="164" t="s">
        <v>40</v>
      </c>
      <c r="B21" s="165" t="s">
        <v>41</v>
      </c>
      <c r="C21" s="149">
        <f t="shared" si="0"/>
        <v>0</v>
      </c>
      <c r="D21" s="166"/>
      <c r="E21" s="166"/>
      <c r="F21" s="166"/>
      <c r="G21" s="150"/>
      <c r="H21" s="149">
        <f t="shared" si="2"/>
        <v>0</v>
      </c>
      <c r="I21" s="166"/>
      <c r="J21" s="166"/>
      <c r="K21" s="166"/>
      <c r="L21" s="166"/>
      <c r="M21" s="150"/>
      <c r="N21" s="149">
        <f t="shared" si="4"/>
        <v>0</v>
      </c>
      <c r="O21" s="166"/>
      <c r="P21" s="166"/>
      <c r="Q21" s="166"/>
      <c r="R21" s="166"/>
      <c r="S21" s="166"/>
      <c r="T21" s="150"/>
      <c r="U21" s="149">
        <f t="shared" si="6"/>
        <v>0</v>
      </c>
      <c r="V21" s="166"/>
      <c r="W21" s="166"/>
      <c r="X21" s="166"/>
      <c r="Y21" s="150"/>
      <c r="Z21" s="149">
        <f t="shared" si="8"/>
        <v>0</v>
      </c>
      <c r="AA21" s="166"/>
      <c r="AB21" s="166"/>
      <c r="AC21" s="166"/>
      <c r="AD21" s="150"/>
      <c r="AE21" s="149">
        <f t="shared" si="10"/>
        <v>0</v>
      </c>
      <c r="AF21" s="166"/>
      <c r="AG21" s="166"/>
      <c r="AH21" s="166"/>
      <c r="AI21" s="150"/>
      <c r="AJ21" s="149">
        <f t="shared" si="12"/>
        <v>0</v>
      </c>
      <c r="AK21" s="166"/>
      <c r="AL21" s="166"/>
      <c r="AM21" s="150"/>
      <c r="AN21" s="166"/>
      <c r="AO21" s="150"/>
      <c r="AP21" s="166"/>
      <c r="AQ21" s="150"/>
      <c r="AR21" s="166"/>
      <c r="AS21" s="150"/>
      <c r="AT21" s="166"/>
      <c r="AU21" s="150"/>
      <c r="AV21" s="149">
        <f t="shared" si="14"/>
        <v>0</v>
      </c>
      <c r="AW21" s="166"/>
      <c r="AX21" s="166"/>
      <c r="AY21" s="150"/>
      <c r="AZ21" s="149">
        <f t="shared" si="16"/>
        <v>0</v>
      </c>
      <c r="BA21" s="166"/>
      <c r="BB21" s="166"/>
      <c r="BC21" s="149"/>
      <c r="BD21" s="149">
        <f t="shared" si="18"/>
        <v>0</v>
      </c>
      <c r="BE21" s="358"/>
      <c r="BF21" s="166"/>
      <c r="BG21" s="151"/>
      <c r="BH21" s="149">
        <f t="shared" si="20"/>
        <v>0</v>
      </c>
      <c r="BI21" s="166"/>
      <c r="BJ21" s="166"/>
      <c r="BK21" s="166"/>
      <c r="BL21" s="166"/>
      <c r="BM21" s="166"/>
      <c r="BN21" s="151"/>
      <c r="BO21" s="149">
        <f t="shared" si="22"/>
        <v>0</v>
      </c>
      <c r="BP21" s="151"/>
      <c r="BQ21" s="126"/>
    </row>
    <row r="22" spans="1:69" ht="12.75" customHeight="1">
      <c r="A22" s="154" t="s">
        <v>42</v>
      </c>
      <c r="B22" s="155" t="s">
        <v>43</v>
      </c>
      <c r="C22" s="149">
        <f t="shared" si="0"/>
        <v>0</v>
      </c>
      <c r="D22" s="156">
        <f t="shared" ref="D22:F22" si="111">+D23+D28+D31</f>
        <v>0</v>
      </c>
      <c r="E22" s="156">
        <f t="shared" si="111"/>
        <v>0</v>
      </c>
      <c r="F22" s="156">
        <f t="shared" si="111"/>
        <v>0</v>
      </c>
      <c r="G22" s="150"/>
      <c r="H22" s="149">
        <f t="shared" si="2"/>
        <v>0</v>
      </c>
      <c r="I22" s="156">
        <f t="shared" ref="I22:L22" si="112">+I23+I28+I31</f>
        <v>0</v>
      </c>
      <c r="J22" s="156">
        <f t="shared" si="112"/>
        <v>0</v>
      </c>
      <c r="K22" s="156">
        <f t="shared" si="112"/>
        <v>0</v>
      </c>
      <c r="L22" s="156">
        <f t="shared" si="112"/>
        <v>0</v>
      </c>
      <c r="M22" s="150"/>
      <c r="N22" s="149">
        <f t="shared" si="4"/>
        <v>0</v>
      </c>
      <c r="O22" s="156">
        <f t="shared" ref="O22:S22" si="113">+O23+O28+O31</f>
        <v>0</v>
      </c>
      <c r="P22" s="156">
        <f t="shared" si="113"/>
        <v>0</v>
      </c>
      <c r="Q22" s="156">
        <f t="shared" si="113"/>
        <v>0</v>
      </c>
      <c r="R22" s="156">
        <f t="shared" si="113"/>
        <v>0</v>
      </c>
      <c r="S22" s="156">
        <f t="shared" si="113"/>
        <v>0</v>
      </c>
      <c r="T22" s="150"/>
      <c r="U22" s="149">
        <f t="shared" si="6"/>
        <v>0</v>
      </c>
      <c r="V22" s="156">
        <f t="shared" ref="V22:X22" si="114">+V23+V28+V31</f>
        <v>0</v>
      </c>
      <c r="W22" s="156">
        <f t="shared" si="114"/>
        <v>0</v>
      </c>
      <c r="X22" s="156">
        <f t="shared" si="114"/>
        <v>0</v>
      </c>
      <c r="Y22" s="150"/>
      <c r="Z22" s="149">
        <f t="shared" si="8"/>
        <v>0</v>
      </c>
      <c r="AA22" s="156">
        <f t="shared" ref="AA22:AC22" si="115">+AA23+AA28+AA31</f>
        <v>0</v>
      </c>
      <c r="AB22" s="156">
        <f t="shared" si="115"/>
        <v>0</v>
      </c>
      <c r="AC22" s="156">
        <f t="shared" si="115"/>
        <v>0</v>
      </c>
      <c r="AD22" s="150"/>
      <c r="AE22" s="149">
        <f t="shared" si="10"/>
        <v>0</v>
      </c>
      <c r="AF22" s="156">
        <f t="shared" ref="AF22:AH22" si="116">+AF23+AF28+AF31</f>
        <v>0</v>
      </c>
      <c r="AG22" s="156">
        <f t="shared" si="116"/>
        <v>0</v>
      </c>
      <c r="AH22" s="156">
        <f t="shared" si="116"/>
        <v>0</v>
      </c>
      <c r="AI22" s="150"/>
      <c r="AJ22" s="149">
        <f t="shared" si="12"/>
        <v>0</v>
      </c>
      <c r="AK22" s="156">
        <f t="shared" ref="AK22:AL22" si="117">+AK23+AK28+AK31</f>
        <v>0</v>
      </c>
      <c r="AL22" s="156">
        <f t="shared" si="117"/>
        <v>0</v>
      </c>
      <c r="AM22" s="150"/>
      <c r="AN22" s="156">
        <f>+AN23+AN28+AN31</f>
        <v>0</v>
      </c>
      <c r="AO22" s="150"/>
      <c r="AP22" s="156">
        <f>+AP23+AP28+AP31</f>
        <v>0</v>
      </c>
      <c r="AQ22" s="150"/>
      <c r="AR22" s="156">
        <f>+AR23+AR28+AR31</f>
        <v>0</v>
      </c>
      <c r="AS22" s="150"/>
      <c r="AT22" s="156">
        <f>+AT23+AT28+AT31</f>
        <v>0</v>
      </c>
      <c r="AU22" s="150"/>
      <c r="AV22" s="149">
        <f t="shared" si="14"/>
        <v>0</v>
      </c>
      <c r="AW22" s="156">
        <f t="shared" ref="AW22:AX22" si="118">+AW23+AW28+AW31</f>
        <v>0</v>
      </c>
      <c r="AX22" s="156">
        <f t="shared" si="118"/>
        <v>0</v>
      </c>
      <c r="AY22" s="150"/>
      <c r="AZ22" s="149">
        <f t="shared" si="16"/>
        <v>0</v>
      </c>
      <c r="BA22" s="156">
        <f t="shared" ref="BA22:BB22" si="119">+BA23+BA28+BA31</f>
        <v>0</v>
      </c>
      <c r="BB22" s="156">
        <f t="shared" si="119"/>
        <v>0</v>
      </c>
      <c r="BC22" s="149"/>
      <c r="BD22" s="149">
        <f t="shared" si="18"/>
        <v>0</v>
      </c>
      <c r="BE22" s="356">
        <f>+BE23+BE28+BE31</f>
        <v>0</v>
      </c>
      <c r="BF22" s="156">
        <f t="shared" ref="BF22" si="120">+BF23+BF28+BF31</f>
        <v>0</v>
      </c>
      <c r="BG22" s="151"/>
      <c r="BH22" s="149">
        <f t="shared" si="20"/>
        <v>0</v>
      </c>
      <c r="BI22" s="156">
        <f t="shared" ref="BI22:BM22" si="121">+BI23+BI28+BI31</f>
        <v>0</v>
      </c>
      <c r="BJ22" s="156">
        <f t="shared" si="121"/>
        <v>0</v>
      </c>
      <c r="BK22" s="156">
        <f t="shared" si="121"/>
        <v>0</v>
      </c>
      <c r="BL22" s="156">
        <f t="shared" si="121"/>
        <v>0</v>
      </c>
      <c r="BM22" s="156">
        <f t="shared" si="121"/>
        <v>0</v>
      </c>
      <c r="BN22" s="151"/>
      <c r="BO22" s="149">
        <f t="shared" si="22"/>
        <v>0</v>
      </c>
      <c r="BP22" s="151"/>
      <c r="BQ22" s="126"/>
    </row>
    <row r="23" spans="1:69" ht="12.75" customHeight="1">
      <c r="A23" s="167" t="s">
        <v>44</v>
      </c>
      <c r="B23" s="168" t="s">
        <v>45</v>
      </c>
      <c r="C23" s="149">
        <f t="shared" si="0"/>
        <v>0</v>
      </c>
      <c r="D23" s="156">
        <f t="shared" ref="D23:F23" si="122">+D24+D25+D26+D27</f>
        <v>0</v>
      </c>
      <c r="E23" s="156">
        <f t="shared" si="122"/>
        <v>0</v>
      </c>
      <c r="F23" s="156">
        <f t="shared" si="122"/>
        <v>0</v>
      </c>
      <c r="G23" s="150"/>
      <c r="H23" s="149">
        <f t="shared" si="2"/>
        <v>0</v>
      </c>
      <c r="I23" s="156">
        <f t="shared" ref="I23:L23" si="123">+I24+I25+I26+I27</f>
        <v>0</v>
      </c>
      <c r="J23" s="156">
        <f t="shared" si="123"/>
        <v>0</v>
      </c>
      <c r="K23" s="156">
        <f t="shared" si="123"/>
        <v>0</v>
      </c>
      <c r="L23" s="156">
        <f t="shared" si="123"/>
        <v>0</v>
      </c>
      <c r="M23" s="150"/>
      <c r="N23" s="149">
        <f t="shared" si="4"/>
        <v>0</v>
      </c>
      <c r="O23" s="156">
        <f t="shared" ref="O23:S23" si="124">+O24+O25+O26+O27</f>
        <v>0</v>
      </c>
      <c r="P23" s="156">
        <f t="shared" si="124"/>
        <v>0</v>
      </c>
      <c r="Q23" s="156">
        <f t="shared" si="124"/>
        <v>0</v>
      </c>
      <c r="R23" s="156">
        <f t="shared" si="124"/>
        <v>0</v>
      </c>
      <c r="S23" s="156">
        <f t="shared" si="124"/>
        <v>0</v>
      </c>
      <c r="T23" s="150"/>
      <c r="U23" s="149">
        <f t="shared" si="6"/>
        <v>0</v>
      </c>
      <c r="V23" s="156">
        <f t="shared" ref="V23:X23" si="125">+V24+V25+V26+V27</f>
        <v>0</v>
      </c>
      <c r="W23" s="156">
        <f t="shared" si="125"/>
        <v>0</v>
      </c>
      <c r="X23" s="156">
        <f t="shared" si="125"/>
        <v>0</v>
      </c>
      <c r="Y23" s="150"/>
      <c r="Z23" s="149">
        <f t="shared" si="8"/>
        <v>0</v>
      </c>
      <c r="AA23" s="156">
        <f t="shared" ref="AA23:AC23" si="126">+AA24+AA25+AA26+AA27</f>
        <v>0</v>
      </c>
      <c r="AB23" s="156">
        <f t="shared" si="126"/>
        <v>0</v>
      </c>
      <c r="AC23" s="156">
        <f t="shared" si="126"/>
        <v>0</v>
      </c>
      <c r="AD23" s="150"/>
      <c r="AE23" s="149">
        <f t="shared" si="10"/>
        <v>0</v>
      </c>
      <c r="AF23" s="156">
        <f t="shared" ref="AF23:AH23" si="127">+AF24+AF25+AF26+AF27</f>
        <v>0</v>
      </c>
      <c r="AG23" s="156">
        <f t="shared" si="127"/>
        <v>0</v>
      </c>
      <c r="AH23" s="156">
        <f t="shared" si="127"/>
        <v>0</v>
      </c>
      <c r="AI23" s="150"/>
      <c r="AJ23" s="149">
        <f t="shared" si="12"/>
        <v>0</v>
      </c>
      <c r="AK23" s="156">
        <f t="shared" ref="AK23:AL23" si="128">+AK24+AK25+AK26+AK27</f>
        <v>0</v>
      </c>
      <c r="AL23" s="156">
        <f t="shared" si="128"/>
        <v>0</v>
      </c>
      <c r="AM23" s="150"/>
      <c r="AN23" s="156">
        <f>+AN24+AN25+AN26+AN27</f>
        <v>0</v>
      </c>
      <c r="AO23" s="150"/>
      <c r="AP23" s="156">
        <f>+AP24+AP25+AP26+AP27</f>
        <v>0</v>
      </c>
      <c r="AQ23" s="150"/>
      <c r="AR23" s="156">
        <f>+AR24+AR25+AR26+AR27</f>
        <v>0</v>
      </c>
      <c r="AS23" s="150"/>
      <c r="AT23" s="156">
        <f>+AT24+AT25+AT26+AT27</f>
        <v>0</v>
      </c>
      <c r="AU23" s="150"/>
      <c r="AV23" s="149">
        <f t="shared" si="14"/>
        <v>0</v>
      </c>
      <c r="AW23" s="156">
        <f t="shared" ref="AW23:AX23" si="129">+AW24+AW25+AW26+AW27</f>
        <v>0</v>
      </c>
      <c r="AX23" s="156">
        <f t="shared" si="129"/>
        <v>0</v>
      </c>
      <c r="AY23" s="150"/>
      <c r="AZ23" s="149">
        <f t="shared" si="16"/>
        <v>0</v>
      </c>
      <c r="BA23" s="156">
        <f t="shared" ref="BA23:BB23" si="130">+BA24+BA25+BA26+BA27</f>
        <v>0</v>
      </c>
      <c r="BB23" s="156">
        <f t="shared" si="130"/>
        <v>0</v>
      </c>
      <c r="BC23" s="149"/>
      <c r="BD23" s="149">
        <f t="shared" si="18"/>
        <v>0</v>
      </c>
      <c r="BE23" s="356">
        <f>+BE24+BE25+BE26+BE27</f>
        <v>0</v>
      </c>
      <c r="BF23" s="156">
        <f t="shared" ref="BF23" si="131">+BF24+BF25+BF26+BF27</f>
        <v>0</v>
      </c>
      <c r="BG23" s="151"/>
      <c r="BH23" s="149">
        <f t="shared" si="20"/>
        <v>0</v>
      </c>
      <c r="BI23" s="156">
        <f t="shared" ref="BI23:BM23" si="132">+BI24+BI25+BI26+BI27</f>
        <v>0</v>
      </c>
      <c r="BJ23" s="156">
        <f t="shared" si="132"/>
        <v>0</v>
      </c>
      <c r="BK23" s="156">
        <f t="shared" si="132"/>
        <v>0</v>
      </c>
      <c r="BL23" s="156">
        <f t="shared" si="132"/>
        <v>0</v>
      </c>
      <c r="BM23" s="156">
        <f t="shared" si="132"/>
        <v>0</v>
      </c>
      <c r="BN23" s="151"/>
      <c r="BO23" s="149">
        <f t="shared" si="22"/>
        <v>0</v>
      </c>
      <c r="BP23" s="151"/>
      <c r="BQ23" s="126"/>
    </row>
    <row r="24" spans="1:69" ht="12.75" customHeight="1">
      <c r="A24" s="161" t="s">
        <v>46</v>
      </c>
      <c r="B24" s="162" t="s">
        <v>47</v>
      </c>
      <c r="C24" s="149">
        <f t="shared" si="0"/>
        <v>0</v>
      </c>
      <c r="D24" s="163"/>
      <c r="E24" s="163"/>
      <c r="F24" s="163"/>
      <c r="G24" s="150"/>
      <c r="H24" s="149">
        <f t="shared" si="2"/>
        <v>0</v>
      </c>
      <c r="I24" s="163"/>
      <c r="J24" s="163"/>
      <c r="K24" s="163"/>
      <c r="L24" s="163"/>
      <c r="M24" s="150"/>
      <c r="N24" s="149">
        <f t="shared" si="4"/>
        <v>0</v>
      </c>
      <c r="O24" s="163"/>
      <c r="P24" s="163"/>
      <c r="Q24" s="163"/>
      <c r="R24" s="163"/>
      <c r="S24" s="163"/>
      <c r="T24" s="150"/>
      <c r="U24" s="149">
        <f t="shared" si="6"/>
        <v>0</v>
      </c>
      <c r="V24" s="163"/>
      <c r="W24" s="163"/>
      <c r="X24" s="163"/>
      <c r="Y24" s="150"/>
      <c r="Z24" s="149">
        <f t="shared" si="8"/>
        <v>0</v>
      </c>
      <c r="AA24" s="163"/>
      <c r="AB24" s="163"/>
      <c r="AC24" s="163"/>
      <c r="AD24" s="150"/>
      <c r="AE24" s="149">
        <f t="shared" si="10"/>
        <v>0</v>
      </c>
      <c r="AF24" s="163"/>
      <c r="AG24" s="163"/>
      <c r="AH24" s="163"/>
      <c r="AI24" s="150"/>
      <c r="AJ24" s="149">
        <f t="shared" si="12"/>
        <v>0</v>
      </c>
      <c r="AK24" s="163"/>
      <c r="AL24" s="163"/>
      <c r="AM24" s="150"/>
      <c r="AN24" s="163"/>
      <c r="AO24" s="150"/>
      <c r="AP24" s="163"/>
      <c r="AQ24" s="150"/>
      <c r="AR24" s="163"/>
      <c r="AS24" s="150"/>
      <c r="AT24" s="163"/>
      <c r="AU24" s="150"/>
      <c r="AV24" s="149">
        <f t="shared" si="14"/>
        <v>0</v>
      </c>
      <c r="AW24" s="163"/>
      <c r="AX24" s="163"/>
      <c r="AY24" s="150"/>
      <c r="AZ24" s="149">
        <f t="shared" si="16"/>
        <v>0</v>
      </c>
      <c r="BA24" s="163"/>
      <c r="BB24" s="163"/>
      <c r="BC24" s="149"/>
      <c r="BD24" s="149">
        <f t="shared" si="18"/>
        <v>0</v>
      </c>
      <c r="BE24" s="357"/>
      <c r="BF24" s="163"/>
      <c r="BG24" s="151"/>
      <c r="BH24" s="149">
        <f t="shared" si="20"/>
        <v>0</v>
      </c>
      <c r="BI24" s="163"/>
      <c r="BJ24" s="163"/>
      <c r="BK24" s="163"/>
      <c r="BL24" s="163"/>
      <c r="BM24" s="163"/>
      <c r="BN24" s="151"/>
      <c r="BO24" s="149">
        <f t="shared" si="22"/>
        <v>0</v>
      </c>
      <c r="BP24" s="151"/>
      <c r="BQ24" s="126"/>
    </row>
    <row r="25" spans="1:69" ht="12.75" customHeight="1">
      <c r="A25" s="169" t="s">
        <v>48</v>
      </c>
      <c r="B25" s="170" t="s">
        <v>1462</v>
      </c>
      <c r="C25" s="149">
        <f t="shared" si="0"/>
        <v>0</v>
      </c>
      <c r="D25" s="163"/>
      <c r="E25" s="163"/>
      <c r="F25" s="163"/>
      <c r="G25" s="150"/>
      <c r="H25" s="149">
        <f t="shared" si="2"/>
        <v>0</v>
      </c>
      <c r="I25" s="163"/>
      <c r="J25" s="163"/>
      <c r="K25" s="163"/>
      <c r="L25" s="163"/>
      <c r="M25" s="150"/>
      <c r="N25" s="149">
        <f t="shared" si="4"/>
        <v>0</v>
      </c>
      <c r="O25" s="163"/>
      <c r="P25" s="163"/>
      <c r="Q25" s="163"/>
      <c r="R25" s="163"/>
      <c r="S25" s="163"/>
      <c r="T25" s="150"/>
      <c r="U25" s="149">
        <f t="shared" si="6"/>
        <v>0</v>
      </c>
      <c r="V25" s="163"/>
      <c r="W25" s="163"/>
      <c r="X25" s="163"/>
      <c r="Y25" s="150"/>
      <c r="Z25" s="149">
        <f t="shared" si="8"/>
        <v>0</v>
      </c>
      <c r="AA25" s="163"/>
      <c r="AB25" s="163"/>
      <c r="AC25" s="163"/>
      <c r="AD25" s="150"/>
      <c r="AE25" s="149">
        <f t="shared" si="10"/>
        <v>0</v>
      </c>
      <c r="AF25" s="163"/>
      <c r="AG25" s="163"/>
      <c r="AH25" s="163"/>
      <c r="AI25" s="150"/>
      <c r="AJ25" s="149">
        <f t="shared" si="12"/>
        <v>0</v>
      </c>
      <c r="AK25" s="163"/>
      <c r="AL25" s="163"/>
      <c r="AM25" s="150"/>
      <c r="AN25" s="163"/>
      <c r="AO25" s="150"/>
      <c r="AP25" s="163"/>
      <c r="AQ25" s="150"/>
      <c r="AR25" s="163"/>
      <c r="AS25" s="150"/>
      <c r="AT25" s="163"/>
      <c r="AU25" s="150"/>
      <c r="AV25" s="149">
        <f t="shared" si="14"/>
        <v>0</v>
      </c>
      <c r="AW25" s="163"/>
      <c r="AX25" s="163"/>
      <c r="AY25" s="150"/>
      <c r="AZ25" s="149">
        <f t="shared" si="16"/>
        <v>0</v>
      </c>
      <c r="BA25" s="163"/>
      <c r="BB25" s="163"/>
      <c r="BC25" s="149"/>
      <c r="BD25" s="149">
        <f t="shared" si="18"/>
        <v>0</v>
      </c>
      <c r="BE25" s="357"/>
      <c r="BF25" s="163"/>
      <c r="BG25" s="151"/>
      <c r="BH25" s="149">
        <f t="shared" si="20"/>
        <v>0</v>
      </c>
      <c r="BI25" s="163"/>
      <c r="BJ25" s="163"/>
      <c r="BK25" s="163"/>
      <c r="BL25" s="163"/>
      <c r="BM25" s="163"/>
      <c r="BN25" s="151"/>
      <c r="BO25" s="149">
        <f t="shared" si="22"/>
        <v>0</v>
      </c>
      <c r="BP25" s="151"/>
      <c r="BQ25" s="126"/>
    </row>
    <row r="26" spans="1:69" ht="12.75" customHeight="1">
      <c r="A26" s="169" t="s">
        <v>50</v>
      </c>
      <c r="B26" s="170" t="s">
        <v>1463</v>
      </c>
      <c r="C26" s="149">
        <f t="shared" si="0"/>
        <v>0</v>
      </c>
      <c r="D26" s="163"/>
      <c r="E26" s="163"/>
      <c r="F26" s="163"/>
      <c r="G26" s="150"/>
      <c r="H26" s="149">
        <f t="shared" si="2"/>
        <v>0</v>
      </c>
      <c r="I26" s="163"/>
      <c r="J26" s="163"/>
      <c r="K26" s="163"/>
      <c r="L26" s="163"/>
      <c r="M26" s="150"/>
      <c r="N26" s="149">
        <f t="shared" si="4"/>
        <v>0</v>
      </c>
      <c r="O26" s="163"/>
      <c r="P26" s="163"/>
      <c r="Q26" s="163"/>
      <c r="R26" s="163"/>
      <c r="S26" s="163"/>
      <c r="T26" s="150"/>
      <c r="U26" s="149">
        <f t="shared" si="6"/>
        <v>0</v>
      </c>
      <c r="V26" s="163"/>
      <c r="W26" s="163"/>
      <c r="X26" s="163"/>
      <c r="Y26" s="150"/>
      <c r="Z26" s="149">
        <f t="shared" si="8"/>
        <v>0</v>
      </c>
      <c r="AA26" s="163"/>
      <c r="AB26" s="163"/>
      <c r="AC26" s="163"/>
      <c r="AD26" s="150"/>
      <c r="AE26" s="149">
        <f t="shared" si="10"/>
        <v>0</v>
      </c>
      <c r="AF26" s="163"/>
      <c r="AG26" s="163"/>
      <c r="AH26" s="163"/>
      <c r="AI26" s="150"/>
      <c r="AJ26" s="149">
        <f t="shared" si="12"/>
        <v>0</v>
      </c>
      <c r="AK26" s="163"/>
      <c r="AL26" s="163"/>
      <c r="AM26" s="150"/>
      <c r="AN26" s="163"/>
      <c r="AO26" s="150"/>
      <c r="AP26" s="163"/>
      <c r="AQ26" s="150"/>
      <c r="AR26" s="163"/>
      <c r="AS26" s="150"/>
      <c r="AT26" s="163"/>
      <c r="AU26" s="150"/>
      <c r="AV26" s="149">
        <f t="shared" si="14"/>
        <v>0</v>
      </c>
      <c r="AW26" s="163"/>
      <c r="AX26" s="163"/>
      <c r="AY26" s="150"/>
      <c r="AZ26" s="149">
        <f t="shared" si="16"/>
        <v>0</v>
      </c>
      <c r="BA26" s="163"/>
      <c r="BB26" s="163"/>
      <c r="BC26" s="149"/>
      <c r="BD26" s="149">
        <f t="shared" si="18"/>
        <v>0</v>
      </c>
      <c r="BE26" s="357"/>
      <c r="BF26" s="163"/>
      <c r="BG26" s="151"/>
      <c r="BH26" s="149">
        <f t="shared" si="20"/>
        <v>0</v>
      </c>
      <c r="BI26" s="163"/>
      <c r="BJ26" s="163"/>
      <c r="BK26" s="163"/>
      <c r="BL26" s="163"/>
      <c r="BM26" s="163"/>
      <c r="BN26" s="151"/>
      <c r="BO26" s="149">
        <f t="shared" si="22"/>
        <v>0</v>
      </c>
      <c r="BP26" s="151"/>
      <c r="BQ26" s="126"/>
    </row>
    <row r="27" spans="1:69" ht="12.75" customHeight="1">
      <c r="A27" s="161" t="s">
        <v>52</v>
      </c>
      <c r="B27" s="162" t="s">
        <v>53</v>
      </c>
      <c r="C27" s="149">
        <f t="shared" si="0"/>
        <v>0</v>
      </c>
      <c r="D27" s="163"/>
      <c r="E27" s="163"/>
      <c r="F27" s="163"/>
      <c r="G27" s="150"/>
      <c r="H27" s="149">
        <f t="shared" si="2"/>
        <v>0</v>
      </c>
      <c r="I27" s="163"/>
      <c r="J27" s="163"/>
      <c r="K27" s="163"/>
      <c r="L27" s="163"/>
      <c r="M27" s="150"/>
      <c r="N27" s="149">
        <f t="shared" si="4"/>
        <v>0</v>
      </c>
      <c r="O27" s="163"/>
      <c r="P27" s="163"/>
      <c r="Q27" s="163"/>
      <c r="R27" s="163"/>
      <c r="S27" s="163"/>
      <c r="T27" s="150"/>
      <c r="U27" s="149">
        <f t="shared" si="6"/>
        <v>0</v>
      </c>
      <c r="V27" s="163"/>
      <c r="W27" s="163"/>
      <c r="X27" s="163"/>
      <c r="Y27" s="150"/>
      <c r="Z27" s="149">
        <f t="shared" si="8"/>
        <v>0</v>
      </c>
      <c r="AA27" s="163"/>
      <c r="AB27" s="163"/>
      <c r="AC27" s="163"/>
      <c r="AD27" s="150"/>
      <c r="AE27" s="149">
        <f t="shared" si="10"/>
        <v>0</v>
      </c>
      <c r="AF27" s="163"/>
      <c r="AG27" s="163"/>
      <c r="AH27" s="163"/>
      <c r="AI27" s="150"/>
      <c r="AJ27" s="149">
        <f t="shared" si="12"/>
        <v>0</v>
      </c>
      <c r="AK27" s="163"/>
      <c r="AL27" s="163"/>
      <c r="AM27" s="150"/>
      <c r="AN27" s="163"/>
      <c r="AO27" s="150"/>
      <c r="AP27" s="163"/>
      <c r="AQ27" s="150"/>
      <c r="AR27" s="163"/>
      <c r="AS27" s="150"/>
      <c r="AT27" s="163"/>
      <c r="AU27" s="150"/>
      <c r="AV27" s="149">
        <f t="shared" si="14"/>
        <v>0</v>
      </c>
      <c r="AW27" s="163"/>
      <c r="AX27" s="163"/>
      <c r="AY27" s="150"/>
      <c r="AZ27" s="149">
        <f t="shared" si="16"/>
        <v>0</v>
      </c>
      <c r="BA27" s="163"/>
      <c r="BB27" s="163"/>
      <c r="BC27" s="149"/>
      <c r="BD27" s="149">
        <f t="shared" si="18"/>
        <v>0</v>
      </c>
      <c r="BE27" s="357"/>
      <c r="BF27" s="163"/>
      <c r="BG27" s="151"/>
      <c r="BH27" s="149">
        <f t="shared" si="20"/>
        <v>0</v>
      </c>
      <c r="BI27" s="163"/>
      <c r="BJ27" s="163"/>
      <c r="BK27" s="163"/>
      <c r="BL27" s="163"/>
      <c r="BM27" s="163"/>
      <c r="BN27" s="151"/>
      <c r="BO27" s="149">
        <f t="shared" si="22"/>
        <v>0</v>
      </c>
      <c r="BP27" s="151"/>
      <c r="BQ27" s="126"/>
    </row>
    <row r="28" spans="1:69" ht="12.75" customHeight="1">
      <c r="A28" s="167" t="s">
        <v>54</v>
      </c>
      <c r="B28" s="168" t="s">
        <v>55</v>
      </c>
      <c r="C28" s="149">
        <f t="shared" si="0"/>
        <v>0</v>
      </c>
      <c r="D28" s="156">
        <f t="shared" ref="D28:F28" si="133">+D29+D30</f>
        <v>0</v>
      </c>
      <c r="E28" s="156">
        <f t="shared" si="133"/>
        <v>0</v>
      </c>
      <c r="F28" s="156">
        <f t="shared" si="133"/>
        <v>0</v>
      </c>
      <c r="G28" s="150"/>
      <c r="H28" s="149">
        <f t="shared" si="2"/>
        <v>0</v>
      </c>
      <c r="I28" s="156">
        <f t="shared" ref="I28:L28" si="134">+I29+I30</f>
        <v>0</v>
      </c>
      <c r="J28" s="156">
        <f t="shared" si="134"/>
        <v>0</v>
      </c>
      <c r="K28" s="156">
        <f t="shared" si="134"/>
        <v>0</v>
      </c>
      <c r="L28" s="156">
        <f t="shared" si="134"/>
        <v>0</v>
      </c>
      <c r="M28" s="150"/>
      <c r="N28" s="149">
        <f t="shared" si="4"/>
        <v>0</v>
      </c>
      <c r="O28" s="156">
        <f t="shared" ref="O28:S28" si="135">+O29+O30</f>
        <v>0</v>
      </c>
      <c r="P28" s="156">
        <f t="shared" si="135"/>
        <v>0</v>
      </c>
      <c r="Q28" s="156">
        <f t="shared" si="135"/>
        <v>0</v>
      </c>
      <c r="R28" s="156">
        <f t="shared" si="135"/>
        <v>0</v>
      </c>
      <c r="S28" s="156">
        <f t="shared" si="135"/>
        <v>0</v>
      </c>
      <c r="T28" s="150"/>
      <c r="U28" s="149">
        <f t="shared" si="6"/>
        <v>0</v>
      </c>
      <c r="V28" s="156">
        <f t="shared" ref="V28:X28" si="136">+V29+V30</f>
        <v>0</v>
      </c>
      <c r="W28" s="156">
        <f t="shared" si="136"/>
        <v>0</v>
      </c>
      <c r="X28" s="156">
        <f t="shared" si="136"/>
        <v>0</v>
      </c>
      <c r="Y28" s="150"/>
      <c r="Z28" s="149">
        <f t="shared" si="8"/>
        <v>0</v>
      </c>
      <c r="AA28" s="156">
        <f t="shared" ref="AA28:AC28" si="137">+AA29+AA30</f>
        <v>0</v>
      </c>
      <c r="AB28" s="156">
        <f t="shared" si="137"/>
        <v>0</v>
      </c>
      <c r="AC28" s="156">
        <f t="shared" si="137"/>
        <v>0</v>
      </c>
      <c r="AD28" s="150"/>
      <c r="AE28" s="149">
        <f t="shared" si="10"/>
        <v>0</v>
      </c>
      <c r="AF28" s="156">
        <f t="shared" ref="AF28:AH28" si="138">+AF29+AF30</f>
        <v>0</v>
      </c>
      <c r="AG28" s="156">
        <f t="shared" si="138"/>
        <v>0</v>
      </c>
      <c r="AH28" s="156">
        <f t="shared" si="138"/>
        <v>0</v>
      </c>
      <c r="AI28" s="150"/>
      <c r="AJ28" s="149">
        <f t="shared" si="12"/>
        <v>0</v>
      </c>
      <c r="AK28" s="156">
        <f t="shared" ref="AK28:AL28" si="139">+AK29+AK30</f>
        <v>0</v>
      </c>
      <c r="AL28" s="156">
        <f t="shared" si="139"/>
        <v>0</v>
      </c>
      <c r="AM28" s="150"/>
      <c r="AN28" s="156">
        <f>+AN29+AN30</f>
        <v>0</v>
      </c>
      <c r="AO28" s="150"/>
      <c r="AP28" s="156">
        <f>+AP29+AP30</f>
        <v>0</v>
      </c>
      <c r="AQ28" s="150"/>
      <c r="AR28" s="156">
        <f>+AR29+AR30</f>
        <v>0</v>
      </c>
      <c r="AS28" s="150"/>
      <c r="AT28" s="156">
        <f>+AT29+AT30</f>
        <v>0</v>
      </c>
      <c r="AU28" s="150"/>
      <c r="AV28" s="149">
        <f t="shared" si="14"/>
        <v>0</v>
      </c>
      <c r="AW28" s="156">
        <f t="shared" ref="AW28:AX28" si="140">+AW29+AW30</f>
        <v>0</v>
      </c>
      <c r="AX28" s="156">
        <f t="shared" si="140"/>
        <v>0</v>
      </c>
      <c r="AY28" s="150"/>
      <c r="AZ28" s="149">
        <f t="shared" si="16"/>
        <v>0</v>
      </c>
      <c r="BA28" s="156">
        <f t="shared" ref="BA28:BB28" si="141">+BA29+BA30</f>
        <v>0</v>
      </c>
      <c r="BB28" s="156">
        <f t="shared" si="141"/>
        <v>0</v>
      </c>
      <c r="BC28" s="149"/>
      <c r="BD28" s="149">
        <f t="shared" si="18"/>
        <v>0</v>
      </c>
      <c r="BE28" s="356">
        <f>+BE29+BE30</f>
        <v>0</v>
      </c>
      <c r="BF28" s="156">
        <f t="shared" ref="BF28" si="142">+BF29+BF30</f>
        <v>0</v>
      </c>
      <c r="BG28" s="151"/>
      <c r="BH28" s="149">
        <f t="shared" si="20"/>
        <v>0</v>
      </c>
      <c r="BI28" s="156">
        <f t="shared" ref="BI28:BM28" si="143">+BI29+BI30</f>
        <v>0</v>
      </c>
      <c r="BJ28" s="156">
        <f t="shared" si="143"/>
        <v>0</v>
      </c>
      <c r="BK28" s="156">
        <f t="shared" si="143"/>
        <v>0</v>
      </c>
      <c r="BL28" s="156">
        <f t="shared" si="143"/>
        <v>0</v>
      </c>
      <c r="BM28" s="156">
        <f t="shared" si="143"/>
        <v>0</v>
      </c>
      <c r="BN28" s="151"/>
      <c r="BO28" s="149">
        <f t="shared" si="22"/>
        <v>0</v>
      </c>
      <c r="BP28" s="151"/>
      <c r="BQ28" s="126"/>
    </row>
    <row r="29" spans="1:69" ht="12.75" customHeight="1">
      <c r="A29" s="171" t="s">
        <v>56</v>
      </c>
      <c r="B29" s="172" t="s">
        <v>57</v>
      </c>
      <c r="C29" s="149">
        <f t="shared" si="0"/>
        <v>0</v>
      </c>
      <c r="D29" s="163"/>
      <c r="E29" s="163"/>
      <c r="F29" s="163"/>
      <c r="G29" s="150"/>
      <c r="H29" s="149">
        <f t="shared" si="2"/>
        <v>0</v>
      </c>
      <c r="I29" s="163"/>
      <c r="J29" s="163"/>
      <c r="K29" s="163"/>
      <c r="L29" s="163"/>
      <c r="M29" s="150"/>
      <c r="N29" s="149">
        <f t="shared" si="4"/>
        <v>0</v>
      </c>
      <c r="O29" s="163"/>
      <c r="P29" s="163"/>
      <c r="Q29" s="163"/>
      <c r="R29" s="163"/>
      <c r="S29" s="163"/>
      <c r="T29" s="150"/>
      <c r="U29" s="149">
        <f t="shared" si="6"/>
        <v>0</v>
      </c>
      <c r="V29" s="163"/>
      <c r="W29" s="163"/>
      <c r="X29" s="163"/>
      <c r="Y29" s="150"/>
      <c r="Z29" s="149">
        <f t="shared" si="8"/>
        <v>0</v>
      </c>
      <c r="AA29" s="163"/>
      <c r="AB29" s="163"/>
      <c r="AC29" s="163"/>
      <c r="AD29" s="150"/>
      <c r="AE29" s="149">
        <f t="shared" si="10"/>
        <v>0</v>
      </c>
      <c r="AF29" s="163"/>
      <c r="AG29" s="163"/>
      <c r="AH29" s="163"/>
      <c r="AI29" s="150"/>
      <c r="AJ29" s="149">
        <f t="shared" si="12"/>
        <v>0</v>
      </c>
      <c r="AK29" s="163"/>
      <c r="AL29" s="163"/>
      <c r="AM29" s="150"/>
      <c r="AN29" s="163"/>
      <c r="AO29" s="150"/>
      <c r="AP29" s="163"/>
      <c r="AQ29" s="150"/>
      <c r="AR29" s="163"/>
      <c r="AS29" s="150"/>
      <c r="AT29" s="163"/>
      <c r="AU29" s="150"/>
      <c r="AV29" s="149">
        <f t="shared" si="14"/>
        <v>0</v>
      </c>
      <c r="AW29" s="163"/>
      <c r="AX29" s="163"/>
      <c r="AY29" s="150"/>
      <c r="AZ29" s="149">
        <f t="shared" si="16"/>
        <v>0</v>
      </c>
      <c r="BA29" s="163"/>
      <c r="BB29" s="163"/>
      <c r="BC29" s="149"/>
      <c r="BD29" s="149">
        <f t="shared" si="18"/>
        <v>0</v>
      </c>
      <c r="BE29" s="357"/>
      <c r="BF29" s="163"/>
      <c r="BG29" s="151"/>
      <c r="BH29" s="149">
        <f t="shared" si="20"/>
        <v>0</v>
      </c>
      <c r="BI29" s="163"/>
      <c r="BJ29" s="163"/>
      <c r="BK29" s="163"/>
      <c r="BL29" s="163"/>
      <c r="BM29" s="163"/>
      <c r="BN29" s="151"/>
      <c r="BO29" s="149">
        <f t="shared" si="22"/>
        <v>0</v>
      </c>
      <c r="BP29" s="151"/>
      <c r="BQ29" s="126"/>
    </row>
    <row r="30" spans="1:69" ht="12.75" customHeight="1">
      <c r="A30" s="171" t="s">
        <v>58</v>
      </c>
      <c r="B30" s="172" t="s">
        <v>59</v>
      </c>
      <c r="C30" s="149">
        <f t="shared" si="0"/>
        <v>0</v>
      </c>
      <c r="D30" s="163"/>
      <c r="E30" s="163"/>
      <c r="F30" s="163"/>
      <c r="G30" s="150"/>
      <c r="H30" s="149">
        <f t="shared" si="2"/>
        <v>0</v>
      </c>
      <c r="I30" s="163"/>
      <c r="J30" s="163"/>
      <c r="K30" s="163"/>
      <c r="L30" s="163"/>
      <c r="M30" s="150"/>
      <c r="N30" s="149">
        <f t="shared" si="4"/>
        <v>0</v>
      </c>
      <c r="O30" s="163"/>
      <c r="P30" s="163"/>
      <c r="Q30" s="163"/>
      <c r="R30" s="163"/>
      <c r="S30" s="163"/>
      <c r="T30" s="150"/>
      <c r="U30" s="149">
        <f t="shared" si="6"/>
        <v>0</v>
      </c>
      <c r="V30" s="163"/>
      <c r="W30" s="163"/>
      <c r="X30" s="163"/>
      <c r="Y30" s="150"/>
      <c r="Z30" s="149">
        <f t="shared" si="8"/>
        <v>0</v>
      </c>
      <c r="AA30" s="163"/>
      <c r="AB30" s="163"/>
      <c r="AC30" s="163"/>
      <c r="AD30" s="150"/>
      <c r="AE30" s="149">
        <f t="shared" si="10"/>
        <v>0</v>
      </c>
      <c r="AF30" s="163"/>
      <c r="AG30" s="163"/>
      <c r="AH30" s="163"/>
      <c r="AI30" s="150"/>
      <c r="AJ30" s="149">
        <f t="shared" si="12"/>
        <v>0</v>
      </c>
      <c r="AK30" s="163"/>
      <c r="AL30" s="163"/>
      <c r="AM30" s="150"/>
      <c r="AN30" s="163"/>
      <c r="AO30" s="150"/>
      <c r="AP30" s="163"/>
      <c r="AQ30" s="150"/>
      <c r="AR30" s="163"/>
      <c r="AS30" s="150"/>
      <c r="AT30" s="163"/>
      <c r="AU30" s="150"/>
      <c r="AV30" s="149">
        <f t="shared" si="14"/>
        <v>0</v>
      </c>
      <c r="AW30" s="163"/>
      <c r="AX30" s="163"/>
      <c r="AY30" s="150"/>
      <c r="AZ30" s="149">
        <f t="shared" si="16"/>
        <v>0</v>
      </c>
      <c r="BA30" s="163"/>
      <c r="BB30" s="163"/>
      <c r="BC30" s="149"/>
      <c r="BD30" s="149">
        <f t="shared" si="18"/>
        <v>0</v>
      </c>
      <c r="BE30" s="357"/>
      <c r="BF30" s="163"/>
      <c r="BG30" s="151"/>
      <c r="BH30" s="149">
        <f t="shared" si="20"/>
        <v>0</v>
      </c>
      <c r="BI30" s="163"/>
      <c r="BJ30" s="163"/>
      <c r="BK30" s="163"/>
      <c r="BL30" s="163"/>
      <c r="BM30" s="163"/>
      <c r="BN30" s="151"/>
      <c r="BO30" s="149">
        <f t="shared" si="22"/>
        <v>0</v>
      </c>
      <c r="BP30" s="151"/>
      <c r="BQ30" s="126"/>
    </row>
    <row r="31" spans="1:69" ht="12.75" customHeight="1">
      <c r="A31" s="167" t="s">
        <v>60</v>
      </c>
      <c r="B31" s="168" t="s">
        <v>61</v>
      </c>
      <c r="C31" s="149">
        <f t="shared" si="0"/>
        <v>0</v>
      </c>
      <c r="D31" s="156">
        <f t="shared" ref="D31:F31" si="144">+D32+D33+D36+D37+D38</f>
        <v>0</v>
      </c>
      <c r="E31" s="156">
        <f t="shared" si="144"/>
        <v>0</v>
      </c>
      <c r="F31" s="156">
        <f t="shared" si="144"/>
        <v>0</v>
      </c>
      <c r="G31" s="150"/>
      <c r="H31" s="149">
        <f t="shared" si="2"/>
        <v>0</v>
      </c>
      <c r="I31" s="156">
        <f t="shared" ref="I31:L31" si="145">+I32+I33+I36+I37+I38</f>
        <v>0</v>
      </c>
      <c r="J31" s="156">
        <f t="shared" si="145"/>
        <v>0</v>
      </c>
      <c r="K31" s="156">
        <f t="shared" si="145"/>
        <v>0</v>
      </c>
      <c r="L31" s="156">
        <f t="shared" si="145"/>
        <v>0</v>
      </c>
      <c r="M31" s="150"/>
      <c r="N31" s="149">
        <f t="shared" si="4"/>
        <v>0</v>
      </c>
      <c r="O31" s="156">
        <f t="shared" ref="O31:S31" si="146">+O32+O33+O36+O37+O38</f>
        <v>0</v>
      </c>
      <c r="P31" s="156">
        <f t="shared" si="146"/>
        <v>0</v>
      </c>
      <c r="Q31" s="156">
        <f t="shared" si="146"/>
        <v>0</v>
      </c>
      <c r="R31" s="156">
        <f t="shared" si="146"/>
        <v>0</v>
      </c>
      <c r="S31" s="156">
        <f t="shared" si="146"/>
        <v>0</v>
      </c>
      <c r="T31" s="150"/>
      <c r="U31" s="149">
        <f t="shared" si="6"/>
        <v>0</v>
      </c>
      <c r="V31" s="156">
        <f t="shared" ref="V31:X31" si="147">+V32+V33+V36+V37+V38</f>
        <v>0</v>
      </c>
      <c r="W31" s="156">
        <f t="shared" si="147"/>
        <v>0</v>
      </c>
      <c r="X31" s="156">
        <f t="shared" si="147"/>
        <v>0</v>
      </c>
      <c r="Y31" s="150"/>
      <c r="Z31" s="149">
        <f t="shared" si="8"/>
        <v>0</v>
      </c>
      <c r="AA31" s="156">
        <f t="shared" ref="AA31:AC31" si="148">+AA32+AA33+AA36+AA37+AA38</f>
        <v>0</v>
      </c>
      <c r="AB31" s="156">
        <f t="shared" si="148"/>
        <v>0</v>
      </c>
      <c r="AC31" s="156">
        <f t="shared" si="148"/>
        <v>0</v>
      </c>
      <c r="AD31" s="150"/>
      <c r="AE31" s="149">
        <f t="shared" si="10"/>
        <v>0</v>
      </c>
      <c r="AF31" s="156">
        <f t="shared" ref="AF31:AH31" si="149">+AF32+AF33+AF36+AF37+AF38</f>
        <v>0</v>
      </c>
      <c r="AG31" s="156">
        <f t="shared" si="149"/>
        <v>0</v>
      </c>
      <c r="AH31" s="156">
        <f t="shared" si="149"/>
        <v>0</v>
      </c>
      <c r="AI31" s="150"/>
      <c r="AJ31" s="149">
        <f t="shared" si="12"/>
        <v>0</v>
      </c>
      <c r="AK31" s="156">
        <f t="shared" ref="AK31:AL31" si="150">+AK32+AK33+AK36+AK37+AK38</f>
        <v>0</v>
      </c>
      <c r="AL31" s="156">
        <f t="shared" si="150"/>
        <v>0</v>
      </c>
      <c r="AM31" s="150"/>
      <c r="AN31" s="156">
        <f>+AN32+AN33+AN36+AN37+AN38</f>
        <v>0</v>
      </c>
      <c r="AO31" s="150"/>
      <c r="AP31" s="156">
        <f>+AP32+AP33+AP36+AP37+AP38</f>
        <v>0</v>
      </c>
      <c r="AQ31" s="150"/>
      <c r="AR31" s="156">
        <f>+AR32+AR33+AR36+AR37+AR38</f>
        <v>0</v>
      </c>
      <c r="AS31" s="150"/>
      <c r="AT31" s="156">
        <f>+AT32+AT33+AT36+AT37+AT38</f>
        <v>0</v>
      </c>
      <c r="AU31" s="150"/>
      <c r="AV31" s="149">
        <f t="shared" si="14"/>
        <v>0</v>
      </c>
      <c r="AW31" s="156">
        <f t="shared" ref="AW31:AX31" si="151">+AW32+AW33+AW36+AW37+AW38</f>
        <v>0</v>
      </c>
      <c r="AX31" s="156">
        <f t="shared" si="151"/>
        <v>0</v>
      </c>
      <c r="AY31" s="150"/>
      <c r="AZ31" s="149">
        <f t="shared" si="16"/>
        <v>0</v>
      </c>
      <c r="BA31" s="156">
        <f t="shared" ref="BA31:BB31" si="152">+BA32+BA33+BA36+BA37+BA38</f>
        <v>0</v>
      </c>
      <c r="BB31" s="156">
        <f t="shared" si="152"/>
        <v>0</v>
      </c>
      <c r="BC31" s="149"/>
      <c r="BD31" s="149">
        <f t="shared" si="18"/>
        <v>0</v>
      </c>
      <c r="BE31" s="356">
        <f>+BE32+BE33+BE36+BE37+BE38</f>
        <v>0</v>
      </c>
      <c r="BF31" s="156">
        <f t="shared" ref="BF31" si="153">+BF32+BF33+BF36+BF37+BF38</f>
        <v>0</v>
      </c>
      <c r="BG31" s="151"/>
      <c r="BH31" s="149">
        <f t="shared" si="20"/>
        <v>0</v>
      </c>
      <c r="BI31" s="156">
        <f t="shared" ref="BI31:BM31" si="154">+BI32+BI33+BI36+BI37+BI38</f>
        <v>0</v>
      </c>
      <c r="BJ31" s="156">
        <f t="shared" si="154"/>
        <v>0</v>
      </c>
      <c r="BK31" s="156">
        <f t="shared" si="154"/>
        <v>0</v>
      </c>
      <c r="BL31" s="156">
        <f t="shared" si="154"/>
        <v>0</v>
      </c>
      <c r="BM31" s="156">
        <f t="shared" si="154"/>
        <v>0</v>
      </c>
      <c r="BN31" s="151"/>
      <c r="BO31" s="149">
        <f t="shared" si="22"/>
        <v>0</v>
      </c>
      <c r="BP31" s="151"/>
      <c r="BQ31" s="126"/>
    </row>
    <row r="32" spans="1:69" ht="12.75" customHeight="1">
      <c r="A32" s="173" t="s">
        <v>62</v>
      </c>
      <c r="B32" s="174" t="s">
        <v>63</v>
      </c>
      <c r="C32" s="149">
        <f t="shared" si="0"/>
        <v>0</v>
      </c>
      <c r="D32" s="163"/>
      <c r="E32" s="163"/>
      <c r="F32" s="163"/>
      <c r="G32" s="150"/>
      <c r="H32" s="149">
        <f t="shared" si="2"/>
        <v>0</v>
      </c>
      <c r="I32" s="163"/>
      <c r="J32" s="163"/>
      <c r="K32" s="163"/>
      <c r="L32" s="163"/>
      <c r="M32" s="150"/>
      <c r="N32" s="149">
        <f t="shared" si="4"/>
        <v>0</v>
      </c>
      <c r="O32" s="163"/>
      <c r="P32" s="163"/>
      <c r="Q32" s="163"/>
      <c r="R32" s="163"/>
      <c r="S32" s="163"/>
      <c r="T32" s="150"/>
      <c r="U32" s="149">
        <f t="shared" si="6"/>
        <v>0</v>
      </c>
      <c r="V32" s="163"/>
      <c r="W32" s="163"/>
      <c r="X32" s="163"/>
      <c r="Y32" s="150"/>
      <c r="Z32" s="149">
        <f t="shared" si="8"/>
        <v>0</v>
      </c>
      <c r="AA32" s="163"/>
      <c r="AB32" s="163"/>
      <c r="AC32" s="163"/>
      <c r="AD32" s="150"/>
      <c r="AE32" s="149">
        <f t="shared" si="10"/>
        <v>0</v>
      </c>
      <c r="AF32" s="163"/>
      <c r="AG32" s="163"/>
      <c r="AH32" s="163"/>
      <c r="AI32" s="150"/>
      <c r="AJ32" s="149">
        <f t="shared" si="12"/>
        <v>0</v>
      </c>
      <c r="AK32" s="163"/>
      <c r="AL32" s="163"/>
      <c r="AM32" s="150"/>
      <c r="AN32" s="163"/>
      <c r="AO32" s="150"/>
      <c r="AP32" s="163"/>
      <c r="AQ32" s="150"/>
      <c r="AR32" s="163"/>
      <c r="AS32" s="150"/>
      <c r="AT32" s="163"/>
      <c r="AU32" s="150"/>
      <c r="AV32" s="149">
        <f t="shared" si="14"/>
        <v>0</v>
      </c>
      <c r="AW32" s="163"/>
      <c r="AX32" s="163"/>
      <c r="AY32" s="150"/>
      <c r="AZ32" s="149">
        <f t="shared" si="16"/>
        <v>0</v>
      </c>
      <c r="BA32" s="163"/>
      <c r="BB32" s="163"/>
      <c r="BC32" s="149"/>
      <c r="BD32" s="149">
        <f t="shared" si="18"/>
        <v>0</v>
      </c>
      <c r="BE32" s="357"/>
      <c r="BF32" s="163"/>
      <c r="BG32" s="151"/>
      <c r="BH32" s="149">
        <f t="shared" si="20"/>
        <v>0</v>
      </c>
      <c r="BI32" s="163"/>
      <c r="BJ32" s="163"/>
      <c r="BK32" s="163"/>
      <c r="BL32" s="163"/>
      <c r="BM32" s="163"/>
      <c r="BN32" s="151"/>
      <c r="BO32" s="149">
        <f t="shared" si="22"/>
        <v>0</v>
      </c>
      <c r="BP32" s="151"/>
      <c r="BQ32" s="126"/>
    </row>
    <row r="33" spans="1:69" ht="12.75" customHeight="1">
      <c r="A33" s="175" t="s">
        <v>64</v>
      </c>
      <c r="B33" s="168" t="s">
        <v>65</v>
      </c>
      <c r="C33" s="149">
        <f t="shared" si="0"/>
        <v>0</v>
      </c>
      <c r="D33" s="149">
        <f t="shared" ref="D33:F33" si="155">+D34+D35</f>
        <v>0</v>
      </c>
      <c r="E33" s="149">
        <f t="shared" si="155"/>
        <v>0</v>
      </c>
      <c r="F33" s="149">
        <f t="shared" si="155"/>
        <v>0</v>
      </c>
      <c r="G33" s="150"/>
      <c r="H33" s="149">
        <f t="shared" si="2"/>
        <v>0</v>
      </c>
      <c r="I33" s="149">
        <f t="shared" ref="I33:L33" si="156">+I34+I35</f>
        <v>0</v>
      </c>
      <c r="J33" s="149">
        <f t="shared" si="156"/>
        <v>0</v>
      </c>
      <c r="K33" s="149">
        <f t="shared" si="156"/>
        <v>0</v>
      </c>
      <c r="L33" s="149">
        <f t="shared" si="156"/>
        <v>0</v>
      </c>
      <c r="M33" s="150"/>
      <c r="N33" s="149">
        <f t="shared" si="4"/>
        <v>0</v>
      </c>
      <c r="O33" s="149">
        <f t="shared" ref="O33:S33" si="157">+O34+O35</f>
        <v>0</v>
      </c>
      <c r="P33" s="149">
        <f t="shared" si="157"/>
        <v>0</v>
      </c>
      <c r="Q33" s="149">
        <f t="shared" si="157"/>
        <v>0</v>
      </c>
      <c r="R33" s="149">
        <f t="shared" si="157"/>
        <v>0</v>
      </c>
      <c r="S33" s="149">
        <f t="shared" si="157"/>
        <v>0</v>
      </c>
      <c r="T33" s="150"/>
      <c r="U33" s="149">
        <f t="shared" si="6"/>
        <v>0</v>
      </c>
      <c r="V33" s="149">
        <f t="shared" ref="V33:X33" si="158">+V34+V35</f>
        <v>0</v>
      </c>
      <c r="W33" s="149">
        <f t="shared" si="158"/>
        <v>0</v>
      </c>
      <c r="X33" s="149">
        <f t="shared" si="158"/>
        <v>0</v>
      </c>
      <c r="Y33" s="150"/>
      <c r="Z33" s="149">
        <f t="shared" si="8"/>
        <v>0</v>
      </c>
      <c r="AA33" s="149">
        <f t="shared" ref="AA33:AC33" si="159">+AA34+AA35</f>
        <v>0</v>
      </c>
      <c r="AB33" s="149">
        <f t="shared" si="159"/>
        <v>0</v>
      </c>
      <c r="AC33" s="149">
        <f t="shared" si="159"/>
        <v>0</v>
      </c>
      <c r="AD33" s="150"/>
      <c r="AE33" s="149">
        <f t="shared" si="10"/>
        <v>0</v>
      </c>
      <c r="AF33" s="149">
        <f t="shared" ref="AF33:AH33" si="160">+AF34+AF35</f>
        <v>0</v>
      </c>
      <c r="AG33" s="149">
        <f t="shared" si="160"/>
        <v>0</v>
      </c>
      <c r="AH33" s="149">
        <f t="shared" si="160"/>
        <v>0</v>
      </c>
      <c r="AI33" s="150"/>
      <c r="AJ33" s="149">
        <f t="shared" si="12"/>
        <v>0</v>
      </c>
      <c r="AK33" s="149">
        <f t="shared" ref="AK33:AL33" si="161">+AK34+AK35</f>
        <v>0</v>
      </c>
      <c r="AL33" s="149">
        <f t="shared" si="161"/>
        <v>0</v>
      </c>
      <c r="AM33" s="150"/>
      <c r="AN33" s="149">
        <f>+AN34+AN35</f>
        <v>0</v>
      </c>
      <c r="AO33" s="150"/>
      <c r="AP33" s="149">
        <f>+AP34+AP35</f>
        <v>0</v>
      </c>
      <c r="AQ33" s="150"/>
      <c r="AR33" s="149">
        <f>+AR34+AR35</f>
        <v>0</v>
      </c>
      <c r="AS33" s="150"/>
      <c r="AT33" s="149">
        <f>+AT34+AT35</f>
        <v>0</v>
      </c>
      <c r="AU33" s="150"/>
      <c r="AV33" s="149">
        <f t="shared" si="14"/>
        <v>0</v>
      </c>
      <c r="AW33" s="149">
        <f t="shared" ref="AW33:AX33" si="162">+AW34+AW35</f>
        <v>0</v>
      </c>
      <c r="AX33" s="149">
        <f t="shared" si="162"/>
        <v>0</v>
      </c>
      <c r="AY33" s="150"/>
      <c r="AZ33" s="149">
        <f t="shared" si="16"/>
        <v>0</v>
      </c>
      <c r="BA33" s="149">
        <f t="shared" ref="BA33:BB33" si="163">+BA34+BA35</f>
        <v>0</v>
      </c>
      <c r="BB33" s="149">
        <f t="shared" si="163"/>
        <v>0</v>
      </c>
      <c r="BC33" s="149"/>
      <c r="BD33" s="149">
        <f t="shared" si="18"/>
        <v>0</v>
      </c>
      <c r="BE33" s="355">
        <f>+BE34+BE35</f>
        <v>0</v>
      </c>
      <c r="BF33" s="149">
        <f t="shared" ref="BF33" si="164">+BF34+BF35</f>
        <v>0</v>
      </c>
      <c r="BG33" s="151"/>
      <c r="BH33" s="149">
        <f t="shared" si="20"/>
        <v>0</v>
      </c>
      <c r="BI33" s="149">
        <f t="shared" ref="BI33:BM33" si="165">+BI34+BI35</f>
        <v>0</v>
      </c>
      <c r="BJ33" s="149">
        <f t="shared" si="165"/>
        <v>0</v>
      </c>
      <c r="BK33" s="149">
        <f t="shared" si="165"/>
        <v>0</v>
      </c>
      <c r="BL33" s="149">
        <f t="shared" si="165"/>
        <v>0</v>
      </c>
      <c r="BM33" s="149">
        <f t="shared" si="165"/>
        <v>0</v>
      </c>
      <c r="BN33" s="151"/>
      <c r="BO33" s="149">
        <f t="shared" si="22"/>
        <v>0</v>
      </c>
      <c r="BP33" s="151"/>
      <c r="BQ33" s="126"/>
    </row>
    <row r="34" spans="1:69" ht="12.75" customHeight="1">
      <c r="A34" s="176" t="s">
        <v>66</v>
      </c>
      <c r="B34" s="177" t="s">
        <v>67</v>
      </c>
      <c r="C34" s="149">
        <f t="shared" si="0"/>
        <v>0</v>
      </c>
      <c r="D34" s="163"/>
      <c r="E34" s="163"/>
      <c r="F34" s="163"/>
      <c r="G34" s="150"/>
      <c r="H34" s="149">
        <f t="shared" si="2"/>
        <v>0</v>
      </c>
      <c r="I34" s="163"/>
      <c r="J34" s="163"/>
      <c r="K34" s="163"/>
      <c r="L34" s="163"/>
      <c r="M34" s="150"/>
      <c r="N34" s="149">
        <f t="shared" si="4"/>
        <v>0</v>
      </c>
      <c r="O34" s="163"/>
      <c r="P34" s="163"/>
      <c r="Q34" s="163"/>
      <c r="R34" s="163"/>
      <c r="S34" s="163"/>
      <c r="T34" s="150"/>
      <c r="U34" s="149">
        <f t="shared" si="6"/>
        <v>0</v>
      </c>
      <c r="V34" s="163"/>
      <c r="W34" s="163"/>
      <c r="X34" s="163"/>
      <c r="Y34" s="150"/>
      <c r="Z34" s="149">
        <f t="shared" si="8"/>
        <v>0</v>
      </c>
      <c r="AA34" s="163"/>
      <c r="AB34" s="163"/>
      <c r="AC34" s="163"/>
      <c r="AD34" s="150"/>
      <c r="AE34" s="149">
        <f t="shared" si="10"/>
        <v>0</v>
      </c>
      <c r="AF34" s="163"/>
      <c r="AG34" s="163"/>
      <c r="AH34" s="163"/>
      <c r="AI34" s="150"/>
      <c r="AJ34" s="149">
        <f t="shared" si="12"/>
        <v>0</v>
      </c>
      <c r="AK34" s="163"/>
      <c r="AL34" s="163"/>
      <c r="AM34" s="150"/>
      <c r="AN34" s="163"/>
      <c r="AO34" s="150"/>
      <c r="AP34" s="163"/>
      <c r="AQ34" s="150"/>
      <c r="AR34" s="163"/>
      <c r="AS34" s="150"/>
      <c r="AT34" s="163"/>
      <c r="AU34" s="150"/>
      <c r="AV34" s="149">
        <f t="shared" si="14"/>
        <v>0</v>
      </c>
      <c r="AW34" s="163"/>
      <c r="AX34" s="163"/>
      <c r="AY34" s="150"/>
      <c r="AZ34" s="149">
        <f t="shared" si="16"/>
        <v>0</v>
      </c>
      <c r="BA34" s="163"/>
      <c r="BB34" s="163"/>
      <c r="BC34" s="149"/>
      <c r="BD34" s="149">
        <f t="shared" si="18"/>
        <v>0</v>
      </c>
      <c r="BE34" s="357"/>
      <c r="BF34" s="163"/>
      <c r="BG34" s="151"/>
      <c r="BH34" s="149">
        <f t="shared" si="20"/>
        <v>0</v>
      </c>
      <c r="BI34" s="163"/>
      <c r="BJ34" s="163"/>
      <c r="BK34" s="163"/>
      <c r="BL34" s="163"/>
      <c r="BM34" s="163"/>
      <c r="BN34" s="151"/>
      <c r="BO34" s="149">
        <f t="shared" si="22"/>
        <v>0</v>
      </c>
      <c r="BP34" s="151"/>
      <c r="BQ34" s="126"/>
    </row>
    <row r="35" spans="1:69" ht="12.75" customHeight="1">
      <c r="A35" s="176" t="s">
        <v>68</v>
      </c>
      <c r="B35" s="177" t="s">
        <v>69</v>
      </c>
      <c r="C35" s="149">
        <f t="shared" si="0"/>
        <v>0</v>
      </c>
      <c r="D35" s="163"/>
      <c r="E35" s="163"/>
      <c r="F35" s="163"/>
      <c r="G35" s="150"/>
      <c r="H35" s="149">
        <f t="shared" si="2"/>
        <v>0</v>
      </c>
      <c r="I35" s="163"/>
      <c r="J35" s="163"/>
      <c r="K35" s="163"/>
      <c r="L35" s="163"/>
      <c r="M35" s="150"/>
      <c r="N35" s="149">
        <f t="shared" si="4"/>
        <v>0</v>
      </c>
      <c r="O35" s="163"/>
      <c r="P35" s="163"/>
      <c r="Q35" s="163"/>
      <c r="R35" s="163"/>
      <c r="S35" s="163"/>
      <c r="T35" s="150"/>
      <c r="U35" s="149">
        <f t="shared" si="6"/>
        <v>0</v>
      </c>
      <c r="V35" s="163"/>
      <c r="W35" s="163"/>
      <c r="X35" s="163"/>
      <c r="Y35" s="150"/>
      <c r="Z35" s="149">
        <f t="shared" si="8"/>
        <v>0</v>
      </c>
      <c r="AA35" s="163"/>
      <c r="AB35" s="163"/>
      <c r="AC35" s="163"/>
      <c r="AD35" s="150"/>
      <c r="AE35" s="149">
        <f t="shared" si="10"/>
        <v>0</v>
      </c>
      <c r="AF35" s="163"/>
      <c r="AG35" s="163"/>
      <c r="AH35" s="163"/>
      <c r="AI35" s="150"/>
      <c r="AJ35" s="149">
        <f t="shared" si="12"/>
        <v>0</v>
      </c>
      <c r="AK35" s="163"/>
      <c r="AL35" s="163"/>
      <c r="AM35" s="150"/>
      <c r="AN35" s="163"/>
      <c r="AO35" s="150"/>
      <c r="AP35" s="163"/>
      <c r="AQ35" s="150"/>
      <c r="AR35" s="163"/>
      <c r="AS35" s="150"/>
      <c r="AT35" s="163"/>
      <c r="AU35" s="150"/>
      <c r="AV35" s="149">
        <f t="shared" si="14"/>
        <v>0</v>
      </c>
      <c r="AW35" s="163"/>
      <c r="AX35" s="163"/>
      <c r="AY35" s="150"/>
      <c r="AZ35" s="149">
        <f t="shared" si="16"/>
        <v>0</v>
      </c>
      <c r="BA35" s="163"/>
      <c r="BB35" s="163"/>
      <c r="BC35" s="149"/>
      <c r="BD35" s="149">
        <f t="shared" si="18"/>
        <v>0</v>
      </c>
      <c r="BE35" s="357"/>
      <c r="BF35" s="163"/>
      <c r="BG35" s="151"/>
      <c r="BH35" s="149">
        <f t="shared" si="20"/>
        <v>0</v>
      </c>
      <c r="BI35" s="163"/>
      <c r="BJ35" s="163"/>
      <c r="BK35" s="163"/>
      <c r="BL35" s="163"/>
      <c r="BM35" s="163"/>
      <c r="BN35" s="151"/>
      <c r="BO35" s="149">
        <f t="shared" si="22"/>
        <v>0</v>
      </c>
      <c r="BP35" s="151"/>
      <c r="BQ35" s="126"/>
    </row>
    <row r="36" spans="1:69" ht="12.75" customHeight="1">
      <c r="A36" s="161" t="s">
        <v>70</v>
      </c>
      <c r="B36" s="162" t="s">
        <v>71</v>
      </c>
      <c r="C36" s="149">
        <f t="shared" si="0"/>
        <v>0</v>
      </c>
      <c r="D36" s="163"/>
      <c r="E36" s="163"/>
      <c r="F36" s="163"/>
      <c r="G36" s="150"/>
      <c r="H36" s="149">
        <f t="shared" si="2"/>
        <v>0</v>
      </c>
      <c r="I36" s="163"/>
      <c r="J36" s="163"/>
      <c r="K36" s="163"/>
      <c r="L36" s="163"/>
      <c r="M36" s="150"/>
      <c r="N36" s="149">
        <f t="shared" si="4"/>
        <v>0</v>
      </c>
      <c r="O36" s="163"/>
      <c r="P36" s="163"/>
      <c r="Q36" s="163"/>
      <c r="R36" s="163"/>
      <c r="S36" s="163"/>
      <c r="T36" s="150"/>
      <c r="U36" s="149">
        <f t="shared" si="6"/>
        <v>0</v>
      </c>
      <c r="V36" s="163"/>
      <c r="W36" s="163"/>
      <c r="X36" s="163"/>
      <c r="Y36" s="150"/>
      <c r="Z36" s="149">
        <f t="shared" si="8"/>
        <v>0</v>
      </c>
      <c r="AA36" s="163"/>
      <c r="AB36" s="163"/>
      <c r="AC36" s="163"/>
      <c r="AD36" s="150"/>
      <c r="AE36" s="149">
        <f t="shared" si="10"/>
        <v>0</v>
      </c>
      <c r="AF36" s="163"/>
      <c r="AG36" s="163"/>
      <c r="AH36" s="163"/>
      <c r="AI36" s="150"/>
      <c r="AJ36" s="149">
        <f t="shared" si="12"/>
        <v>0</v>
      </c>
      <c r="AK36" s="163"/>
      <c r="AL36" s="163"/>
      <c r="AM36" s="150"/>
      <c r="AN36" s="163"/>
      <c r="AO36" s="150"/>
      <c r="AP36" s="163"/>
      <c r="AQ36" s="150"/>
      <c r="AR36" s="163"/>
      <c r="AS36" s="150"/>
      <c r="AT36" s="163"/>
      <c r="AU36" s="150"/>
      <c r="AV36" s="149">
        <f t="shared" si="14"/>
        <v>0</v>
      </c>
      <c r="AW36" s="163"/>
      <c r="AX36" s="163"/>
      <c r="AY36" s="150"/>
      <c r="AZ36" s="149">
        <f t="shared" si="16"/>
        <v>0</v>
      </c>
      <c r="BA36" s="163"/>
      <c r="BB36" s="163"/>
      <c r="BC36" s="149"/>
      <c r="BD36" s="149">
        <f t="shared" si="18"/>
        <v>0</v>
      </c>
      <c r="BE36" s="357"/>
      <c r="BF36" s="163"/>
      <c r="BG36" s="151"/>
      <c r="BH36" s="149">
        <f t="shared" si="20"/>
        <v>0</v>
      </c>
      <c r="BI36" s="163"/>
      <c r="BJ36" s="163"/>
      <c r="BK36" s="163"/>
      <c r="BL36" s="163"/>
      <c r="BM36" s="163"/>
      <c r="BN36" s="151"/>
      <c r="BO36" s="149">
        <f t="shared" si="22"/>
        <v>0</v>
      </c>
      <c r="BP36" s="151"/>
      <c r="BQ36" s="126"/>
    </row>
    <row r="37" spans="1:69" ht="12.75" customHeight="1">
      <c r="A37" s="176" t="s">
        <v>72</v>
      </c>
      <c r="B37" s="177" t="s">
        <v>73</v>
      </c>
      <c r="C37" s="149">
        <f t="shared" si="0"/>
        <v>0</v>
      </c>
      <c r="D37" s="163"/>
      <c r="E37" s="163"/>
      <c r="F37" s="163"/>
      <c r="G37" s="150"/>
      <c r="H37" s="149">
        <f t="shared" si="2"/>
        <v>0</v>
      </c>
      <c r="I37" s="163"/>
      <c r="J37" s="163"/>
      <c r="K37" s="163"/>
      <c r="L37" s="163"/>
      <c r="M37" s="150"/>
      <c r="N37" s="149">
        <f t="shared" si="4"/>
        <v>0</v>
      </c>
      <c r="O37" s="163"/>
      <c r="P37" s="163"/>
      <c r="Q37" s="163"/>
      <c r="R37" s="163"/>
      <c r="S37" s="163"/>
      <c r="T37" s="150"/>
      <c r="U37" s="149">
        <f t="shared" si="6"/>
        <v>0</v>
      </c>
      <c r="V37" s="163"/>
      <c r="W37" s="163"/>
      <c r="X37" s="163"/>
      <c r="Y37" s="150"/>
      <c r="Z37" s="149">
        <f t="shared" si="8"/>
        <v>0</v>
      </c>
      <c r="AA37" s="163"/>
      <c r="AB37" s="163"/>
      <c r="AC37" s="163"/>
      <c r="AD37" s="150"/>
      <c r="AE37" s="149">
        <f t="shared" si="10"/>
        <v>0</v>
      </c>
      <c r="AF37" s="163"/>
      <c r="AG37" s="163"/>
      <c r="AH37" s="163"/>
      <c r="AI37" s="150"/>
      <c r="AJ37" s="149">
        <f t="shared" si="12"/>
        <v>0</v>
      </c>
      <c r="AK37" s="163"/>
      <c r="AL37" s="163"/>
      <c r="AM37" s="150"/>
      <c r="AN37" s="163"/>
      <c r="AO37" s="150"/>
      <c r="AP37" s="163"/>
      <c r="AQ37" s="150"/>
      <c r="AR37" s="163"/>
      <c r="AS37" s="150"/>
      <c r="AT37" s="163"/>
      <c r="AU37" s="150"/>
      <c r="AV37" s="149">
        <f t="shared" si="14"/>
        <v>0</v>
      </c>
      <c r="AW37" s="163"/>
      <c r="AX37" s="163"/>
      <c r="AY37" s="150"/>
      <c r="AZ37" s="149">
        <f t="shared" si="16"/>
        <v>0</v>
      </c>
      <c r="BA37" s="163"/>
      <c r="BB37" s="163"/>
      <c r="BC37" s="149"/>
      <c r="BD37" s="149">
        <f t="shared" si="18"/>
        <v>0</v>
      </c>
      <c r="BE37" s="357"/>
      <c r="BF37" s="163"/>
      <c r="BG37" s="151"/>
      <c r="BH37" s="149">
        <f t="shared" si="20"/>
        <v>0</v>
      </c>
      <c r="BI37" s="163"/>
      <c r="BJ37" s="163"/>
      <c r="BK37" s="163"/>
      <c r="BL37" s="163"/>
      <c r="BM37" s="163"/>
      <c r="BN37" s="151"/>
      <c r="BO37" s="149">
        <f t="shared" si="22"/>
        <v>0</v>
      </c>
      <c r="BP37" s="151"/>
      <c r="BQ37" s="126"/>
    </row>
    <row r="38" spans="1:69" ht="12.75" customHeight="1">
      <c r="A38" s="173" t="s">
        <v>74</v>
      </c>
      <c r="B38" s="174" t="s">
        <v>75</v>
      </c>
      <c r="C38" s="149">
        <f t="shared" si="0"/>
        <v>0</v>
      </c>
      <c r="D38" s="163"/>
      <c r="E38" s="163"/>
      <c r="F38" s="163"/>
      <c r="G38" s="150"/>
      <c r="H38" s="149">
        <f t="shared" si="2"/>
        <v>0</v>
      </c>
      <c r="I38" s="163"/>
      <c r="J38" s="163"/>
      <c r="K38" s="163"/>
      <c r="L38" s="163"/>
      <c r="M38" s="150"/>
      <c r="N38" s="149">
        <f t="shared" si="4"/>
        <v>0</v>
      </c>
      <c r="O38" s="163"/>
      <c r="P38" s="163"/>
      <c r="Q38" s="163"/>
      <c r="R38" s="163"/>
      <c r="S38" s="163"/>
      <c r="T38" s="150"/>
      <c r="U38" s="149">
        <f t="shared" si="6"/>
        <v>0</v>
      </c>
      <c r="V38" s="163"/>
      <c r="W38" s="163"/>
      <c r="X38" s="163"/>
      <c r="Y38" s="150"/>
      <c r="Z38" s="149">
        <f t="shared" si="8"/>
        <v>0</v>
      </c>
      <c r="AA38" s="163"/>
      <c r="AB38" s="163"/>
      <c r="AC38" s="163"/>
      <c r="AD38" s="150"/>
      <c r="AE38" s="149">
        <f t="shared" si="10"/>
        <v>0</v>
      </c>
      <c r="AF38" s="163"/>
      <c r="AG38" s="163"/>
      <c r="AH38" s="163"/>
      <c r="AI38" s="150"/>
      <c r="AJ38" s="149">
        <f t="shared" si="12"/>
        <v>0</v>
      </c>
      <c r="AK38" s="163"/>
      <c r="AL38" s="163"/>
      <c r="AM38" s="150"/>
      <c r="AN38" s="163"/>
      <c r="AO38" s="150"/>
      <c r="AP38" s="163"/>
      <c r="AQ38" s="150"/>
      <c r="AR38" s="163"/>
      <c r="AS38" s="150"/>
      <c r="AT38" s="163"/>
      <c r="AU38" s="150"/>
      <c r="AV38" s="149">
        <f t="shared" si="14"/>
        <v>0</v>
      </c>
      <c r="AW38" s="163"/>
      <c r="AX38" s="163"/>
      <c r="AY38" s="150"/>
      <c r="AZ38" s="149">
        <f t="shared" si="16"/>
        <v>0</v>
      </c>
      <c r="BA38" s="163"/>
      <c r="BB38" s="163"/>
      <c r="BC38" s="149"/>
      <c r="BD38" s="149">
        <f t="shared" si="18"/>
        <v>0</v>
      </c>
      <c r="BE38" s="357"/>
      <c r="BF38" s="163"/>
      <c r="BG38" s="151"/>
      <c r="BH38" s="149">
        <f t="shared" si="20"/>
        <v>0</v>
      </c>
      <c r="BI38" s="163"/>
      <c r="BJ38" s="163"/>
      <c r="BK38" s="163"/>
      <c r="BL38" s="163"/>
      <c r="BM38" s="163"/>
      <c r="BN38" s="151"/>
      <c r="BO38" s="149">
        <f t="shared" si="22"/>
        <v>0</v>
      </c>
      <c r="BP38" s="151"/>
      <c r="BQ38" s="126"/>
    </row>
    <row r="39" spans="1:69" ht="12.75" customHeight="1">
      <c r="A39" s="154" t="s">
        <v>76</v>
      </c>
      <c r="B39" s="155" t="s">
        <v>77</v>
      </c>
      <c r="C39" s="149">
        <f t="shared" si="0"/>
        <v>0</v>
      </c>
      <c r="D39" s="156">
        <f t="shared" ref="D39:F39" si="166">+D40+D41+D42+D43</f>
        <v>0</v>
      </c>
      <c r="E39" s="156">
        <f t="shared" si="166"/>
        <v>0</v>
      </c>
      <c r="F39" s="156">
        <f t="shared" si="166"/>
        <v>0</v>
      </c>
      <c r="G39" s="150"/>
      <c r="H39" s="149">
        <f t="shared" si="2"/>
        <v>0</v>
      </c>
      <c r="I39" s="156">
        <f t="shared" ref="I39:L39" si="167">+I40+I41+I42+I43</f>
        <v>0</v>
      </c>
      <c r="J39" s="156">
        <f t="shared" si="167"/>
        <v>0</v>
      </c>
      <c r="K39" s="156">
        <f t="shared" si="167"/>
        <v>0</v>
      </c>
      <c r="L39" s="156">
        <f t="shared" si="167"/>
        <v>0</v>
      </c>
      <c r="M39" s="150"/>
      <c r="N39" s="149">
        <f t="shared" si="4"/>
        <v>0</v>
      </c>
      <c r="O39" s="156">
        <f t="shared" ref="O39:S39" si="168">+O40+O41+O42+O43</f>
        <v>0</v>
      </c>
      <c r="P39" s="156">
        <f t="shared" si="168"/>
        <v>0</v>
      </c>
      <c r="Q39" s="156">
        <f t="shared" si="168"/>
        <v>0</v>
      </c>
      <c r="R39" s="156">
        <f t="shared" si="168"/>
        <v>0</v>
      </c>
      <c r="S39" s="156">
        <f t="shared" si="168"/>
        <v>0</v>
      </c>
      <c r="T39" s="150"/>
      <c r="U39" s="149">
        <f t="shared" si="6"/>
        <v>0</v>
      </c>
      <c r="V39" s="156">
        <f t="shared" ref="V39:X39" si="169">+V40+V41+V42+V43</f>
        <v>0</v>
      </c>
      <c r="W39" s="156">
        <f t="shared" si="169"/>
        <v>0</v>
      </c>
      <c r="X39" s="156">
        <f t="shared" si="169"/>
        <v>0</v>
      </c>
      <c r="Y39" s="150"/>
      <c r="Z39" s="149">
        <f t="shared" si="8"/>
        <v>0</v>
      </c>
      <c r="AA39" s="156">
        <f t="shared" ref="AA39:AC39" si="170">+AA40+AA41+AA42+AA43</f>
        <v>0</v>
      </c>
      <c r="AB39" s="156">
        <f t="shared" si="170"/>
        <v>0</v>
      </c>
      <c r="AC39" s="156">
        <f t="shared" si="170"/>
        <v>0</v>
      </c>
      <c r="AD39" s="150"/>
      <c r="AE39" s="149">
        <f t="shared" si="10"/>
        <v>0</v>
      </c>
      <c r="AF39" s="156">
        <f t="shared" ref="AF39:AH39" si="171">+AF40+AF41+AF42+AF43</f>
        <v>0</v>
      </c>
      <c r="AG39" s="156">
        <f t="shared" si="171"/>
        <v>0</v>
      </c>
      <c r="AH39" s="156">
        <f t="shared" si="171"/>
        <v>0</v>
      </c>
      <c r="AI39" s="150"/>
      <c r="AJ39" s="149">
        <f t="shared" si="12"/>
        <v>0</v>
      </c>
      <c r="AK39" s="156">
        <f t="shared" ref="AK39:AL39" si="172">+AK40+AK41+AK42+AK43</f>
        <v>0</v>
      </c>
      <c r="AL39" s="156">
        <f t="shared" si="172"/>
        <v>0</v>
      </c>
      <c r="AM39" s="150"/>
      <c r="AN39" s="156">
        <f>+AN40+AN41+AN42+AN43</f>
        <v>0</v>
      </c>
      <c r="AO39" s="150"/>
      <c r="AP39" s="156">
        <f>+AP40+AP41+AP42+AP43</f>
        <v>0</v>
      </c>
      <c r="AQ39" s="150"/>
      <c r="AR39" s="156">
        <f>+AR40+AR41+AR42+AR43</f>
        <v>0</v>
      </c>
      <c r="AS39" s="150"/>
      <c r="AT39" s="156">
        <f>+AT40+AT41+AT42+AT43</f>
        <v>0</v>
      </c>
      <c r="AU39" s="150"/>
      <c r="AV39" s="149">
        <f t="shared" si="14"/>
        <v>0</v>
      </c>
      <c r="AW39" s="156">
        <f t="shared" ref="AW39:AX39" si="173">+AW40+AW41+AW42+AW43</f>
        <v>0</v>
      </c>
      <c r="AX39" s="156">
        <f t="shared" si="173"/>
        <v>0</v>
      </c>
      <c r="AY39" s="150"/>
      <c r="AZ39" s="149">
        <f t="shared" si="16"/>
        <v>0</v>
      </c>
      <c r="BA39" s="156">
        <f t="shared" ref="BA39:BB39" si="174">+BA40+BA41+BA42+BA43</f>
        <v>0</v>
      </c>
      <c r="BB39" s="156">
        <f t="shared" si="174"/>
        <v>0</v>
      </c>
      <c r="BC39" s="149"/>
      <c r="BD39" s="149">
        <f t="shared" si="18"/>
        <v>0</v>
      </c>
      <c r="BE39" s="356">
        <f>+BE40+BE41+BE42+BE43</f>
        <v>0</v>
      </c>
      <c r="BF39" s="156">
        <f t="shared" ref="BF39" si="175">+BF40+BF41+BF42+BF43</f>
        <v>0</v>
      </c>
      <c r="BG39" s="151"/>
      <c r="BH39" s="149">
        <f t="shared" si="20"/>
        <v>0</v>
      </c>
      <c r="BI39" s="156">
        <f t="shared" ref="BI39:BM39" si="176">+BI40+BI41+BI42+BI43</f>
        <v>0</v>
      </c>
      <c r="BJ39" s="156">
        <f t="shared" si="176"/>
        <v>0</v>
      </c>
      <c r="BK39" s="156">
        <f t="shared" si="176"/>
        <v>0</v>
      </c>
      <c r="BL39" s="156">
        <f t="shared" si="176"/>
        <v>0</v>
      </c>
      <c r="BM39" s="156">
        <f t="shared" si="176"/>
        <v>0</v>
      </c>
      <c r="BN39" s="151"/>
      <c r="BO39" s="149">
        <f t="shared" si="22"/>
        <v>0</v>
      </c>
      <c r="BP39" s="151"/>
      <c r="BQ39" s="126"/>
    </row>
    <row r="40" spans="1:69" ht="12.75" customHeight="1">
      <c r="A40" s="178" t="s">
        <v>78</v>
      </c>
      <c r="B40" s="179" t="s">
        <v>79</v>
      </c>
      <c r="C40" s="149">
        <f t="shared" si="0"/>
        <v>0</v>
      </c>
      <c r="D40" s="166"/>
      <c r="E40" s="166"/>
      <c r="F40" s="166"/>
      <c r="G40" s="150"/>
      <c r="H40" s="149">
        <f t="shared" si="2"/>
        <v>0</v>
      </c>
      <c r="I40" s="166"/>
      <c r="J40" s="166"/>
      <c r="K40" s="166"/>
      <c r="L40" s="166"/>
      <c r="M40" s="150"/>
      <c r="N40" s="149">
        <f t="shared" si="4"/>
        <v>0</v>
      </c>
      <c r="O40" s="166"/>
      <c r="P40" s="166"/>
      <c r="Q40" s="166"/>
      <c r="R40" s="166"/>
      <c r="S40" s="166"/>
      <c r="T40" s="150"/>
      <c r="U40" s="149">
        <f t="shared" si="6"/>
        <v>0</v>
      </c>
      <c r="V40" s="166"/>
      <c r="W40" s="166"/>
      <c r="X40" s="166"/>
      <c r="Y40" s="150"/>
      <c r="Z40" s="149">
        <f t="shared" si="8"/>
        <v>0</v>
      </c>
      <c r="AA40" s="166"/>
      <c r="AB40" s="166"/>
      <c r="AC40" s="166"/>
      <c r="AD40" s="150"/>
      <c r="AE40" s="149">
        <f t="shared" si="10"/>
        <v>0</v>
      </c>
      <c r="AF40" s="166"/>
      <c r="AG40" s="166"/>
      <c r="AH40" s="166"/>
      <c r="AI40" s="150"/>
      <c r="AJ40" s="149">
        <f t="shared" si="12"/>
        <v>0</v>
      </c>
      <c r="AK40" s="166"/>
      <c r="AL40" s="166"/>
      <c r="AM40" s="150"/>
      <c r="AN40" s="166"/>
      <c r="AO40" s="150"/>
      <c r="AP40" s="166"/>
      <c r="AQ40" s="150"/>
      <c r="AR40" s="166"/>
      <c r="AS40" s="150"/>
      <c r="AT40" s="166"/>
      <c r="AU40" s="150"/>
      <c r="AV40" s="149">
        <f t="shared" si="14"/>
        <v>0</v>
      </c>
      <c r="AW40" s="166"/>
      <c r="AX40" s="166"/>
      <c r="AY40" s="150"/>
      <c r="AZ40" s="149">
        <f t="shared" si="16"/>
        <v>0</v>
      </c>
      <c r="BA40" s="166"/>
      <c r="BB40" s="166"/>
      <c r="BC40" s="149"/>
      <c r="BD40" s="149">
        <f t="shared" si="18"/>
        <v>0</v>
      </c>
      <c r="BE40" s="358"/>
      <c r="BF40" s="166"/>
      <c r="BG40" s="151"/>
      <c r="BH40" s="149">
        <f t="shared" si="20"/>
        <v>0</v>
      </c>
      <c r="BI40" s="166"/>
      <c r="BJ40" s="166"/>
      <c r="BK40" s="166"/>
      <c r="BL40" s="166"/>
      <c r="BM40" s="166"/>
      <c r="BN40" s="151"/>
      <c r="BO40" s="149">
        <f t="shared" si="22"/>
        <v>0</v>
      </c>
      <c r="BP40" s="151"/>
      <c r="BQ40" s="126"/>
    </row>
    <row r="41" spans="1:69" ht="12.75" customHeight="1">
      <c r="A41" s="178" t="s">
        <v>80</v>
      </c>
      <c r="B41" s="180" t="s">
        <v>81</v>
      </c>
      <c r="C41" s="149">
        <f t="shared" si="0"/>
        <v>0</v>
      </c>
      <c r="D41" s="166"/>
      <c r="E41" s="166"/>
      <c r="F41" s="166"/>
      <c r="G41" s="150"/>
      <c r="H41" s="149">
        <f t="shared" si="2"/>
        <v>0</v>
      </c>
      <c r="I41" s="166"/>
      <c r="J41" s="166"/>
      <c r="K41" s="166"/>
      <c r="L41" s="166"/>
      <c r="M41" s="150"/>
      <c r="N41" s="149">
        <f t="shared" si="4"/>
        <v>0</v>
      </c>
      <c r="O41" s="166"/>
      <c r="P41" s="166"/>
      <c r="Q41" s="166"/>
      <c r="R41" s="166"/>
      <c r="S41" s="166"/>
      <c r="T41" s="150"/>
      <c r="U41" s="149">
        <f t="shared" si="6"/>
        <v>0</v>
      </c>
      <c r="V41" s="166"/>
      <c r="W41" s="166"/>
      <c r="X41" s="166"/>
      <c r="Y41" s="150"/>
      <c r="Z41" s="149">
        <f t="shared" si="8"/>
        <v>0</v>
      </c>
      <c r="AA41" s="166"/>
      <c r="AB41" s="166"/>
      <c r="AC41" s="166"/>
      <c r="AD41" s="150"/>
      <c r="AE41" s="149">
        <f t="shared" si="10"/>
        <v>0</v>
      </c>
      <c r="AF41" s="166"/>
      <c r="AG41" s="166"/>
      <c r="AH41" s="166"/>
      <c r="AI41" s="150"/>
      <c r="AJ41" s="149">
        <f t="shared" si="12"/>
        <v>0</v>
      </c>
      <c r="AK41" s="166"/>
      <c r="AL41" s="166"/>
      <c r="AM41" s="150"/>
      <c r="AN41" s="166"/>
      <c r="AO41" s="150"/>
      <c r="AP41" s="166"/>
      <c r="AQ41" s="150"/>
      <c r="AR41" s="166"/>
      <c r="AS41" s="150"/>
      <c r="AT41" s="166"/>
      <c r="AU41" s="150"/>
      <c r="AV41" s="149">
        <f t="shared" si="14"/>
        <v>0</v>
      </c>
      <c r="AW41" s="166"/>
      <c r="AX41" s="166"/>
      <c r="AY41" s="150"/>
      <c r="AZ41" s="149">
        <f t="shared" si="16"/>
        <v>0</v>
      </c>
      <c r="BA41" s="166"/>
      <c r="BB41" s="166"/>
      <c r="BC41" s="149"/>
      <c r="BD41" s="149">
        <f t="shared" si="18"/>
        <v>0</v>
      </c>
      <c r="BE41" s="358"/>
      <c r="BF41" s="166"/>
      <c r="BG41" s="151"/>
      <c r="BH41" s="149">
        <f t="shared" si="20"/>
        <v>0</v>
      </c>
      <c r="BI41" s="166"/>
      <c r="BJ41" s="166"/>
      <c r="BK41" s="166"/>
      <c r="BL41" s="166"/>
      <c r="BM41" s="166"/>
      <c r="BN41" s="151"/>
      <c r="BO41" s="149">
        <f t="shared" si="22"/>
        <v>0</v>
      </c>
      <c r="BP41" s="151"/>
      <c r="BQ41" s="126"/>
    </row>
    <row r="42" spans="1:69" ht="12.75" customHeight="1">
      <c r="A42" s="164" t="s">
        <v>82</v>
      </c>
      <c r="B42" s="165" t="s">
        <v>83</v>
      </c>
      <c r="C42" s="149">
        <f t="shared" si="0"/>
        <v>0</v>
      </c>
      <c r="D42" s="166"/>
      <c r="E42" s="166"/>
      <c r="F42" s="166"/>
      <c r="G42" s="150"/>
      <c r="H42" s="149">
        <f t="shared" si="2"/>
        <v>0</v>
      </c>
      <c r="I42" s="166"/>
      <c r="J42" s="166"/>
      <c r="K42" s="166"/>
      <c r="L42" s="166"/>
      <c r="M42" s="150"/>
      <c r="N42" s="149">
        <f t="shared" si="4"/>
        <v>0</v>
      </c>
      <c r="O42" s="166"/>
      <c r="P42" s="166"/>
      <c r="Q42" s="166"/>
      <c r="R42" s="166"/>
      <c r="S42" s="166"/>
      <c r="T42" s="150"/>
      <c r="U42" s="149">
        <f t="shared" si="6"/>
        <v>0</v>
      </c>
      <c r="V42" s="166"/>
      <c r="W42" s="166"/>
      <c r="X42" s="166"/>
      <c r="Y42" s="150"/>
      <c r="Z42" s="149">
        <f t="shared" si="8"/>
        <v>0</v>
      </c>
      <c r="AA42" s="166"/>
      <c r="AB42" s="166"/>
      <c r="AC42" s="166"/>
      <c r="AD42" s="150"/>
      <c r="AE42" s="149">
        <f t="shared" si="10"/>
        <v>0</v>
      </c>
      <c r="AF42" s="166"/>
      <c r="AG42" s="166"/>
      <c r="AH42" s="166"/>
      <c r="AI42" s="150"/>
      <c r="AJ42" s="149">
        <f t="shared" si="12"/>
        <v>0</v>
      </c>
      <c r="AK42" s="166"/>
      <c r="AL42" s="166"/>
      <c r="AM42" s="150"/>
      <c r="AN42" s="166"/>
      <c r="AO42" s="150"/>
      <c r="AP42" s="166"/>
      <c r="AQ42" s="150"/>
      <c r="AR42" s="166"/>
      <c r="AS42" s="150"/>
      <c r="AT42" s="166"/>
      <c r="AU42" s="150"/>
      <c r="AV42" s="149">
        <f t="shared" si="14"/>
        <v>0</v>
      </c>
      <c r="AW42" s="166"/>
      <c r="AX42" s="166"/>
      <c r="AY42" s="150"/>
      <c r="AZ42" s="149">
        <f t="shared" si="16"/>
        <v>0</v>
      </c>
      <c r="BA42" s="166"/>
      <c r="BB42" s="166"/>
      <c r="BC42" s="149"/>
      <c r="BD42" s="149">
        <f t="shared" si="18"/>
        <v>0</v>
      </c>
      <c r="BE42" s="358"/>
      <c r="BF42" s="166"/>
      <c r="BG42" s="151"/>
      <c r="BH42" s="149">
        <f t="shared" si="20"/>
        <v>0</v>
      </c>
      <c r="BI42" s="166"/>
      <c r="BJ42" s="166"/>
      <c r="BK42" s="166"/>
      <c r="BL42" s="166"/>
      <c r="BM42" s="166"/>
      <c r="BN42" s="151"/>
      <c r="BO42" s="149">
        <f t="shared" si="22"/>
        <v>0</v>
      </c>
      <c r="BP42" s="151"/>
      <c r="BQ42" s="126"/>
    </row>
    <row r="43" spans="1:69" ht="12.75" customHeight="1">
      <c r="A43" s="164" t="s">
        <v>84</v>
      </c>
      <c r="B43" s="165" t="s">
        <v>85</v>
      </c>
      <c r="C43" s="149">
        <f t="shared" si="0"/>
        <v>0</v>
      </c>
      <c r="D43" s="166"/>
      <c r="E43" s="166"/>
      <c r="F43" s="166"/>
      <c r="G43" s="150"/>
      <c r="H43" s="149">
        <f t="shared" si="2"/>
        <v>0</v>
      </c>
      <c r="I43" s="166"/>
      <c r="J43" s="166"/>
      <c r="K43" s="166"/>
      <c r="L43" s="166"/>
      <c r="M43" s="150"/>
      <c r="N43" s="149">
        <f t="shared" si="4"/>
        <v>0</v>
      </c>
      <c r="O43" s="166"/>
      <c r="P43" s="166"/>
      <c r="Q43" s="166"/>
      <c r="R43" s="166"/>
      <c r="S43" s="166"/>
      <c r="T43" s="150"/>
      <c r="U43" s="149">
        <f t="shared" si="6"/>
        <v>0</v>
      </c>
      <c r="V43" s="166"/>
      <c r="W43" s="166"/>
      <c r="X43" s="166"/>
      <c r="Y43" s="150"/>
      <c r="Z43" s="149">
        <f t="shared" si="8"/>
        <v>0</v>
      </c>
      <c r="AA43" s="166"/>
      <c r="AB43" s="166"/>
      <c r="AC43" s="166"/>
      <c r="AD43" s="150"/>
      <c r="AE43" s="149">
        <f t="shared" si="10"/>
        <v>0</v>
      </c>
      <c r="AF43" s="166"/>
      <c r="AG43" s="166"/>
      <c r="AH43" s="166"/>
      <c r="AI43" s="150"/>
      <c r="AJ43" s="149">
        <f t="shared" si="12"/>
        <v>0</v>
      </c>
      <c r="AK43" s="166"/>
      <c r="AL43" s="166"/>
      <c r="AM43" s="150"/>
      <c r="AN43" s="166"/>
      <c r="AO43" s="150"/>
      <c r="AP43" s="166"/>
      <c r="AQ43" s="150"/>
      <c r="AR43" s="166"/>
      <c r="AS43" s="150"/>
      <c r="AT43" s="166"/>
      <c r="AU43" s="150"/>
      <c r="AV43" s="149">
        <f t="shared" si="14"/>
        <v>0</v>
      </c>
      <c r="AW43" s="166"/>
      <c r="AX43" s="166"/>
      <c r="AY43" s="150"/>
      <c r="AZ43" s="149">
        <f t="shared" si="16"/>
        <v>0</v>
      </c>
      <c r="BA43" s="166"/>
      <c r="BB43" s="166"/>
      <c r="BC43" s="149"/>
      <c r="BD43" s="149">
        <f t="shared" si="18"/>
        <v>0</v>
      </c>
      <c r="BE43" s="358"/>
      <c r="BF43" s="166"/>
      <c r="BG43" s="151"/>
      <c r="BH43" s="149">
        <f t="shared" si="20"/>
        <v>0</v>
      </c>
      <c r="BI43" s="166"/>
      <c r="BJ43" s="166"/>
      <c r="BK43" s="166"/>
      <c r="BL43" s="166"/>
      <c r="BM43" s="166"/>
      <c r="BN43" s="151"/>
      <c r="BO43" s="149">
        <f t="shared" si="22"/>
        <v>0</v>
      </c>
      <c r="BP43" s="151"/>
      <c r="BQ43" s="126"/>
    </row>
    <row r="44" spans="1:69" ht="12.75" customHeight="1">
      <c r="A44" s="154" t="s">
        <v>86</v>
      </c>
      <c r="B44" s="155" t="s">
        <v>87</v>
      </c>
      <c r="C44" s="149">
        <f t="shared" si="0"/>
        <v>0</v>
      </c>
      <c r="D44" s="156"/>
      <c r="E44" s="156"/>
      <c r="F44" s="156"/>
      <c r="G44" s="150"/>
      <c r="H44" s="149">
        <f t="shared" si="2"/>
        <v>0</v>
      </c>
      <c r="I44" s="156"/>
      <c r="J44" s="156"/>
      <c r="K44" s="156"/>
      <c r="L44" s="156"/>
      <c r="M44" s="150"/>
      <c r="N44" s="149">
        <f t="shared" si="4"/>
        <v>0</v>
      </c>
      <c r="O44" s="156"/>
      <c r="P44" s="156"/>
      <c r="Q44" s="156"/>
      <c r="R44" s="156"/>
      <c r="S44" s="156"/>
      <c r="T44" s="150"/>
      <c r="U44" s="149">
        <f t="shared" si="6"/>
        <v>0</v>
      </c>
      <c r="V44" s="156"/>
      <c r="W44" s="156"/>
      <c r="X44" s="156"/>
      <c r="Y44" s="150"/>
      <c r="Z44" s="149">
        <f t="shared" si="8"/>
        <v>0</v>
      </c>
      <c r="AA44" s="156"/>
      <c r="AB44" s="156"/>
      <c r="AC44" s="156"/>
      <c r="AD44" s="150"/>
      <c r="AE44" s="149">
        <f t="shared" si="10"/>
        <v>0</v>
      </c>
      <c r="AF44" s="156"/>
      <c r="AG44" s="156"/>
      <c r="AH44" s="156"/>
      <c r="AI44" s="150"/>
      <c r="AJ44" s="149">
        <f t="shared" si="12"/>
        <v>0</v>
      </c>
      <c r="AK44" s="156"/>
      <c r="AL44" s="156"/>
      <c r="AM44" s="150"/>
      <c r="AN44" s="156"/>
      <c r="AO44" s="150"/>
      <c r="AP44" s="156"/>
      <c r="AQ44" s="150"/>
      <c r="AR44" s="156"/>
      <c r="AS44" s="150"/>
      <c r="AT44" s="156"/>
      <c r="AU44" s="150"/>
      <c r="AV44" s="149">
        <f t="shared" si="14"/>
        <v>0</v>
      </c>
      <c r="AW44" s="156"/>
      <c r="AX44" s="156"/>
      <c r="AY44" s="150"/>
      <c r="AZ44" s="149">
        <f t="shared" si="16"/>
        <v>0</v>
      </c>
      <c r="BA44" s="156"/>
      <c r="BB44" s="156"/>
      <c r="BC44" s="149"/>
      <c r="BD44" s="149">
        <f t="shared" si="18"/>
        <v>0</v>
      </c>
      <c r="BE44" s="356"/>
      <c r="BF44" s="156"/>
      <c r="BG44" s="151"/>
      <c r="BH44" s="149">
        <f t="shared" si="20"/>
        <v>0</v>
      </c>
      <c r="BI44" s="156"/>
      <c r="BJ44" s="156"/>
      <c r="BK44" s="156"/>
      <c r="BL44" s="156"/>
      <c r="BM44" s="156"/>
      <c r="BN44" s="151"/>
      <c r="BO44" s="149">
        <f t="shared" si="22"/>
        <v>0</v>
      </c>
      <c r="BP44" s="151"/>
      <c r="BQ44" s="126"/>
    </row>
    <row r="45" spans="1:69" ht="12.75" customHeight="1">
      <c r="A45" s="152" t="s">
        <v>88</v>
      </c>
      <c r="B45" s="153" t="s">
        <v>89</v>
      </c>
      <c r="C45" s="149">
        <f t="shared" si="0"/>
        <v>0</v>
      </c>
      <c r="D45" s="149">
        <f t="shared" ref="D45:F45" si="177">+D46+D47</f>
        <v>0</v>
      </c>
      <c r="E45" s="149">
        <f t="shared" si="177"/>
        <v>0</v>
      </c>
      <c r="F45" s="149">
        <f t="shared" si="177"/>
        <v>0</v>
      </c>
      <c r="G45" s="150"/>
      <c r="H45" s="149">
        <f t="shared" si="2"/>
        <v>0</v>
      </c>
      <c r="I45" s="149">
        <f t="shared" ref="I45:L45" si="178">+I46+I47</f>
        <v>0</v>
      </c>
      <c r="J45" s="149">
        <f t="shared" si="178"/>
        <v>0</v>
      </c>
      <c r="K45" s="149">
        <f t="shared" si="178"/>
        <v>0</v>
      </c>
      <c r="L45" s="149">
        <f t="shared" si="178"/>
        <v>0</v>
      </c>
      <c r="M45" s="150"/>
      <c r="N45" s="149">
        <f t="shared" si="4"/>
        <v>0</v>
      </c>
      <c r="O45" s="149">
        <f t="shared" ref="O45:S45" si="179">+O46+O47</f>
        <v>0</v>
      </c>
      <c r="P45" s="149">
        <f t="shared" si="179"/>
        <v>0</v>
      </c>
      <c r="Q45" s="149">
        <f t="shared" si="179"/>
        <v>0</v>
      </c>
      <c r="R45" s="149">
        <f t="shared" si="179"/>
        <v>0</v>
      </c>
      <c r="S45" s="149">
        <f t="shared" si="179"/>
        <v>0</v>
      </c>
      <c r="T45" s="150"/>
      <c r="U45" s="149">
        <f t="shared" si="6"/>
        <v>0</v>
      </c>
      <c r="V45" s="149">
        <f t="shared" ref="V45:X45" si="180">+V46+V47</f>
        <v>0</v>
      </c>
      <c r="W45" s="149">
        <f t="shared" si="180"/>
        <v>0</v>
      </c>
      <c r="X45" s="149">
        <f t="shared" si="180"/>
        <v>0</v>
      </c>
      <c r="Y45" s="150"/>
      <c r="Z45" s="149">
        <f t="shared" si="8"/>
        <v>0</v>
      </c>
      <c r="AA45" s="149">
        <f t="shared" ref="AA45:AC45" si="181">+AA46+AA47</f>
        <v>0</v>
      </c>
      <c r="AB45" s="149">
        <f t="shared" si="181"/>
        <v>0</v>
      </c>
      <c r="AC45" s="149">
        <f t="shared" si="181"/>
        <v>0</v>
      </c>
      <c r="AD45" s="150"/>
      <c r="AE45" s="149">
        <f t="shared" si="10"/>
        <v>0</v>
      </c>
      <c r="AF45" s="149">
        <f t="shared" ref="AF45:AH45" si="182">+AF46+AF47</f>
        <v>0</v>
      </c>
      <c r="AG45" s="149">
        <f t="shared" si="182"/>
        <v>0</v>
      </c>
      <c r="AH45" s="149">
        <f t="shared" si="182"/>
        <v>0</v>
      </c>
      <c r="AI45" s="150"/>
      <c r="AJ45" s="149">
        <f t="shared" si="12"/>
        <v>0</v>
      </c>
      <c r="AK45" s="149">
        <f t="shared" ref="AK45:AL45" si="183">+AK46+AK47</f>
        <v>0</v>
      </c>
      <c r="AL45" s="149">
        <f t="shared" si="183"/>
        <v>0</v>
      </c>
      <c r="AM45" s="150"/>
      <c r="AN45" s="149">
        <f>+AN46+AN47</f>
        <v>0</v>
      </c>
      <c r="AO45" s="150"/>
      <c r="AP45" s="149">
        <f>+AP46+AP47</f>
        <v>0</v>
      </c>
      <c r="AQ45" s="150"/>
      <c r="AR45" s="149">
        <f>+AR46+AR47</f>
        <v>0</v>
      </c>
      <c r="AS45" s="150"/>
      <c r="AT45" s="149">
        <f>+AT46+AT47</f>
        <v>0</v>
      </c>
      <c r="AU45" s="150"/>
      <c r="AV45" s="149">
        <f t="shared" si="14"/>
        <v>0</v>
      </c>
      <c r="AW45" s="149">
        <f t="shared" ref="AW45:AX45" si="184">+AW46+AW47</f>
        <v>0</v>
      </c>
      <c r="AX45" s="149">
        <f t="shared" si="184"/>
        <v>0</v>
      </c>
      <c r="AY45" s="150"/>
      <c r="AZ45" s="149">
        <f t="shared" si="16"/>
        <v>0</v>
      </c>
      <c r="BA45" s="149">
        <f t="shared" ref="BA45:BB45" si="185">+BA46+BA47</f>
        <v>0</v>
      </c>
      <c r="BB45" s="149">
        <f t="shared" si="185"/>
        <v>0</v>
      </c>
      <c r="BC45" s="149"/>
      <c r="BD45" s="149">
        <f t="shared" si="18"/>
        <v>0</v>
      </c>
      <c r="BE45" s="355">
        <f>+BE46+BE47</f>
        <v>0</v>
      </c>
      <c r="BF45" s="149">
        <f t="shared" ref="BF45" si="186">+BF46+BF47</f>
        <v>0</v>
      </c>
      <c r="BG45" s="151"/>
      <c r="BH45" s="149">
        <f t="shared" si="20"/>
        <v>0</v>
      </c>
      <c r="BI45" s="149">
        <f t="shared" ref="BI45:BM45" si="187">+BI46+BI47</f>
        <v>0</v>
      </c>
      <c r="BJ45" s="149">
        <f t="shared" si="187"/>
        <v>0</v>
      </c>
      <c r="BK45" s="149">
        <f t="shared" si="187"/>
        <v>0</v>
      </c>
      <c r="BL45" s="149">
        <f t="shared" si="187"/>
        <v>0</v>
      </c>
      <c r="BM45" s="149">
        <f t="shared" si="187"/>
        <v>0</v>
      </c>
      <c r="BN45" s="151"/>
      <c r="BO45" s="149">
        <f t="shared" si="22"/>
        <v>0</v>
      </c>
      <c r="BP45" s="151"/>
      <c r="BQ45" s="126"/>
    </row>
    <row r="46" spans="1:69" ht="12.75" customHeight="1">
      <c r="A46" s="164" t="s">
        <v>90</v>
      </c>
      <c r="B46" s="165" t="s">
        <v>91</v>
      </c>
      <c r="C46" s="149">
        <f t="shared" si="0"/>
        <v>0</v>
      </c>
      <c r="D46" s="166"/>
      <c r="E46" s="166"/>
      <c r="F46" s="166"/>
      <c r="G46" s="150"/>
      <c r="H46" s="149">
        <f t="shared" si="2"/>
        <v>0</v>
      </c>
      <c r="I46" s="166"/>
      <c r="J46" s="166"/>
      <c r="K46" s="166"/>
      <c r="L46" s="166"/>
      <c r="M46" s="150"/>
      <c r="N46" s="149">
        <f t="shared" si="4"/>
        <v>0</v>
      </c>
      <c r="O46" s="166"/>
      <c r="P46" s="166"/>
      <c r="Q46" s="166"/>
      <c r="R46" s="166"/>
      <c r="S46" s="166"/>
      <c r="T46" s="150"/>
      <c r="U46" s="149">
        <f t="shared" si="6"/>
        <v>0</v>
      </c>
      <c r="V46" s="166"/>
      <c r="W46" s="166"/>
      <c r="X46" s="166"/>
      <c r="Y46" s="150"/>
      <c r="Z46" s="149">
        <f t="shared" si="8"/>
        <v>0</v>
      </c>
      <c r="AA46" s="166"/>
      <c r="AB46" s="166"/>
      <c r="AC46" s="166"/>
      <c r="AD46" s="150"/>
      <c r="AE46" s="149">
        <f t="shared" si="10"/>
        <v>0</v>
      </c>
      <c r="AF46" s="166"/>
      <c r="AG46" s="166"/>
      <c r="AH46" s="166"/>
      <c r="AI46" s="150"/>
      <c r="AJ46" s="149">
        <f t="shared" si="12"/>
        <v>0</v>
      </c>
      <c r="AK46" s="166"/>
      <c r="AL46" s="166"/>
      <c r="AM46" s="150"/>
      <c r="AN46" s="166"/>
      <c r="AO46" s="150"/>
      <c r="AP46" s="166"/>
      <c r="AQ46" s="150"/>
      <c r="AR46" s="166"/>
      <c r="AS46" s="150"/>
      <c r="AT46" s="166"/>
      <c r="AU46" s="150"/>
      <c r="AV46" s="149">
        <f t="shared" si="14"/>
        <v>0</v>
      </c>
      <c r="AW46" s="166"/>
      <c r="AX46" s="166"/>
      <c r="AY46" s="150"/>
      <c r="AZ46" s="149">
        <f t="shared" si="16"/>
        <v>0</v>
      </c>
      <c r="BA46" s="166"/>
      <c r="BB46" s="166"/>
      <c r="BC46" s="149"/>
      <c r="BD46" s="149">
        <f t="shared" si="18"/>
        <v>0</v>
      </c>
      <c r="BE46" s="358"/>
      <c r="BF46" s="166"/>
      <c r="BG46" s="151"/>
      <c r="BH46" s="149">
        <f t="shared" si="20"/>
        <v>0</v>
      </c>
      <c r="BI46" s="166"/>
      <c r="BJ46" s="166"/>
      <c r="BK46" s="166"/>
      <c r="BL46" s="166"/>
      <c r="BM46" s="166"/>
      <c r="BN46" s="151"/>
      <c r="BO46" s="149">
        <f t="shared" si="22"/>
        <v>0</v>
      </c>
      <c r="BP46" s="151"/>
      <c r="BQ46" s="126"/>
    </row>
    <row r="47" spans="1:69" ht="12.75" customHeight="1">
      <c r="A47" s="164" t="s">
        <v>92</v>
      </c>
      <c r="B47" s="165" t="s">
        <v>93</v>
      </c>
      <c r="C47" s="149">
        <f t="shared" si="0"/>
        <v>0</v>
      </c>
      <c r="D47" s="166"/>
      <c r="E47" s="166"/>
      <c r="F47" s="166"/>
      <c r="G47" s="150"/>
      <c r="H47" s="149">
        <f t="shared" si="2"/>
        <v>0</v>
      </c>
      <c r="I47" s="166"/>
      <c r="J47" s="166"/>
      <c r="K47" s="166"/>
      <c r="L47" s="166"/>
      <c r="M47" s="150"/>
      <c r="N47" s="149">
        <f t="shared" si="4"/>
        <v>0</v>
      </c>
      <c r="O47" s="166"/>
      <c r="P47" s="166"/>
      <c r="Q47" s="166"/>
      <c r="R47" s="166"/>
      <c r="S47" s="166"/>
      <c r="T47" s="150"/>
      <c r="U47" s="149">
        <f t="shared" si="6"/>
        <v>0</v>
      </c>
      <c r="V47" s="166"/>
      <c r="W47" s="166"/>
      <c r="X47" s="166"/>
      <c r="Y47" s="150"/>
      <c r="Z47" s="149">
        <f t="shared" si="8"/>
        <v>0</v>
      </c>
      <c r="AA47" s="166"/>
      <c r="AB47" s="166"/>
      <c r="AC47" s="166"/>
      <c r="AD47" s="150"/>
      <c r="AE47" s="149">
        <f t="shared" si="10"/>
        <v>0</v>
      </c>
      <c r="AF47" s="166"/>
      <c r="AG47" s="166"/>
      <c r="AH47" s="166"/>
      <c r="AI47" s="150"/>
      <c r="AJ47" s="149">
        <f t="shared" si="12"/>
        <v>0</v>
      </c>
      <c r="AK47" s="166"/>
      <c r="AL47" s="166"/>
      <c r="AM47" s="150"/>
      <c r="AN47" s="166"/>
      <c r="AO47" s="150"/>
      <c r="AP47" s="166"/>
      <c r="AQ47" s="150"/>
      <c r="AR47" s="166"/>
      <c r="AS47" s="150"/>
      <c r="AT47" s="166"/>
      <c r="AU47" s="150"/>
      <c r="AV47" s="149">
        <f t="shared" si="14"/>
        <v>0</v>
      </c>
      <c r="AW47" s="166"/>
      <c r="AX47" s="166"/>
      <c r="AY47" s="150"/>
      <c r="AZ47" s="149">
        <f t="shared" si="16"/>
        <v>0</v>
      </c>
      <c r="BA47" s="166"/>
      <c r="BB47" s="166"/>
      <c r="BC47" s="149"/>
      <c r="BD47" s="149">
        <f t="shared" si="18"/>
        <v>0</v>
      </c>
      <c r="BE47" s="358"/>
      <c r="BF47" s="166"/>
      <c r="BG47" s="151"/>
      <c r="BH47" s="149">
        <f t="shared" si="20"/>
        <v>0</v>
      </c>
      <c r="BI47" s="166"/>
      <c r="BJ47" s="166"/>
      <c r="BK47" s="166"/>
      <c r="BL47" s="166"/>
      <c r="BM47" s="166"/>
      <c r="BN47" s="151"/>
      <c r="BO47" s="149">
        <f t="shared" si="22"/>
        <v>0</v>
      </c>
      <c r="BP47" s="151"/>
      <c r="BQ47" s="126"/>
    </row>
    <row r="48" spans="1:69" ht="12.75" customHeight="1">
      <c r="A48" s="152" t="s">
        <v>94</v>
      </c>
      <c r="B48" s="153" t="s">
        <v>95</v>
      </c>
      <c r="C48" s="149">
        <f t="shared" si="0"/>
        <v>0</v>
      </c>
      <c r="D48" s="149">
        <f t="shared" ref="D48:F48" si="188">+D49+D50+D51+D55+D54</f>
        <v>0</v>
      </c>
      <c r="E48" s="149">
        <f t="shared" si="188"/>
        <v>0</v>
      </c>
      <c r="F48" s="149">
        <f t="shared" si="188"/>
        <v>0</v>
      </c>
      <c r="G48" s="150"/>
      <c r="H48" s="149">
        <f t="shared" si="2"/>
        <v>0</v>
      </c>
      <c r="I48" s="149">
        <f t="shared" ref="I48:L48" si="189">+I49+I50+I51+I55+I54</f>
        <v>0</v>
      </c>
      <c r="J48" s="149">
        <f t="shared" si="189"/>
        <v>0</v>
      </c>
      <c r="K48" s="149">
        <f t="shared" si="189"/>
        <v>0</v>
      </c>
      <c r="L48" s="149">
        <f t="shared" si="189"/>
        <v>0</v>
      </c>
      <c r="M48" s="150"/>
      <c r="N48" s="149">
        <f t="shared" si="4"/>
        <v>0</v>
      </c>
      <c r="O48" s="149">
        <f t="shared" ref="O48:S48" si="190">+O49+O50+O51+O55+O54</f>
        <v>0</v>
      </c>
      <c r="P48" s="149">
        <f t="shared" si="190"/>
        <v>0</v>
      </c>
      <c r="Q48" s="149">
        <f t="shared" si="190"/>
        <v>0</v>
      </c>
      <c r="R48" s="149">
        <f t="shared" si="190"/>
        <v>0</v>
      </c>
      <c r="S48" s="149">
        <f t="shared" si="190"/>
        <v>0</v>
      </c>
      <c r="T48" s="150"/>
      <c r="U48" s="149">
        <f t="shared" si="6"/>
        <v>0</v>
      </c>
      <c r="V48" s="149">
        <f t="shared" ref="V48:X48" si="191">+V49+V50+V51+V55+V54</f>
        <v>0</v>
      </c>
      <c r="W48" s="149">
        <f t="shared" si="191"/>
        <v>0</v>
      </c>
      <c r="X48" s="149">
        <f t="shared" si="191"/>
        <v>0</v>
      </c>
      <c r="Y48" s="150"/>
      <c r="Z48" s="149">
        <f t="shared" si="8"/>
        <v>0</v>
      </c>
      <c r="AA48" s="149">
        <f t="shared" ref="AA48:AC48" si="192">+AA49+AA50+AA51+AA55+AA54</f>
        <v>0</v>
      </c>
      <c r="AB48" s="149">
        <f t="shared" si="192"/>
        <v>0</v>
      </c>
      <c r="AC48" s="149">
        <f t="shared" si="192"/>
        <v>0</v>
      </c>
      <c r="AD48" s="150"/>
      <c r="AE48" s="149">
        <f t="shared" si="10"/>
        <v>0</v>
      </c>
      <c r="AF48" s="149">
        <f t="shared" ref="AF48:AH48" si="193">+AF49+AF50+AF51+AF55+AF54</f>
        <v>0</v>
      </c>
      <c r="AG48" s="149">
        <f t="shared" si="193"/>
        <v>0</v>
      </c>
      <c r="AH48" s="149">
        <f t="shared" si="193"/>
        <v>0</v>
      </c>
      <c r="AI48" s="150"/>
      <c r="AJ48" s="149">
        <f t="shared" si="12"/>
        <v>0</v>
      </c>
      <c r="AK48" s="149">
        <f t="shared" ref="AK48:AL48" si="194">+AK49+AK50+AK51+AK55+AK54</f>
        <v>0</v>
      </c>
      <c r="AL48" s="149">
        <f t="shared" si="194"/>
        <v>0</v>
      </c>
      <c r="AM48" s="150"/>
      <c r="AN48" s="149">
        <f>+AN49+AN50+AN51+AN55+AN54</f>
        <v>0</v>
      </c>
      <c r="AO48" s="150"/>
      <c r="AP48" s="149">
        <f>+AP49+AP50+AP51+AP55+AP54</f>
        <v>0</v>
      </c>
      <c r="AQ48" s="150"/>
      <c r="AR48" s="149">
        <f>+AR49+AR50+AR51+AR55+AR54</f>
        <v>0</v>
      </c>
      <c r="AS48" s="150"/>
      <c r="AT48" s="149">
        <f>+AT49+AT50+AT51+AT55+AT54</f>
        <v>0</v>
      </c>
      <c r="AU48" s="150"/>
      <c r="AV48" s="149">
        <f t="shared" si="14"/>
        <v>0</v>
      </c>
      <c r="AW48" s="149">
        <f t="shared" ref="AW48:AX48" si="195">+AW49+AW50+AW51+AW55+AW54</f>
        <v>0</v>
      </c>
      <c r="AX48" s="149">
        <f t="shared" si="195"/>
        <v>0</v>
      </c>
      <c r="AY48" s="150"/>
      <c r="AZ48" s="149">
        <f t="shared" si="16"/>
        <v>0</v>
      </c>
      <c r="BA48" s="149">
        <f t="shared" ref="BA48:BB48" si="196">+BA49+BA50+BA51+BA55+BA54</f>
        <v>0</v>
      </c>
      <c r="BB48" s="149">
        <f t="shared" si="196"/>
        <v>0</v>
      </c>
      <c r="BC48" s="149"/>
      <c r="BD48" s="149">
        <f t="shared" si="18"/>
        <v>0</v>
      </c>
      <c r="BE48" s="355">
        <f>+BE49+BE50+BE51+BE55+BE54</f>
        <v>0</v>
      </c>
      <c r="BF48" s="149">
        <f t="shared" ref="BF48" si="197">+BF49+BF50+BF51+BF55+BF54</f>
        <v>0</v>
      </c>
      <c r="BG48" s="151"/>
      <c r="BH48" s="149">
        <f t="shared" si="20"/>
        <v>0</v>
      </c>
      <c r="BI48" s="149">
        <f t="shared" ref="BI48:BM48" si="198">+BI49+BI50+BI51+BI55+BI54</f>
        <v>0</v>
      </c>
      <c r="BJ48" s="149">
        <f t="shared" si="198"/>
        <v>0</v>
      </c>
      <c r="BK48" s="149">
        <f t="shared" si="198"/>
        <v>0</v>
      </c>
      <c r="BL48" s="149">
        <f t="shared" si="198"/>
        <v>0</v>
      </c>
      <c r="BM48" s="149">
        <f t="shared" si="198"/>
        <v>0</v>
      </c>
      <c r="BN48" s="151"/>
      <c r="BO48" s="149">
        <f t="shared" si="22"/>
        <v>0</v>
      </c>
      <c r="BP48" s="151"/>
      <c r="BQ48" s="126"/>
    </row>
    <row r="49" spans="1:69" ht="12.75" customHeight="1">
      <c r="A49" s="164" t="s">
        <v>96</v>
      </c>
      <c r="B49" s="165" t="s">
        <v>97</v>
      </c>
      <c r="C49" s="149">
        <f t="shared" si="0"/>
        <v>0</v>
      </c>
      <c r="D49" s="166"/>
      <c r="E49" s="166"/>
      <c r="F49" s="166"/>
      <c r="G49" s="150"/>
      <c r="H49" s="149">
        <f t="shared" si="2"/>
        <v>0</v>
      </c>
      <c r="I49" s="166"/>
      <c r="J49" s="166"/>
      <c r="K49" s="166"/>
      <c r="L49" s="166"/>
      <c r="M49" s="150"/>
      <c r="N49" s="149">
        <f t="shared" si="4"/>
        <v>0</v>
      </c>
      <c r="O49" s="166"/>
      <c r="P49" s="166"/>
      <c r="Q49" s="166"/>
      <c r="R49" s="166"/>
      <c r="S49" s="166"/>
      <c r="T49" s="150"/>
      <c r="U49" s="149">
        <f t="shared" si="6"/>
        <v>0</v>
      </c>
      <c r="V49" s="166"/>
      <c r="W49" s="166"/>
      <c r="X49" s="166"/>
      <c r="Y49" s="150"/>
      <c r="Z49" s="149">
        <f t="shared" si="8"/>
        <v>0</v>
      </c>
      <c r="AA49" s="166"/>
      <c r="AB49" s="166"/>
      <c r="AC49" s="166"/>
      <c r="AD49" s="150"/>
      <c r="AE49" s="149">
        <f t="shared" si="10"/>
        <v>0</v>
      </c>
      <c r="AF49" s="166"/>
      <c r="AG49" s="166"/>
      <c r="AH49" s="166"/>
      <c r="AI49" s="150"/>
      <c r="AJ49" s="149">
        <f t="shared" si="12"/>
        <v>0</v>
      </c>
      <c r="AK49" s="166"/>
      <c r="AL49" s="166"/>
      <c r="AM49" s="150"/>
      <c r="AN49" s="166"/>
      <c r="AO49" s="150"/>
      <c r="AP49" s="166"/>
      <c r="AQ49" s="150"/>
      <c r="AR49" s="166"/>
      <c r="AS49" s="150"/>
      <c r="AT49" s="166"/>
      <c r="AU49" s="150"/>
      <c r="AV49" s="149">
        <f t="shared" si="14"/>
        <v>0</v>
      </c>
      <c r="AW49" s="166"/>
      <c r="AX49" s="166"/>
      <c r="AY49" s="150"/>
      <c r="AZ49" s="149">
        <f t="shared" si="16"/>
        <v>0</v>
      </c>
      <c r="BA49" s="166"/>
      <c r="BB49" s="166"/>
      <c r="BC49" s="149"/>
      <c r="BD49" s="149">
        <f t="shared" si="18"/>
        <v>0</v>
      </c>
      <c r="BE49" s="358"/>
      <c r="BF49" s="166"/>
      <c r="BG49" s="151"/>
      <c r="BH49" s="149">
        <f t="shared" si="20"/>
        <v>0</v>
      </c>
      <c r="BI49" s="166"/>
      <c r="BJ49" s="166"/>
      <c r="BK49" s="166"/>
      <c r="BL49" s="166"/>
      <c r="BM49" s="166"/>
      <c r="BN49" s="151"/>
      <c r="BO49" s="149">
        <f t="shared" si="22"/>
        <v>0</v>
      </c>
      <c r="BP49" s="151"/>
      <c r="BQ49" s="126"/>
    </row>
    <row r="50" spans="1:69" ht="12.75" customHeight="1">
      <c r="A50" s="164" t="s">
        <v>98</v>
      </c>
      <c r="B50" s="165" t="s">
        <v>99</v>
      </c>
      <c r="C50" s="149">
        <f t="shared" si="0"/>
        <v>0</v>
      </c>
      <c r="D50" s="166"/>
      <c r="E50" s="166"/>
      <c r="F50" s="166"/>
      <c r="G50" s="150"/>
      <c r="H50" s="149">
        <f t="shared" si="2"/>
        <v>0</v>
      </c>
      <c r="I50" s="166"/>
      <c r="J50" s="166"/>
      <c r="K50" s="166"/>
      <c r="L50" s="166"/>
      <c r="M50" s="150"/>
      <c r="N50" s="149">
        <f t="shared" si="4"/>
        <v>0</v>
      </c>
      <c r="O50" s="166"/>
      <c r="P50" s="166"/>
      <c r="Q50" s="166"/>
      <c r="R50" s="166"/>
      <c r="S50" s="166"/>
      <c r="T50" s="150"/>
      <c r="U50" s="149">
        <f t="shared" si="6"/>
        <v>0</v>
      </c>
      <c r="V50" s="166"/>
      <c r="W50" s="166"/>
      <c r="X50" s="166"/>
      <c r="Y50" s="150"/>
      <c r="Z50" s="149">
        <f t="shared" si="8"/>
        <v>0</v>
      </c>
      <c r="AA50" s="166"/>
      <c r="AB50" s="166"/>
      <c r="AC50" s="166"/>
      <c r="AD50" s="150"/>
      <c r="AE50" s="149">
        <f t="shared" si="10"/>
        <v>0</v>
      </c>
      <c r="AF50" s="166"/>
      <c r="AG50" s="166"/>
      <c r="AH50" s="166"/>
      <c r="AI50" s="150"/>
      <c r="AJ50" s="149">
        <f t="shared" si="12"/>
        <v>0</v>
      </c>
      <c r="AK50" s="166"/>
      <c r="AL50" s="166"/>
      <c r="AM50" s="150"/>
      <c r="AN50" s="166"/>
      <c r="AO50" s="150"/>
      <c r="AP50" s="166"/>
      <c r="AQ50" s="150"/>
      <c r="AR50" s="166"/>
      <c r="AS50" s="150"/>
      <c r="AT50" s="166"/>
      <c r="AU50" s="150"/>
      <c r="AV50" s="149">
        <f t="shared" si="14"/>
        <v>0</v>
      </c>
      <c r="AW50" s="166"/>
      <c r="AX50" s="166"/>
      <c r="AY50" s="150"/>
      <c r="AZ50" s="149">
        <f t="shared" si="16"/>
        <v>0</v>
      </c>
      <c r="BA50" s="166"/>
      <c r="BB50" s="166"/>
      <c r="BC50" s="149"/>
      <c r="BD50" s="149">
        <f t="shared" si="18"/>
        <v>0</v>
      </c>
      <c r="BE50" s="358"/>
      <c r="BF50" s="166"/>
      <c r="BG50" s="151"/>
      <c r="BH50" s="149">
        <f t="shared" si="20"/>
        <v>0</v>
      </c>
      <c r="BI50" s="166"/>
      <c r="BJ50" s="166"/>
      <c r="BK50" s="166"/>
      <c r="BL50" s="166"/>
      <c r="BM50" s="166"/>
      <c r="BN50" s="151"/>
      <c r="BO50" s="149">
        <f t="shared" si="22"/>
        <v>0</v>
      </c>
      <c r="BP50" s="151"/>
      <c r="BQ50" s="126"/>
    </row>
    <row r="51" spans="1:69" ht="12.75" customHeight="1">
      <c r="A51" s="167" t="s">
        <v>100</v>
      </c>
      <c r="B51" s="168" t="s">
        <v>101</v>
      </c>
      <c r="C51" s="149">
        <f t="shared" si="0"/>
        <v>0</v>
      </c>
      <c r="D51" s="156">
        <f t="shared" ref="D51:F51" si="199">+D52+D53</f>
        <v>0</v>
      </c>
      <c r="E51" s="156">
        <f t="shared" si="199"/>
        <v>0</v>
      </c>
      <c r="F51" s="156">
        <f t="shared" si="199"/>
        <v>0</v>
      </c>
      <c r="G51" s="150"/>
      <c r="H51" s="149">
        <f t="shared" si="2"/>
        <v>0</v>
      </c>
      <c r="I51" s="156">
        <f t="shared" ref="I51:L51" si="200">+I52+I53</f>
        <v>0</v>
      </c>
      <c r="J51" s="156">
        <f t="shared" si="200"/>
        <v>0</v>
      </c>
      <c r="K51" s="156">
        <f t="shared" si="200"/>
        <v>0</v>
      </c>
      <c r="L51" s="156">
        <f t="shared" si="200"/>
        <v>0</v>
      </c>
      <c r="M51" s="150"/>
      <c r="N51" s="149">
        <f t="shared" si="4"/>
        <v>0</v>
      </c>
      <c r="O51" s="156">
        <f t="shared" ref="O51:S51" si="201">+O52+O53</f>
        <v>0</v>
      </c>
      <c r="P51" s="156">
        <f t="shared" si="201"/>
        <v>0</v>
      </c>
      <c r="Q51" s="156">
        <f t="shared" si="201"/>
        <v>0</v>
      </c>
      <c r="R51" s="156">
        <f t="shared" si="201"/>
        <v>0</v>
      </c>
      <c r="S51" s="156">
        <f t="shared" si="201"/>
        <v>0</v>
      </c>
      <c r="T51" s="150"/>
      <c r="U51" s="149">
        <f t="shared" si="6"/>
        <v>0</v>
      </c>
      <c r="V51" s="156">
        <f t="shared" ref="V51:X51" si="202">+V52+V53</f>
        <v>0</v>
      </c>
      <c r="W51" s="156">
        <f t="shared" si="202"/>
        <v>0</v>
      </c>
      <c r="X51" s="156">
        <f t="shared" si="202"/>
        <v>0</v>
      </c>
      <c r="Y51" s="150"/>
      <c r="Z51" s="149">
        <f t="shared" si="8"/>
        <v>0</v>
      </c>
      <c r="AA51" s="156">
        <f t="shared" ref="AA51:AC51" si="203">+AA52+AA53</f>
        <v>0</v>
      </c>
      <c r="AB51" s="156">
        <f t="shared" si="203"/>
        <v>0</v>
      </c>
      <c r="AC51" s="156">
        <f t="shared" si="203"/>
        <v>0</v>
      </c>
      <c r="AD51" s="150"/>
      <c r="AE51" s="149">
        <f t="shared" si="10"/>
        <v>0</v>
      </c>
      <c r="AF51" s="156">
        <f t="shared" ref="AF51:AH51" si="204">+AF52+AF53</f>
        <v>0</v>
      </c>
      <c r="AG51" s="156">
        <f t="shared" si="204"/>
        <v>0</v>
      </c>
      <c r="AH51" s="156">
        <f t="shared" si="204"/>
        <v>0</v>
      </c>
      <c r="AI51" s="150"/>
      <c r="AJ51" s="149">
        <f t="shared" si="12"/>
        <v>0</v>
      </c>
      <c r="AK51" s="156">
        <f t="shared" ref="AK51:AL51" si="205">+AK52+AK53</f>
        <v>0</v>
      </c>
      <c r="AL51" s="156">
        <f t="shared" si="205"/>
        <v>0</v>
      </c>
      <c r="AM51" s="150"/>
      <c r="AN51" s="156">
        <f>+AN52+AN53</f>
        <v>0</v>
      </c>
      <c r="AO51" s="150"/>
      <c r="AP51" s="156">
        <f>+AP52+AP53</f>
        <v>0</v>
      </c>
      <c r="AQ51" s="150"/>
      <c r="AR51" s="156">
        <f>+AR52+AR53</f>
        <v>0</v>
      </c>
      <c r="AS51" s="150"/>
      <c r="AT51" s="156">
        <f>+AT52+AT53</f>
        <v>0</v>
      </c>
      <c r="AU51" s="150"/>
      <c r="AV51" s="149">
        <f t="shared" si="14"/>
        <v>0</v>
      </c>
      <c r="AW51" s="156">
        <f t="shared" ref="AW51:AX51" si="206">+AW52+AW53</f>
        <v>0</v>
      </c>
      <c r="AX51" s="156">
        <f t="shared" si="206"/>
        <v>0</v>
      </c>
      <c r="AY51" s="150"/>
      <c r="AZ51" s="149">
        <f t="shared" si="16"/>
        <v>0</v>
      </c>
      <c r="BA51" s="156">
        <f t="shared" ref="BA51:BB51" si="207">+BA52+BA53</f>
        <v>0</v>
      </c>
      <c r="BB51" s="156">
        <f t="shared" si="207"/>
        <v>0</v>
      </c>
      <c r="BC51" s="149"/>
      <c r="BD51" s="149">
        <f t="shared" si="18"/>
        <v>0</v>
      </c>
      <c r="BE51" s="356">
        <f>+BE52+BE53</f>
        <v>0</v>
      </c>
      <c r="BF51" s="156">
        <f t="shared" ref="BF51" si="208">+BF52+BF53</f>
        <v>0</v>
      </c>
      <c r="BG51" s="151"/>
      <c r="BH51" s="149">
        <f t="shared" si="20"/>
        <v>0</v>
      </c>
      <c r="BI51" s="156">
        <f t="shared" ref="BI51:BM51" si="209">+BI52+BI53</f>
        <v>0</v>
      </c>
      <c r="BJ51" s="156">
        <f t="shared" si="209"/>
        <v>0</v>
      </c>
      <c r="BK51" s="156">
        <f t="shared" si="209"/>
        <v>0</v>
      </c>
      <c r="BL51" s="156">
        <f t="shared" si="209"/>
        <v>0</v>
      </c>
      <c r="BM51" s="156">
        <f t="shared" si="209"/>
        <v>0</v>
      </c>
      <c r="BN51" s="151"/>
      <c r="BO51" s="149">
        <f t="shared" si="22"/>
        <v>0</v>
      </c>
      <c r="BP51" s="151"/>
      <c r="BQ51" s="126"/>
    </row>
    <row r="52" spans="1:69" ht="12.75" customHeight="1">
      <c r="A52" s="164" t="s">
        <v>102</v>
      </c>
      <c r="B52" s="165" t="s">
        <v>103</v>
      </c>
      <c r="C52" s="149">
        <f t="shared" si="0"/>
        <v>0</v>
      </c>
      <c r="D52" s="166"/>
      <c r="E52" s="166"/>
      <c r="F52" s="166"/>
      <c r="G52" s="150"/>
      <c r="H52" s="149">
        <f t="shared" si="2"/>
        <v>0</v>
      </c>
      <c r="I52" s="166"/>
      <c r="J52" s="166"/>
      <c r="K52" s="166"/>
      <c r="L52" s="166"/>
      <c r="M52" s="150"/>
      <c r="N52" s="149">
        <f t="shared" si="4"/>
        <v>0</v>
      </c>
      <c r="O52" s="166"/>
      <c r="P52" s="166"/>
      <c r="Q52" s="166"/>
      <c r="R52" s="166"/>
      <c r="S52" s="166"/>
      <c r="T52" s="150"/>
      <c r="U52" s="149">
        <f t="shared" si="6"/>
        <v>0</v>
      </c>
      <c r="V52" s="166"/>
      <c r="W52" s="166"/>
      <c r="X52" s="166"/>
      <c r="Y52" s="150"/>
      <c r="Z52" s="149">
        <f t="shared" si="8"/>
        <v>0</v>
      </c>
      <c r="AA52" s="166"/>
      <c r="AB52" s="166"/>
      <c r="AC52" s="166"/>
      <c r="AD52" s="150"/>
      <c r="AE52" s="149">
        <f t="shared" si="10"/>
        <v>0</v>
      </c>
      <c r="AF52" s="166"/>
      <c r="AG52" s="166"/>
      <c r="AH52" s="166"/>
      <c r="AI52" s="150"/>
      <c r="AJ52" s="149">
        <f t="shared" si="12"/>
        <v>0</v>
      </c>
      <c r="AK52" s="166"/>
      <c r="AL52" s="166"/>
      <c r="AM52" s="150"/>
      <c r="AN52" s="166"/>
      <c r="AO52" s="150"/>
      <c r="AP52" s="166"/>
      <c r="AQ52" s="150"/>
      <c r="AR52" s="166"/>
      <c r="AS52" s="150"/>
      <c r="AT52" s="166"/>
      <c r="AU52" s="150"/>
      <c r="AV52" s="149">
        <f t="shared" si="14"/>
        <v>0</v>
      </c>
      <c r="AW52" s="166"/>
      <c r="AX52" s="166"/>
      <c r="AY52" s="150"/>
      <c r="AZ52" s="149">
        <f t="shared" si="16"/>
        <v>0</v>
      </c>
      <c r="BA52" s="166"/>
      <c r="BB52" s="166"/>
      <c r="BC52" s="149"/>
      <c r="BD52" s="149">
        <f t="shared" si="18"/>
        <v>0</v>
      </c>
      <c r="BE52" s="358"/>
      <c r="BF52" s="166"/>
      <c r="BG52" s="151"/>
      <c r="BH52" s="149">
        <f t="shared" si="20"/>
        <v>0</v>
      </c>
      <c r="BI52" s="166"/>
      <c r="BJ52" s="166"/>
      <c r="BK52" s="166"/>
      <c r="BL52" s="166"/>
      <c r="BM52" s="166"/>
      <c r="BN52" s="151"/>
      <c r="BO52" s="149">
        <f t="shared" si="22"/>
        <v>0</v>
      </c>
      <c r="BP52" s="151"/>
      <c r="BQ52" s="126"/>
    </row>
    <row r="53" spans="1:69" ht="12.75" customHeight="1">
      <c r="A53" s="164" t="s">
        <v>104</v>
      </c>
      <c r="B53" s="165" t="s">
        <v>105</v>
      </c>
      <c r="C53" s="149">
        <f t="shared" si="0"/>
        <v>0</v>
      </c>
      <c r="D53" s="166"/>
      <c r="E53" s="166"/>
      <c r="F53" s="166"/>
      <c r="G53" s="150"/>
      <c r="H53" s="149">
        <f t="shared" si="2"/>
        <v>0</v>
      </c>
      <c r="I53" s="166"/>
      <c r="J53" s="166"/>
      <c r="K53" s="166"/>
      <c r="L53" s="166"/>
      <c r="M53" s="150"/>
      <c r="N53" s="149">
        <f t="shared" si="4"/>
        <v>0</v>
      </c>
      <c r="O53" s="166"/>
      <c r="P53" s="166"/>
      <c r="Q53" s="166"/>
      <c r="R53" s="166"/>
      <c r="S53" s="166"/>
      <c r="T53" s="150"/>
      <c r="U53" s="149">
        <f t="shared" si="6"/>
        <v>0</v>
      </c>
      <c r="V53" s="166"/>
      <c r="W53" s="166"/>
      <c r="X53" s="166"/>
      <c r="Y53" s="150"/>
      <c r="Z53" s="149">
        <f t="shared" si="8"/>
        <v>0</v>
      </c>
      <c r="AA53" s="166"/>
      <c r="AB53" s="166"/>
      <c r="AC53" s="166"/>
      <c r="AD53" s="150"/>
      <c r="AE53" s="149">
        <f t="shared" si="10"/>
        <v>0</v>
      </c>
      <c r="AF53" s="166"/>
      <c r="AG53" s="166"/>
      <c r="AH53" s="166"/>
      <c r="AI53" s="150"/>
      <c r="AJ53" s="149">
        <f t="shared" si="12"/>
        <v>0</v>
      </c>
      <c r="AK53" s="166"/>
      <c r="AL53" s="166"/>
      <c r="AM53" s="150"/>
      <c r="AN53" s="166"/>
      <c r="AO53" s="150"/>
      <c r="AP53" s="166"/>
      <c r="AQ53" s="150"/>
      <c r="AR53" s="166"/>
      <c r="AS53" s="150"/>
      <c r="AT53" s="166"/>
      <c r="AU53" s="150"/>
      <c r="AV53" s="149">
        <f t="shared" si="14"/>
        <v>0</v>
      </c>
      <c r="AW53" s="166"/>
      <c r="AX53" s="166"/>
      <c r="AY53" s="150"/>
      <c r="AZ53" s="149">
        <f t="shared" si="16"/>
        <v>0</v>
      </c>
      <c r="BA53" s="166"/>
      <c r="BB53" s="166"/>
      <c r="BC53" s="149"/>
      <c r="BD53" s="149">
        <f t="shared" si="18"/>
        <v>0</v>
      </c>
      <c r="BE53" s="358"/>
      <c r="BF53" s="166"/>
      <c r="BG53" s="151"/>
      <c r="BH53" s="149">
        <f t="shared" si="20"/>
        <v>0</v>
      </c>
      <c r="BI53" s="166"/>
      <c r="BJ53" s="166"/>
      <c r="BK53" s="166"/>
      <c r="BL53" s="166"/>
      <c r="BM53" s="166"/>
      <c r="BN53" s="151"/>
      <c r="BO53" s="149">
        <f t="shared" si="22"/>
        <v>0</v>
      </c>
      <c r="BP53" s="151"/>
      <c r="BQ53" s="126"/>
    </row>
    <row r="54" spans="1:69" ht="12.75" customHeight="1">
      <c r="A54" s="164" t="s">
        <v>106</v>
      </c>
      <c r="B54" s="165" t="s">
        <v>107</v>
      </c>
      <c r="C54" s="149">
        <f t="shared" si="0"/>
        <v>0</v>
      </c>
      <c r="D54" s="166"/>
      <c r="E54" s="166"/>
      <c r="F54" s="166"/>
      <c r="G54" s="150"/>
      <c r="H54" s="149">
        <f t="shared" si="2"/>
        <v>0</v>
      </c>
      <c r="I54" s="166"/>
      <c r="J54" s="166"/>
      <c r="K54" s="166"/>
      <c r="L54" s="166"/>
      <c r="M54" s="150"/>
      <c r="N54" s="149">
        <f t="shared" si="4"/>
        <v>0</v>
      </c>
      <c r="O54" s="166"/>
      <c r="P54" s="166"/>
      <c r="Q54" s="166"/>
      <c r="R54" s="166"/>
      <c r="S54" s="166"/>
      <c r="T54" s="150"/>
      <c r="U54" s="149">
        <f t="shared" si="6"/>
        <v>0</v>
      </c>
      <c r="V54" s="166"/>
      <c r="W54" s="166"/>
      <c r="X54" s="166"/>
      <c r="Y54" s="150"/>
      <c r="Z54" s="149">
        <f t="shared" si="8"/>
        <v>0</v>
      </c>
      <c r="AA54" s="166"/>
      <c r="AB54" s="166"/>
      <c r="AC54" s="166"/>
      <c r="AD54" s="150"/>
      <c r="AE54" s="149">
        <f t="shared" si="10"/>
        <v>0</v>
      </c>
      <c r="AF54" s="166"/>
      <c r="AG54" s="166"/>
      <c r="AH54" s="166"/>
      <c r="AI54" s="150"/>
      <c r="AJ54" s="149">
        <f t="shared" si="12"/>
        <v>0</v>
      </c>
      <c r="AK54" s="166"/>
      <c r="AL54" s="166"/>
      <c r="AM54" s="150"/>
      <c r="AN54" s="166"/>
      <c r="AO54" s="150"/>
      <c r="AP54" s="166"/>
      <c r="AQ54" s="150"/>
      <c r="AR54" s="166"/>
      <c r="AS54" s="150"/>
      <c r="AT54" s="166"/>
      <c r="AU54" s="150"/>
      <c r="AV54" s="149">
        <f t="shared" si="14"/>
        <v>0</v>
      </c>
      <c r="AW54" s="166"/>
      <c r="AX54" s="166"/>
      <c r="AY54" s="150"/>
      <c r="AZ54" s="149">
        <f t="shared" si="16"/>
        <v>0</v>
      </c>
      <c r="BA54" s="166"/>
      <c r="BB54" s="166"/>
      <c r="BC54" s="149"/>
      <c r="BD54" s="149">
        <f t="shared" si="18"/>
        <v>0</v>
      </c>
      <c r="BE54" s="358"/>
      <c r="BF54" s="166"/>
      <c r="BG54" s="151"/>
      <c r="BH54" s="149">
        <f t="shared" si="20"/>
        <v>0</v>
      </c>
      <c r="BI54" s="166"/>
      <c r="BJ54" s="166"/>
      <c r="BK54" s="166"/>
      <c r="BL54" s="166"/>
      <c r="BM54" s="166"/>
      <c r="BN54" s="151"/>
      <c r="BO54" s="149">
        <f t="shared" si="22"/>
        <v>0</v>
      </c>
      <c r="BP54" s="151"/>
      <c r="BQ54" s="126"/>
    </row>
    <row r="55" spans="1:69" ht="12.75" customHeight="1">
      <c r="A55" s="164" t="s">
        <v>108</v>
      </c>
      <c r="B55" s="165" t="s">
        <v>109</v>
      </c>
      <c r="C55" s="149">
        <f t="shared" si="0"/>
        <v>0</v>
      </c>
      <c r="D55" s="166"/>
      <c r="E55" s="166"/>
      <c r="F55" s="166"/>
      <c r="G55" s="150"/>
      <c r="H55" s="149">
        <f t="shared" si="2"/>
        <v>0</v>
      </c>
      <c r="I55" s="166"/>
      <c r="J55" s="166"/>
      <c r="K55" s="166"/>
      <c r="L55" s="166"/>
      <c r="M55" s="150"/>
      <c r="N55" s="149">
        <f t="shared" si="4"/>
        <v>0</v>
      </c>
      <c r="O55" s="166"/>
      <c r="P55" s="166"/>
      <c r="Q55" s="166"/>
      <c r="R55" s="166"/>
      <c r="S55" s="166"/>
      <c r="T55" s="150"/>
      <c r="U55" s="149">
        <f t="shared" si="6"/>
        <v>0</v>
      </c>
      <c r="V55" s="166"/>
      <c r="W55" s="166"/>
      <c r="X55" s="166"/>
      <c r="Y55" s="150"/>
      <c r="Z55" s="149">
        <f t="shared" si="8"/>
        <v>0</v>
      </c>
      <c r="AA55" s="166"/>
      <c r="AB55" s="166"/>
      <c r="AC55" s="166"/>
      <c r="AD55" s="150"/>
      <c r="AE55" s="149">
        <f t="shared" si="10"/>
        <v>0</v>
      </c>
      <c r="AF55" s="166"/>
      <c r="AG55" s="166"/>
      <c r="AH55" s="166"/>
      <c r="AI55" s="150"/>
      <c r="AJ55" s="149">
        <f t="shared" si="12"/>
        <v>0</v>
      </c>
      <c r="AK55" s="166"/>
      <c r="AL55" s="166"/>
      <c r="AM55" s="150"/>
      <c r="AN55" s="166"/>
      <c r="AO55" s="150"/>
      <c r="AP55" s="166"/>
      <c r="AQ55" s="150"/>
      <c r="AR55" s="166"/>
      <c r="AS55" s="150"/>
      <c r="AT55" s="166"/>
      <c r="AU55" s="150"/>
      <c r="AV55" s="149">
        <f t="shared" si="14"/>
        <v>0</v>
      </c>
      <c r="AW55" s="166"/>
      <c r="AX55" s="166"/>
      <c r="AY55" s="150"/>
      <c r="AZ55" s="149">
        <f t="shared" si="16"/>
        <v>0</v>
      </c>
      <c r="BA55" s="166"/>
      <c r="BB55" s="166"/>
      <c r="BC55" s="149"/>
      <c r="BD55" s="149">
        <f t="shared" si="18"/>
        <v>0</v>
      </c>
      <c r="BE55" s="358"/>
      <c r="BF55" s="166"/>
      <c r="BG55" s="151"/>
      <c r="BH55" s="149">
        <f t="shared" si="20"/>
        <v>0</v>
      </c>
      <c r="BI55" s="166"/>
      <c r="BJ55" s="166"/>
      <c r="BK55" s="166"/>
      <c r="BL55" s="166"/>
      <c r="BM55" s="166"/>
      <c r="BN55" s="151"/>
      <c r="BO55" s="149">
        <f t="shared" si="22"/>
        <v>0</v>
      </c>
      <c r="BP55" s="151"/>
      <c r="BQ55" s="126"/>
    </row>
    <row r="56" spans="1:69" ht="12.75" customHeight="1">
      <c r="A56" s="152" t="s">
        <v>110</v>
      </c>
      <c r="B56" s="153" t="s">
        <v>111</v>
      </c>
      <c r="C56" s="149">
        <f t="shared" si="0"/>
        <v>0</v>
      </c>
      <c r="D56" s="149">
        <f t="shared" ref="D56:F56" si="210">+D57+D98+D104+D105</f>
        <v>0</v>
      </c>
      <c r="E56" s="149">
        <f t="shared" si="210"/>
        <v>0</v>
      </c>
      <c r="F56" s="149">
        <f t="shared" si="210"/>
        <v>0</v>
      </c>
      <c r="G56" s="150"/>
      <c r="H56" s="149">
        <f t="shared" si="2"/>
        <v>0</v>
      </c>
      <c r="I56" s="149">
        <f t="shared" ref="I56:L56" si="211">+I57+I98+I104+I105</f>
        <v>0</v>
      </c>
      <c r="J56" s="149">
        <f t="shared" si="211"/>
        <v>0</v>
      </c>
      <c r="K56" s="149">
        <f t="shared" si="211"/>
        <v>0</v>
      </c>
      <c r="L56" s="149">
        <f t="shared" si="211"/>
        <v>0</v>
      </c>
      <c r="M56" s="150"/>
      <c r="N56" s="149">
        <f t="shared" si="4"/>
        <v>0</v>
      </c>
      <c r="O56" s="149">
        <f t="shared" ref="O56:S56" si="212">+O57+O98+O104+O105</f>
        <v>0</v>
      </c>
      <c r="P56" s="149">
        <f t="shared" si="212"/>
        <v>0</v>
      </c>
      <c r="Q56" s="149">
        <f t="shared" si="212"/>
        <v>0</v>
      </c>
      <c r="R56" s="149">
        <f t="shared" si="212"/>
        <v>0</v>
      </c>
      <c r="S56" s="149">
        <f t="shared" si="212"/>
        <v>0</v>
      </c>
      <c r="T56" s="150"/>
      <c r="U56" s="149">
        <f t="shared" si="6"/>
        <v>0</v>
      </c>
      <c r="V56" s="149">
        <f t="shared" ref="V56:X56" si="213">+V57+V98+V104+V105</f>
        <v>0</v>
      </c>
      <c r="W56" s="149">
        <f t="shared" si="213"/>
        <v>0</v>
      </c>
      <c r="X56" s="149">
        <f t="shared" si="213"/>
        <v>0</v>
      </c>
      <c r="Y56" s="150"/>
      <c r="Z56" s="149">
        <f t="shared" si="8"/>
        <v>0</v>
      </c>
      <c r="AA56" s="149">
        <f t="shared" ref="AA56:AC56" si="214">+AA57+AA98+AA104+AA105</f>
        <v>0</v>
      </c>
      <c r="AB56" s="149">
        <f t="shared" si="214"/>
        <v>0</v>
      </c>
      <c r="AC56" s="149">
        <f t="shared" si="214"/>
        <v>0</v>
      </c>
      <c r="AD56" s="150"/>
      <c r="AE56" s="149">
        <f t="shared" si="10"/>
        <v>0</v>
      </c>
      <c r="AF56" s="149">
        <f t="shared" ref="AF56:AH56" si="215">+AF57+AF98+AF104+AF105</f>
        <v>0</v>
      </c>
      <c r="AG56" s="149">
        <f t="shared" si="215"/>
        <v>0</v>
      </c>
      <c r="AH56" s="149">
        <f t="shared" si="215"/>
        <v>0</v>
      </c>
      <c r="AI56" s="150"/>
      <c r="AJ56" s="149">
        <f t="shared" si="12"/>
        <v>0</v>
      </c>
      <c r="AK56" s="149">
        <f t="shared" ref="AK56:AL56" si="216">+AK57+AK98+AK104+AK105</f>
        <v>0</v>
      </c>
      <c r="AL56" s="149">
        <f t="shared" si="216"/>
        <v>0</v>
      </c>
      <c r="AM56" s="150"/>
      <c r="AN56" s="149">
        <f>+AN57+AN98+AN104+AN105</f>
        <v>0</v>
      </c>
      <c r="AO56" s="150"/>
      <c r="AP56" s="149">
        <f>+AP57+AP98+AP104+AP105</f>
        <v>0</v>
      </c>
      <c r="AQ56" s="150"/>
      <c r="AR56" s="149">
        <f>+AR57+AR98+AR104+AR105</f>
        <v>0</v>
      </c>
      <c r="AS56" s="150"/>
      <c r="AT56" s="149">
        <f>+AT57+AT98+AT104+AT105</f>
        <v>0</v>
      </c>
      <c r="AU56" s="150"/>
      <c r="AV56" s="149">
        <f t="shared" si="14"/>
        <v>0</v>
      </c>
      <c r="AW56" s="149">
        <f t="shared" ref="AW56:AX56" si="217">+AW57+AW98+AW104+AW105</f>
        <v>0</v>
      </c>
      <c r="AX56" s="149">
        <f t="shared" si="217"/>
        <v>0</v>
      </c>
      <c r="AY56" s="150"/>
      <c r="AZ56" s="149">
        <f t="shared" si="16"/>
        <v>0</v>
      </c>
      <c r="BA56" s="149">
        <f t="shared" ref="BA56:BB56" si="218">+BA57+BA98+BA104+BA105</f>
        <v>0</v>
      </c>
      <c r="BB56" s="149">
        <f t="shared" si="218"/>
        <v>0</v>
      </c>
      <c r="BC56" s="149"/>
      <c r="BD56" s="149">
        <f t="shared" si="18"/>
        <v>0</v>
      </c>
      <c r="BE56" s="355">
        <f>+BE57+BE98+BE104+BE105</f>
        <v>0</v>
      </c>
      <c r="BF56" s="149">
        <f t="shared" ref="BF56" si="219">+BF57+BF98+BF104+BF105</f>
        <v>0</v>
      </c>
      <c r="BG56" s="151"/>
      <c r="BH56" s="149">
        <f t="shared" si="20"/>
        <v>0</v>
      </c>
      <c r="BI56" s="149">
        <f t="shared" ref="BI56:BM56" si="220">+BI57+BI98+BI104+BI105</f>
        <v>0</v>
      </c>
      <c r="BJ56" s="149">
        <f t="shared" si="220"/>
        <v>0</v>
      </c>
      <c r="BK56" s="149">
        <f t="shared" si="220"/>
        <v>0</v>
      </c>
      <c r="BL56" s="149">
        <f t="shared" si="220"/>
        <v>0</v>
      </c>
      <c r="BM56" s="149">
        <f t="shared" si="220"/>
        <v>0</v>
      </c>
      <c r="BN56" s="151"/>
      <c r="BO56" s="149">
        <f t="shared" si="22"/>
        <v>0</v>
      </c>
      <c r="BP56" s="151"/>
      <c r="BQ56" s="126"/>
    </row>
    <row r="57" spans="1:69" ht="12.75" customHeight="1">
      <c r="A57" s="154" t="s">
        <v>112</v>
      </c>
      <c r="B57" s="155" t="s">
        <v>113</v>
      </c>
      <c r="C57" s="149">
        <f t="shared" si="0"/>
        <v>0</v>
      </c>
      <c r="D57" s="156">
        <f t="shared" ref="D57:F57" si="221">+D58+D76+D77</f>
        <v>0</v>
      </c>
      <c r="E57" s="156">
        <f t="shared" si="221"/>
        <v>0</v>
      </c>
      <c r="F57" s="156">
        <f t="shared" si="221"/>
        <v>0</v>
      </c>
      <c r="G57" s="150"/>
      <c r="H57" s="149">
        <f t="shared" si="2"/>
        <v>0</v>
      </c>
      <c r="I57" s="156">
        <f t="shared" ref="I57:L57" si="222">+I58+I76+I77</f>
        <v>0</v>
      </c>
      <c r="J57" s="156">
        <f t="shared" si="222"/>
        <v>0</v>
      </c>
      <c r="K57" s="156">
        <f t="shared" si="222"/>
        <v>0</v>
      </c>
      <c r="L57" s="156">
        <f t="shared" si="222"/>
        <v>0</v>
      </c>
      <c r="M57" s="150"/>
      <c r="N57" s="149">
        <f t="shared" si="4"/>
        <v>0</v>
      </c>
      <c r="O57" s="156">
        <f t="shared" ref="O57:S57" si="223">+O58+O76+O77</f>
        <v>0</v>
      </c>
      <c r="P57" s="156">
        <f t="shared" si="223"/>
        <v>0</v>
      </c>
      <c r="Q57" s="156">
        <f t="shared" si="223"/>
        <v>0</v>
      </c>
      <c r="R57" s="156">
        <f t="shared" si="223"/>
        <v>0</v>
      </c>
      <c r="S57" s="156">
        <f t="shared" si="223"/>
        <v>0</v>
      </c>
      <c r="T57" s="150"/>
      <c r="U57" s="149">
        <f t="shared" si="6"/>
        <v>0</v>
      </c>
      <c r="V57" s="156">
        <f t="shared" ref="V57:X57" si="224">+V58+V76+V77</f>
        <v>0</v>
      </c>
      <c r="W57" s="156">
        <f t="shared" si="224"/>
        <v>0</v>
      </c>
      <c r="X57" s="156">
        <f t="shared" si="224"/>
        <v>0</v>
      </c>
      <c r="Y57" s="150"/>
      <c r="Z57" s="149">
        <f t="shared" si="8"/>
        <v>0</v>
      </c>
      <c r="AA57" s="156">
        <f t="shared" ref="AA57:AC57" si="225">+AA58+AA76+AA77</f>
        <v>0</v>
      </c>
      <c r="AB57" s="156">
        <f t="shared" si="225"/>
        <v>0</v>
      </c>
      <c r="AC57" s="156">
        <f t="shared" si="225"/>
        <v>0</v>
      </c>
      <c r="AD57" s="150"/>
      <c r="AE57" s="149">
        <f t="shared" si="10"/>
        <v>0</v>
      </c>
      <c r="AF57" s="156">
        <f t="shared" ref="AF57:AH57" si="226">+AF58+AF76+AF77</f>
        <v>0</v>
      </c>
      <c r="AG57" s="156">
        <f t="shared" si="226"/>
        <v>0</v>
      </c>
      <c r="AH57" s="156">
        <f t="shared" si="226"/>
        <v>0</v>
      </c>
      <c r="AI57" s="150"/>
      <c r="AJ57" s="149">
        <f t="shared" si="12"/>
        <v>0</v>
      </c>
      <c r="AK57" s="156">
        <f t="shared" ref="AK57:AL57" si="227">+AK58+AK76+AK77</f>
        <v>0</v>
      </c>
      <c r="AL57" s="156">
        <f t="shared" si="227"/>
        <v>0</v>
      </c>
      <c r="AM57" s="150"/>
      <c r="AN57" s="156">
        <f>+AN58+AN76+AN77</f>
        <v>0</v>
      </c>
      <c r="AO57" s="150"/>
      <c r="AP57" s="156">
        <f>+AP58+AP76+AP77</f>
        <v>0</v>
      </c>
      <c r="AQ57" s="150"/>
      <c r="AR57" s="156">
        <f>+AR58+AR76+AR77</f>
        <v>0</v>
      </c>
      <c r="AS57" s="150"/>
      <c r="AT57" s="156">
        <f>+AT58+AT76+AT77</f>
        <v>0</v>
      </c>
      <c r="AU57" s="150"/>
      <c r="AV57" s="149">
        <f t="shared" si="14"/>
        <v>0</v>
      </c>
      <c r="AW57" s="156">
        <f t="shared" ref="AW57:AX57" si="228">+AW58+AW76+AW77</f>
        <v>0</v>
      </c>
      <c r="AX57" s="156">
        <f t="shared" si="228"/>
        <v>0</v>
      </c>
      <c r="AY57" s="150"/>
      <c r="AZ57" s="149">
        <f t="shared" si="16"/>
        <v>0</v>
      </c>
      <c r="BA57" s="156">
        <f t="shared" ref="BA57:BB57" si="229">+BA58+BA76+BA77</f>
        <v>0</v>
      </c>
      <c r="BB57" s="156">
        <f t="shared" si="229"/>
        <v>0</v>
      </c>
      <c r="BC57" s="149"/>
      <c r="BD57" s="149">
        <f t="shared" si="18"/>
        <v>0</v>
      </c>
      <c r="BE57" s="356">
        <f>+BE58+BE76+BE77</f>
        <v>0</v>
      </c>
      <c r="BF57" s="156">
        <f t="shared" ref="BF57" si="230">+BF58+BF76+BF77</f>
        <v>0</v>
      </c>
      <c r="BG57" s="151"/>
      <c r="BH57" s="149">
        <f t="shared" si="20"/>
        <v>0</v>
      </c>
      <c r="BI57" s="156">
        <f t="shared" ref="BI57:BM57" si="231">+BI58+BI76+BI77</f>
        <v>0</v>
      </c>
      <c r="BJ57" s="156">
        <f t="shared" si="231"/>
        <v>0</v>
      </c>
      <c r="BK57" s="156">
        <f t="shared" si="231"/>
        <v>0</v>
      </c>
      <c r="BL57" s="156">
        <f t="shared" si="231"/>
        <v>0</v>
      </c>
      <c r="BM57" s="156">
        <f t="shared" si="231"/>
        <v>0</v>
      </c>
      <c r="BN57" s="151"/>
      <c r="BO57" s="149">
        <f t="shared" si="22"/>
        <v>0</v>
      </c>
      <c r="BP57" s="151"/>
      <c r="BQ57" s="126"/>
    </row>
    <row r="58" spans="1:69" ht="12.75" customHeight="1">
      <c r="A58" s="154" t="s">
        <v>114</v>
      </c>
      <c r="B58" s="155" t="s">
        <v>115</v>
      </c>
      <c r="C58" s="149">
        <f t="shared" si="0"/>
        <v>0</v>
      </c>
      <c r="D58" s="156">
        <f t="shared" ref="D58:F58" si="232">+SUM(D59:D73)</f>
        <v>0</v>
      </c>
      <c r="E58" s="156">
        <f t="shared" si="232"/>
        <v>0</v>
      </c>
      <c r="F58" s="156">
        <f t="shared" si="232"/>
        <v>0</v>
      </c>
      <c r="G58" s="150"/>
      <c r="H58" s="149">
        <f t="shared" si="2"/>
        <v>0</v>
      </c>
      <c r="I58" s="156">
        <f t="shared" ref="I58:L58" si="233">+SUM(I59:I73)</f>
        <v>0</v>
      </c>
      <c r="J58" s="156">
        <f t="shared" si="233"/>
        <v>0</v>
      </c>
      <c r="K58" s="156">
        <f t="shared" si="233"/>
        <v>0</v>
      </c>
      <c r="L58" s="156">
        <f t="shared" si="233"/>
        <v>0</v>
      </c>
      <c r="M58" s="150"/>
      <c r="N58" s="149">
        <f t="shared" si="4"/>
        <v>0</v>
      </c>
      <c r="O58" s="156">
        <f t="shared" ref="O58:S58" si="234">+SUM(O59:O73)</f>
        <v>0</v>
      </c>
      <c r="P58" s="156">
        <f t="shared" si="234"/>
        <v>0</v>
      </c>
      <c r="Q58" s="156">
        <f t="shared" si="234"/>
        <v>0</v>
      </c>
      <c r="R58" s="156">
        <f t="shared" si="234"/>
        <v>0</v>
      </c>
      <c r="S58" s="156">
        <f t="shared" si="234"/>
        <v>0</v>
      </c>
      <c r="T58" s="150"/>
      <c r="U58" s="149">
        <f t="shared" si="6"/>
        <v>0</v>
      </c>
      <c r="V58" s="156">
        <f t="shared" ref="V58:X58" si="235">+SUM(V59:V73)</f>
        <v>0</v>
      </c>
      <c r="W58" s="156">
        <f t="shared" si="235"/>
        <v>0</v>
      </c>
      <c r="X58" s="156">
        <f t="shared" si="235"/>
        <v>0</v>
      </c>
      <c r="Y58" s="150"/>
      <c r="Z58" s="149">
        <f t="shared" si="8"/>
        <v>0</v>
      </c>
      <c r="AA58" s="156">
        <f t="shared" ref="AA58:AC58" si="236">+SUM(AA59:AA73)</f>
        <v>0</v>
      </c>
      <c r="AB58" s="156">
        <f t="shared" si="236"/>
        <v>0</v>
      </c>
      <c r="AC58" s="156">
        <f t="shared" si="236"/>
        <v>0</v>
      </c>
      <c r="AD58" s="150"/>
      <c r="AE58" s="149">
        <f t="shared" si="10"/>
        <v>0</v>
      </c>
      <c r="AF58" s="156">
        <f t="shared" ref="AF58:AH58" si="237">+SUM(AF59:AF73)</f>
        <v>0</v>
      </c>
      <c r="AG58" s="156">
        <f t="shared" si="237"/>
        <v>0</v>
      </c>
      <c r="AH58" s="156">
        <f t="shared" si="237"/>
        <v>0</v>
      </c>
      <c r="AI58" s="150"/>
      <c r="AJ58" s="149">
        <f t="shared" si="12"/>
        <v>0</v>
      </c>
      <c r="AK58" s="156">
        <f t="shared" ref="AK58:AL58" si="238">+SUM(AK59:AK73)</f>
        <v>0</v>
      </c>
      <c r="AL58" s="156">
        <f t="shared" si="238"/>
        <v>0</v>
      </c>
      <c r="AM58" s="150"/>
      <c r="AN58" s="156">
        <f>+SUM(AN59:AN73)</f>
        <v>0</v>
      </c>
      <c r="AO58" s="150"/>
      <c r="AP58" s="156">
        <f>+SUM(AP59:AP73)</f>
        <v>0</v>
      </c>
      <c r="AQ58" s="150"/>
      <c r="AR58" s="156">
        <f>+SUM(AR59:AR73)</f>
        <v>0</v>
      </c>
      <c r="AS58" s="150"/>
      <c r="AT58" s="156">
        <f>+SUM(AT59:AT73)</f>
        <v>0</v>
      </c>
      <c r="AU58" s="150"/>
      <c r="AV58" s="149">
        <f t="shared" si="14"/>
        <v>0</v>
      </c>
      <c r="AW58" s="156">
        <f t="shared" ref="AW58:AX58" si="239">+SUM(AW59:AW73)</f>
        <v>0</v>
      </c>
      <c r="AX58" s="156">
        <f t="shared" si="239"/>
        <v>0</v>
      </c>
      <c r="AY58" s="150"/>
      <c r="AZ58" s="149">
        <f t="shared" si="16"/>
        <v>0</v>
      </c>
      <c r="BA58" s="156">
        <f t="shared" ref="BA58:BB58" si="240">+SUM(BA59:BA73)</f>
        <v>0</v>
      </c>
      <c r="BB58" s="156">
        <f t="shared" si="240"/>
        <v>0</v>
      </c>
      <c r="BC58" s="149"/>
      <c r="BD58" s="149">
        <f t="shared" si="18"/>
        <v>0</v>
      </c>
      <c r="BE58" s="356">
        <f>+SUM(BE59:BE73)</f>
        <v>0</v>
      </c>
      <c r="BF58" s="156">
        <f t="shared" ref="BF58" si="241">+SUM(BF59:BF73)</f>
        <v>0</v>
      </c>
      <c r="BG58" s="151"/>
      <c r="BH58" s="149">
        <f t="shared" si="20"/>
        <v>0</v>
      </c>
      <c r="BI58" s="156">
        <f t="shared" ref="BI58:BM58" si="242">+SUM(BI59:BI73)</f>
        <v>0</v>
      </c>
      <c r="BJ58" s="156">
        <f t="shared" si="242"/>
        <v>0</v>
      </c>
      <c r="BK58" s="156">
        <f t="shared" si="242"/>
        <v>0</v>
      </c>
      <c r="BL58" s="156">
        <f t="shared" si="242"/>
        <v>0</v>
      </c>
      <c r="BM58" s="156">
        <f t="shared" si="242"/>
        <v>0</v>
      </c>
      <c r="BN58" s="151"/>
      <c r="BO58" s="149">
        <f t="shared" si="22"/>
        <v>0</v>
      </c>
      <c r="BP58" s="151"/>
      <c r="BQ58" s="126"/>
    </row>
    <row r="59" spans="1:69" ht="12.75" customHeight="1">
      <c r="A59" s="161" t="s">
        <v>116</v>
      </c>
      <c r="B59" s="162" t="s">
        <v>117</v>
      </c>
      <c r="C59" s="149">
        <f t="shared" si="0"/>
        <v>0</v>
      </c>
      <c r="D59" s="163"/>
      <c r="E59" s="163"/>
      <c r="F59" s="163"/>
      <c r="G59" s="150"/>
      <c r="H59" s="149">
        <f t="shared" si="2"/>
        <v>0</v>
      </c>
      <c r="I59" s="163"/>
      <c r="J59" s="163"/>
      <c r="K59" s="163"/>
      <c r="L59" s="163"/>
      <c r="M59" s="150"/>
      <c r="N59" s="149">
        <f t="shared" si="4"/>
        <v>0</v>
      </c>
      <c r="O59" s="163"/>
      <c r="P59" s="163"/>
      <c r="Q59" s="163"/>
      <c r="R59" s="163"/>
      <c r="S59" s="163"/>
      <c r="T59" s="150"/>
      <c r="U59" s="149">
        <f t="shared" si="6"/>
        <v>0</v>
      </c>
      <c r="V59" s="163"/>
      <c r="W59" s="163"/>
      <c r="X59" s="163"/>
      <c r="Y59" s="150"/>
      <c r="Z59" s="149">
        <f t="shared" si="8"/>
        <v>0</v>
      </c>
      <c r="AA59" s="163"/>
      <c r="AB59" s="163"/>
      <c r="AC59" s="163"/>
      <c r="AD59" s="150"/>
      <c r="AE59" s="149">
        <f t="shared" si="10"/>
        <v>0</v>
      </c>
      <c r="AF59" s="163"/>
      <c r="AG59" s="163"/>
      <c r="AH59" s="163"/>
      <c r="AI59" s="150"/>
      <c r="AJ59" s="149">
        <f t="shared" si="12"/>
        <v>0</v>
      </c>
      <c r="AK59" s="163"/>
      <c r="AL59" s="163"/>
      <c r="AM59" s="150"/>
      <c r="AN59" s="163"/>
      <c r="AO59" s="150"/>
      <c r="AP59" s="163"/>
      <c r="AQ59" s="150"/>
      <c r="AR59" s="163"/>
      <c r="AS59" s="150"/>
      <c r="AT59" s="163"/>
      <c r="AU59" s="150"/>
      <c r="AV59" s="149">
        <f t="shared" si="14"/>
        <v>0</v>
      </c>
      <c r="AW59" s="163"/>
      <c r="AX59" s="163"/>
      <c r="AY59" s="150"/>
      <c r="AZ59" s="149">
        <f t="shared" si="16"/>
        <v>0</v>
      </c>
      <c r="BA59" s="163"/>
      <c r="BB59" s="163"/>
      <c r="BC59" s="149"/>
      <c r="BD59" s="149">
        <f t="shared" si="18"/>
        <v>0</v>
      </c>
      <c r="BE59" s="357"/>
      <c r="BF59" s="163"/>
      <c r="BG59" s="151"/>
      <c r="BH59" s="149">
        <f t="shared" si="20"/>
        <v>0</v>
      </c>
      <c r="BI59" s="163"/>
      <c r="BJ59" s="163"/>
      <c r="BK59" s="163"/>
      <c r="BL59" s="163"/>
      <c r="BM59" s="163"/>
      <c r="BN59" s="151"/>
      <c r="BO59" s="149">
        <f t="shared" si="22"/>
        <v>0</v>
      </c>
      <c r="BP59" s="151"/>
      <c r="BQ59" s="126"/>
    </row>
    <row r="60" spans="1:69" ht="12.75" customHeight="1">
      <c r="A60" s="161" t="s">
        <v>118</v>
      </c>
      <c r="B60" s="162" t="s">
        <v>119</v>
      </c>
      <c r="C60" s="149">
        <f t="shared" si="0"/>
        <v>0</v>
      </c>
      <c r="D60" s="163"/>
      <c r="E60" s="163"/>
      <c r="F60" s="163"/>
      <c r="G60" s="150"/>
      <c r="H60" s="149">
        <f t="shared" si="2"/>
        <v>0</v>
      </c>
      <c r="I60" s="163"/>
      <c r="J60" s="163"/>
      <c r="K60" s="163"/>
      <c r="L60" s="163"/>
      <c r="M60" s="150"/>
      <c r="N60" s="149">
        <f t="shared" si="4"/>
        <v>0</v>
      </c>
      <c r="O60" s="163"/>
      <c r="P60" s="163"/>
      <c r="Q60" s="163"/>
      <c r="R60" s="163"/>
      <c r="S60" s="163"/>
      <c r="T60" s="150"/>
      <c r="U60" s="149">
        <f t="shared" si="6"/>
        <v>0</v>
      </c>
      <c r="V60" s="163"/>
      <c r="W60" s="163"/>
      <c r="X60" s="163"/>
      <c r="Y60" s="150"/>
      <c r="Z60" s="149">
        <f t="shared" si="8"/>
        <v>0</v>
      </c>
      <c r="AA60" s="163"/>
      <c r="AB60" s="163"/>
      <c r="AC60" s="163"/>
      <c r="AD60" s="150"/>
      <c r="AE60" s="149">
        <f t="shared" si="10"/>
        <v>0</v>
      </c>
      <c r="AF60" s="163"/>
      <c r="AG60" s="163"/>
      <c r="AH60" s="163"/>
      <c r="AI60" s="150"/>
      <c r="AJ60" s="149">
        <f t="shared" si="12"/>
        <v>0</v>
      </c>
      <c r="AK60" s="163"/>
      <c r="AL60" s="163"/>
      <c r="AM60" s="150"/>
      <c r="AN60" s="163"/>
      <c r="AO60" s="150"/>
      <c r="AP60" s="163"/>
      <c r="AQ60" s="150"/>
      <c r="AR60" s="163"/>
      <c r="AS60" s="150"/>
      <c r="AT60" s="163"/>
      <c r="AU60" s="150"/>
      <c r="AV60" s="149">
        <f t="shared" si="14"/>
        <v>0</v>
      </c>
      <c r="AW60" s="163"/>
      <c r="AX60" s="163"/>
      <c r="AY60" s="150"/>
      <c r="AZ60" s="149">
        <f t="shared" si="16"/>
        <v>0</v>
      </c>
      <c r="BA60" s="163"/>
      <c r="BB60" s="163"/>
      <c r="BC60" s="149"/>
      <c r="BD60" s="149">
        <f t="shared" si="18"/>
        <v>0</v>
      </c>
      <c r="BE60" s="357"/>
      <c r="BF60" s="163"/>
      <c r="BG60" s="151"/>
      <c r="BH60" s="149">
        <f t="shared" si="20"/>
        <v>0</v>
      </c>
      <c r="BI60" s="163"/>
      <c r="BJ60" s="163"/>
      <c r="BK60" s="163"/>
      <c r="BL60" s="163"/>
      <c r="BM60" s="163"/>
      <c r="BN60" s="151"/>
      <c r="BO60" s="149">
        <f t="shared" si="22"/>
        <v>0</v>
      </c>
      <c r="BP60" s="151"/>
      <c r="BQ60" s="126"/>
    </row>
    <row r="61" spans="1:69" ht="12.75" customHeight="1">
      <c r="A61" s="161" t="s">
        <v>120</v>
      </c>
      <c r="B61" s="162" t="s">
        <v>121</v>
      </c>
      <c r="C61" s="149">
        <f t="shared" si="0"/>
        <v>0</v>
      </c>
      <c r="D61" s="163"/>
      <c r="E61" s="163"/>
      <c r="F61" s="163"/>
      <c r="G61" s="150"/>
      <c r="H61" s="149">
        <f t="shared" si="2"/>
        <v>0</v>
      </c>
      <c r="I61" s="163"/>
      <c r="J61" s="163"/>
      <c r="K61" s="163"/>
      <c r="L61" s="163"/>
      <c r="M61" s="150"/>
      <c r="N61" s="149">
        <f t="shared" si="4"/>
        <v>0</v>
      </c>
      <c r="O61" s="163"/>
      <c r="P61" s="163"/>
      <c r="Q61" s="163"/>
      <c r="R61" s="163"/>
      <c r="S61" s="163"/>
      <c r="T61" s="150"/>
      <c r="U61" s="149">
        <f t="shared" si="6"/>
        <v>0</v>
      </c>
      <c r="V61" s="163"/>
      <c r="W61" s="163"/>
      <c r="X61" s="163"/>
      <c r="Y61" s="150"/>
      <c r="Z61" s="149">
        <f t="shared" si="8"/>
        <v>0</v>
      </c>
      <c r="AA61" s="163"/>
      <c r="AB61" s="163"/>
      <c r="AC61" s="163"/>
      <c r="AD61" s="150"/>
      <c r="AE61" s="149">
        <f t="shared" si="10"/>
        <v>0</v>
      </c>
      <c r="AF61" s="163"/>
      <c r="AG61" s="163"/>
      <c r="AH61" s="163"/>
      <c r="AI61" s="150"/>
      <c r="AJ61" s="149">
        <f t="shared" si="12"/>
        <v>0</v>
      </c>
      <c r="AK61" s="163"/>
      <c r="AL61" s="163"/>
      <c r="AM61" s="150"/>
      <c r="AN61" s="163"/>
      <c r="AO61" s="150"/>
      <c r="AP61" s="163"/>
      <c r="AQ61" s="150"/>
      <c r="AR61" s="163"/>
      <c r="AS61" s="150"/>
      <c r="AT61" s="163"/>
      <c r="AU61" s="150"/>
      <c r="AV61" s="149">
        <f t="shared" si="14"/>
        <v>0</v>
      </c>
      <c r="AW61" s="163"/>
      <c r="AX61" s="163"/>
      <c r="AY61" s="150"/>
      <c r="AZ61" s="149">
        <f t="shared" si="16"/>
        <v>0</v>
      </c>
      <c r="BA61" s="163"/>
      <c r="BB61" s="163"/>
      <c r="BC61" s="149"/>
      <c r="BD61" s="149">
        <f t="shared" si="18"/>
        <v>0</v>
      </c>
      <c r="BE61" s="357"/>
      <c r="BF61" s="163"/>
      <c r="BG61" s="151"/>
      <c r="BH61" s="149">
        <f t="shared" si="20"/>
        <v>0</v>
      </c>
      <c r="BI61" s="163"/>
      <c r="BJ61" s="163"/>
      <c r="BK61" s="163"/>
      <c r="BL61" s="163"/>
      <c r="BM61" s="163"/>
      <c r="BN61" s="151"/>
      <c r="BO61" s="149">
        <f t="shared" si="22"/>
        <v>0</v>
      </c>
      <c r="BP61" s="151"/>
      <c r="BQ61" s="126"/>
    </row>
    <row r="62" spans="1:69" ht="12.75" customHeight="1">
      <c r="A62" s="161" t="s">
        <v>122</v>
      </c>
      <c r="B62" s="162" t="s">
        <v>123</v>
      </c>
      <c r="C62" s="149">
        <f t="shared" si="0"/>
        <v>0</v>
      </c>
      <c r="D62" s="163"/>
      <c r="E62" s="163"/>
      <c r="F62" s="163"/>
      <c r="G62" s="150"/>
      <c r="H62" s="149">
        <f t="shared" si="2"/>
        <v>0</v>
      </c>
      <c r="I62" s="163"/>
      <c r="J62" s="163"/>
      <c r="K62" s="163"/>
      <c r="L62" s="163"/>
      <c r="M62" s="150"/>
      <c r="N62" s="149">
        <f t="shared" si="4"/>
        <v>0</v>
      </c>
      <c r="O62" s="163"/>
      <c r="P62" s="163"/>
      <c r="Q62" s="163"/>
      <c r="R62" s="163"/>
      <c r="S62" s="163"/>
      <c r="T62" s="150"/>
      <c r="U62" s="149">
        <f t="shared" si="6"/>
        <v>0</v>
      </c>
      <c r="V62" s="163"/>
      <c r="W62" s="163"/>
      <c r="X62" s="163"/>
      <c r="Y62" s="150"/>
      <c r="Z62" s="149">
        <f t="shared" si="8"/>
        <v>0</v>
      </c>
      <c r="AA62" s="163"/>
      <c r="AB62" s="163"/>
      <c r="AC62" s="163"/>
      <c r="AD62" s="150"/>
      <c r="AE62" s="149">
        <f t="shared" si="10"/>
        <v>0</v>
      </c>
      <c r="AF62" s="163"/>
      <c r="AG62" s="163"/>
      <c r="AH62" s="163"/>
      <c r="AI62" s="150"/>
      <c r="AJ62" s="149">
        <f t="shared" si="12"/>
        <v>0</v>
      </c>
      <c r="AK62" s="163"/>
      <c r="AL62" s="163"/>
      <c r="AM62" s="150"/>
      <c r="AN62" s="163"/>
      <c r="AO62" s="150"/>
      <c r="AP62" s="163"/>
      <c r="AQ62" s="150"/>
      <c r="AR62" s="163"/>
      <c r="AS62" s="150"/>
      <c r="AT62" s="163"/>
      <c r="AU62" s="150"/>
      <c r="AV62" s="149">
        <f t="shared" si="14"/>
        <v>0</v>
      </c>
      <c r="AW62" s="163"/>
      <c r="AX62" s="163"/>
      <c r="AY62" s="150"/>
      <c r="AZ62" s="149">
        <f t="shared" si="16"/>
        <v>0</v>
      </c>
      <c r="BA62" s="163"/>
      <c r="BB62" s="163"/>
      <c r="BC62" s="149"/>
      <c r="BD62" s="149">
        <f t="shared" si="18"/>
        <v>0</v>
      </c>
      <c r="BE62" s="357"/>
      <c r="BF62" s="163"/>
      <c r="BG62" s="151"/>
      <c r="BH62" s="149">
        <f t="shared" si="20"/>
        <v>0</v>
      </c>
      <c r="BI62" s="163"/>
      <c r="BJ62" s="163"/>
      <c r="BK62" s="163"/>
      <c r="BL62" s="163"/>
      <c r="BM62" s="163"/>
      <c r="BN62" s="151"/>
      <c r="BO62" s="149">
        <f t="shared" si="22"/>
        <v>0</v>
      </c>
      <c r="BP62" s="151"/>
      <c r="BQ62" s="126"/>
    </row>
    <row r="63" spans="1:69" ht="12.75" customHeight="1">
      <c r="A63" s="161" t="s">
        <v>124</v>
      </c>
      <c r="B63" s="162" t="s">
        <v>125</v>
      </c>
      <c r="C63" s="149">
        <f t="shared" si="0"/>
        <v>0</v>
      </c>
      <c r="D63" s="163"/>
      <c r="E63" s="163"/>
      <c r="F63" s="163"/>
      <c r="G63" s="150"/>
      <c r="H63" s="149">
        <f t="shared" si="2"/>
        <v>0</v>
      </c>
      <c r="I63" s="163"/>
      <c r="J63" s="163"/>
      <c r="K63" s="163"/>
      <c r="L63" s="163"/>
      <c r="M63" s="150"/>
      <c r="N63" s="149">
        <f t="shared" si="4"/>
        <v>0</v>
      </c>
      <c r="O63" s="163"/>
      <c r="P63" s="163"/>
      <c r="Q63" s="163"/>
      <c r="R63" s="163"/>
      <c r="S63" s="163"/>
      <c r="T63" s="150"/>
      <c r="U63" s="149">
        <f t="shared" si="6"/>
        <v>0</v>
      </c>
      <c r="V63" s="163"/>
      <c r="W63" s="163"/>
      <c r="X63" s="163"/>
      <c r="Y63" s="150"/>
      <c r="Z63" s="149">
        <f t="shared" si="8"/>
        <v>0</v>
      </c>
      <c r="AA63" s="163"/>
      <c r="AB63" s="163"/>
      <c r="AC63" s="163"/>
      <c r="AD63" s="150"/>
      <c r="AE63" s="149">
        <f t="shared" si="10"/>
        <v>0</v>
      </c>
      <c r="AF63" s="163"/>
      <c r="AG63" s="163"/>
      <c r="AH63" s="163"/>
      <c r="AI63" s="150"/>
      <c r="AJ63" s="149">
        <f t="shared" si="12"/>
        <v>0</v>
      </c>
      <c r="AK63" s="163"/>
      <c r="AL63" s="163"/>
      <c r="AM63" s="150"/>
      <c r="AN63" s="163"/>
      <c r="AO63" s="150"/>
      <c r="AP63" s="163"/>
      <c r="AQ63" s="150"/>
      <c r="AR63" s="163"/>
      <c r="AS63" s="150"/>
      <c r="AT63" s="163"/>
      <c r="AU63" s="150"/>
      <c r="AV63" s="149">
        <f t="shared" si="14"/>
        <v>0</v>
      </c>
      <c r="AW63" s="163"/>
      <c r="AX63" s="163"/>
      <c r="AY63" s="150"/>
      <c r="AZ63" s="149">
        <f t="shared" si="16"/>
        <v>0</v>
      </c>
      <c r="BA63" s="163"/>
      <c r="BB63" s="163"/>
      <c r="BC63" s="149"/>
      <c r="BD63" s="149">
        <f t="shared" si="18"/>
        <v>0</v>
      </c>
      <c r="BE63" s="357"/>
      <c r="BF63" s="163"/>
      <c r="BG63" s="151"/>
      <c r="BH63" s="149">
        <f t="shared" si="20"/>
        <v>0</v>
      </c>
      <c r="BI63" s="163"/>
      <c r="BJ63" s="163"/>
      <c r="BK63" s="163"/>
      <c r="BL63" s="163"/>
      <c r="BM63" s="163"/>
      <c r="BN63" s="151"/>
      <c r="BO63" s="149">
        <f t="shared" si="22"/>
        <v>0</v>
      </c>
      <c r="BP63" s="151"/>
      <c r="BQ63" s="126"/>
    </row>
    <row r="64" spans="1:69" ht="12.75" customHeight="1">
      <c r="A64" s="161" t="s">
        <v>126</v>
      </c>
      <c r="B64" s="162" t="s">
        <v>127</v>
      </c>
      <c r="C64" s="149">
        <f t="shared" si="0"/>
        <v>0</v>
      </c>
      <c r="D64" s="163"/>
      <c r="E64" s="163"/>
      <c r="F64" s="163"/>
      <c r="G64" s="150"/>
      <c r="H64" s="149">
        <f t="shared" si="2"/>
        <v>0</v>
      </c>
      <c r="I64" s="163"/>
      <c r="J64" s="163"/>
      <c r="K64" s="163"/>
      <c r="L64" s="163"/>
      <c r="M64" s="150"/>
      <c r="N64" s="149">
        <f t="shared" si="4"/>
        <v>0</v>
      </c>
      <c r="O64" s="163"/>
      <c r="P64" s="163"/>
      <c r="Q64" s="163"/>
      <c r="R64" s="163"/>
      <c r="S64" s="163"/>
      <c r="T64" s="150"/>
      <c r="U64" s="149">
        <f t="shared" si="6"/>
        <v>0</v>
      </c>
      <c r="V64" s="163"/>
      <c r="W64" s="163"/>
      <c r="X64" s="163"/>
      <c r="Y64" s="150"/>
      <c r="Z64" s="149">
        <f t="shared" si="8"/>
        <v>0</v>
      </c>
      <c r="AA64" s="163"/>
      <c r="AB64" s="163"/>
      <c r="AC64" s="163"/>
      <c r="AD64" s="150"/>
      <c r="AE64" s="149">
        <f t="shared" si="10"/>
        <v>0</v>
      </c>
      <c r="AF64" s="163"/>
      <c r="AG64" s="163"/>
      <c r="AH64" s="163"/>
      <c r="AI64" s="150"/>
      <c r="AJ64" s="149">
        <f t="shared" si="12"/>
        <v>0</v>
      </c>
      <c r="AK64" s="163"/>
      <c r="AL64" s="163"/>
      <c r="AM64" s="150"/>
      <c r="AN64" s="163"/>
      <c r="AO64" s="150"/>
      <c r="AP64" s="163"/>
      <c r="AQ64" s="150"/>
      <c r="AR64" s="163"/>
      <c r="AS64" s="150"/>
      <c r="AT64" s="163"/>
      <c r="AU64" s="150"/>
      <c r="AV64" s="149">
        <f t="shared" si="14"/>
        <v>0</v>
      </c>
      <c r="AW64" s="163"/>
      <c r="AX64" s="163"/>
      <c r="AY64" s="150"/>
      <c r="AZ64" s="149">
        <f t="shared" si="16"/>
        <v>0</v>
      </c>
      <c r="BA64" s="163"/>
      <c r="BB64" s="163"/>
      <c r="BC64" s="149"/>
      <c r="BD64" s="149">
        <f t="shared" si="18"/>
        <v>0</v>
      </c>
      <c r="BE64" s="357"/>
      <c r="BF64" s="163"/>
      <c r="BG64" s="151"/>
      <c r="BH64" s="149">
        <f t="shared" si="20"/>
        <v>0</v>
      </c>
      <c r="BI64" s="163"/>
      <c r="BJ64" s="163"/>
      <c r="BK64" s="163"/>
      <c r="BL64" s="163"/>
      <c r="BM64" s="163"/>
      <c r="BN64" s="151"/>
      <c r="BO64" s="149">
        <f t="shared" si="22"/>
        <v>0</v>
      </c>
      <c r="BP64" s="151"/>
      <c r="BQ64" s="126"/>
    </row>
    <row r="65" spans="1:69" ht="12.75" customHeight="1">
      <c r="A65" s="161" t="s">
        <v>128</v>
      </c>
      <c r="B65" s="162" t="s">
        <v>129</v>
      </c>
      <c r="C65" s="149">
        <f t="shared" si="0"/>
        <v>0</v>
      </c>
      <c r="D65" s="163"/>
      <c r="E65" s="163"/>
      <c r="F65" s="163"/>
      <c r="G65" s="150"/>
      <c r="H65" s="149">
        <f t="shared" si="2"/>
        <v>0</v>
      </c>
      <c r="I65" s="163"/>
      <c r="J65" s="163"/>
      <c r="K65" s="163"/>
      <c r="L65" s="163"/>
      <c r="M65" s="150"/>
      <c r="N65" s="149">
        <f t="shared" si="4"/>
        <v>0</v>
      </c>
      <c r="O65" s="163"/>
      <c r="P65" s="163"/>
      <c r="Q65" s="163"/>
      <c r="R65" s="163"/>
      <c r="S65" s="163"/>
      <c r="T65" s="150"/>
      <c r="U65" s="149">
        <f t="shared" si="6"/>
        <v>0</v>
      </c>
      <c r="V65" s="163"/>
      <c r="W65" s="163"/>
      <c r="X65" s="163"/>
      <c r="Y65" s="150"/>
      <c r="Z65" s="149">
        <f t="shared" si="8"/>
        <v>0</v>
      </c>
      <c r="AA65" s="163"/>
      <c r="AB65" s="163"/>
      <c r="AC65" s="163"/>
      <c r="AD65" s="150"/>
      <c r="AE65" s="149">
        <f t="shared" si="10"/>
        <v>0</v>
      </c>
      <c r="AF65" s="163"/>
      <c r="AG65" s="163"/>
      <c r="AH65" s="163"/>
      <c r="AI65" s="150"/>
      <c r="AJ65" s="149">
        <f t="shared" si="12"/>
        <v>0</v>
      </c>
      <c r="AK65" s="163"/>
      <c r="AL65" s="163"/>
      <c r="AM65" s="150"/>
      <c r="AN65" s="163"/>
      <c r="AO65" s="150"/>
      <c r="AP65" s="163"/>
      <c r="AQ65" s="150"/>
      <c r="AR65" s="163"/>
      <c r="AS65" s="150"/>
      <c r="AT65" s="163"/>
      <c r="AU65" s="150"/>
      <c r="AV65" s="149">
        <f t="shared" si="14"/>
        <v>0</v>
      </c>
      <c r="AW65" s="163"/>
      <c r="AX65" s="163"/>
      <c r="AY65" s="150"/>
      <c r="AZ65" s="149">
        <f t="shared" si="16"/>
        <v>0</v>
      </c>
      <c r="BA65" s="163"/>
      <c r="BB65" s="163"/>
      <c r="BC65" s="149"/>
      <c r="BD65" s="149">
        <f t="shared" si="18"/>
        <v>0</v>
      </c>
      <c r="BE65" s="357"/>
      <c r="BF65" s="163"/>
      <c r="BG65" s="151"/>
      <c r="BH65" s="149">
        <f t="shared" si="20"/>
        <v>0</v>
      </c>
      <c r="BI65" s="163"/>
      <c r="BJ65" s="163"/>
      <c r="BK65" s="163"/>
      <c r="BL65" s="163"/>
      <c r="BM65" s="163"/>
      <c r="BN65" s="151"/>
      <c r="BO65" s="149">
        <f t="shared" si="22"/>
        <v>0</v>
      </c>
      <c r="BP65" s="151"/>
      <c r="BQ65" s="126"/>
    </row>
    <row r="66" spans="1:69" ht="12.75" customHeight="1">
      <c r="A66" s="161" t="s">
        <v>130</v>
      </c>
      <c r="B66" s="162" t="s">
        <v>131</v>
      </c>
      <c r="C66" s="149">
        <f t="shared" si="0"/>
        <v>0</v>
      </c>
      <c r="D66" s="163"/>
      <c r="E66" s="163"/>
      <c r="F66" s="163"/>
      <c r="G66" s="150"/>
      <c r="H66" s="149">
        <f t="shared" si="2"/>
        <v>0</v>
      </c>
      <c r="I66" s="163"/>
      <c r="J66" s="163"/>
      <c r="K66" s="163"/>
      <c r="L66" s="163"/>
      <c r="M66" s="150"/>
      <c r="N66" s="149">
        <f t="shared" si="4"/>
        <v>0</v>
      </c>
      <c r="O66" s="163"/>
      <c r="P66" s="163"/>
      <c r="Q66" s="163"/>
      <c r="R66" s="163"/>
      <c r="S66" s="163"/>
      <c r="T66" s="150"/>
      <c r="U66" s="149">
        <f t="shared" si="6"/>
        <v>0</v>
      </c>
      <c r="V66" s="163"/>
      <c r="W66" s="163"/>
      <c r="X66" s="163"/>
      <c r="Y66" s="150"/>
      <c r="Z66" s="149">
        <f t="shared" si="8"/>
        <v>0</v>
      </c>
      <c r="AA66" s="163"/>
      <c r="AB66" s="163"/>
      <c r="AC66" s="163"/>
      <c r="AD66" s="150"/>
      <c r="AE66" s="149">
        <f t="shared" si="10"/>
        <v>0</v>
      </c>
      <c r="AF66" s="163"/>
      <c r="AG66" s="163"/>
      <c r="AH66" s="163"/>
      <c r="AI66" s="150"/>
      <c r="AJ66" s="149">
        <f t="shared" si="12"/>
        <v>0</v>
      </c>
      <c r="AK66" s="163"/>
      <c r="AL66" s="163"/>
      <c r="AM66" s="150"/>
      <c r="AN66" s="163"/>
      <c r="AO66" s="150"/>
      <c r="AP66" s="163"/>
      <c r="AQ66" s="150"/>
      <c r="AR66" s="163"/>
      <c r="AS66" s="150"/>
      <c r="AT66" s="163"/>
      <c r="AU66" s="150"/>
      <c r="AV66" s="149">
        <f t="shared" si="14"/>
        <v>0</v>
      </c>
      <c r="AW66" s="163"/>
      <c r="AX66" s="163"/>
      <c r="AY66" s="150"/>
      <c r="AZ66" s="149">
        <f t="shared" si="16"/>
        <v>0</v>
      </c>
      <c r="BA66" s="163"/>
      <c r="BB66" s="163"/>
      <c r="BC66" s="149"/>
      <c r="BD66" s="149">
        <f t="shared" si="18"/>
        <v>0</v>
      </c>
      <c r="BE66" s="357"/>
      <c r="BF66" s="163"/>
      <c r="BG66" s="151"/>
      <c r="BH66" s="149">
        <f t="shared" si="20"/>
        <v>0</v>
      </c>
      <c r="BI66" s="163"/>
      <c r="BJ66" s="163"/>
      <c r="BK66" s="163"/>
      <c r="BL66" s="163"/>
      <c r="BM66" s="163"/>
      <c r="BN66" s="151"/>
      <c r="BO66" s="149">
        <f t="shared" si="22"/>
        <v>0</v>
      </c>
      <c r="BP66" s="151"/>
      <c r="BQ66" s="126"/>
    </row>
    <row r="67" spans="1:69" ht="12.75" customHeight="1">
      <c r="A67" s="161" t="s">
        <v>132</v>
      </c>
      <c r="B67" s="162" t="s">
        <v>133</v>
      </c>
      <c r="C67" s="149">
        <f t="shared" si="0"/>
        <v>0</v>
      </c>
      <c r="D67" s="163"/>
      <c r="E67" s="163"/>
      <c r="F67" s="163"/>
      <c r="G67" s="150"/>
      <c r="H67" s="149">
        <f t="shared" si="2"/>
        <v>0</v>
      </c>
      <c r="I67" s="163"/>
      <c r="J67" s="163"/>
      <c r="K67" s="163"/>
      <c r="L67" s="163"/>
      <c r="M67" s="150"/>
      <c r="N67" s="149">
        <f t="shared" si="4"/>
        <v>0</v>
      </c>
      <c r="O67" s="163"/>
      <c r="P67" s="163"/>
      <c r="Q67" s="163"/>
      <c r="R67" s="163"/>
      <c r="S67" s="163"/>
      <c r="T67" s="150"/>
      <c r="U67" s="149">
        <f t="shared" si="6"/>
        <v>0</v>
      </c>
      <c r="V67" s="163"/>
      <c r="W67" s="163"/>
      <c r="X67" s="163"/>
      <c r="Y67" s="150"/>
      <c r="Z67" s="149">
        <f t="shared" si="8"/>
        <v>0</v>
      </c>
      <c r="AA67" s="163"/>
      <c r="AB67" s="163"/>
      <c r="AC67" s="163"/>
      <c r="AD67" s="150"/>
      <c r="AE67" s="149">
        <f t="shared" si="10"/>
        <v>0</v>
      </c>
      <c r="AF67" s="163"/>
      <c r="AG67" s="163"/>
      <c r="AH67" s="163"/>
      <c r="AI67" s="150"/>
      <c r="AJ67" s="149">
        <f t="shared" si="12"/>
        <v>0</v>
      </c>
      <c r="AK67" s="163"/>
      <c r="AL67" s="163"/>
      <c r="AM67" s="150"/>
      <c r="AN67" s="163"/>
      <c r="AO67" s="150"/>
      <c r="AP67" s="163"/>
      <c r="AQ67" s="150"/>
      <c r="AR67" s="163"/>
      <c r="AS67" s="150"/>
      <c r="AT67" s="163"/>
      <c r="AU67" s="150"/>
      <c r="AV67" s="149">
        <f t="shared" si="14"/>
        <v>0</v>
      </c>
      <c r="AW67" s="163"/>
      <c r="AX67" s="163"/>
      <c r="AY67" s="150"/>
      <c r="AZ67" s="149">
        <f t="shared" si="16"/>
        <v>0</v>
      </c>
      <c r="BA67" s="163"/>
      <c r="BB67" s="163"/>
      <c r="BC67" s="149"/>
      <c r="BD67" s="149">
        <f t="shared" si="18"/>
        <v>0</v>
      </c>
      <c r="BE67" s="357"/>
      <c r="BF67" s="163"/>
      <c r="BG67" s="151"/>
      <c r="BH67" s="149">
        <f t="shared" si="20"/>
        <v>0</v>
      </c>
      <c r="BI67" s="163"/>
      <c r="BJ67" s="163"/>
      <c r="BK67" s="163"/>
      <c r="BL67" s="163"/>
      <c r="BM67" s="163"/>
      <c r="BN67" s="151"/>
      <c r="BO67" s="149">
        <f t="shared" si="22"/>
        <v>0</v>
      </c>
      <c r="BP67" s="151"/>
      <c r="BQ67" s="126"/>
    </row>
    <row r="68" spans="1:69" ht="12.75" customHeight="1">
      <c r="A68" s="171" t="s">
        <v>134</v>
      </c>
      <c r="B68" s="172" t="s">
        <v>135</v>
      </c>
      <c r="C68" s="149">
        <f t="shared" si="0"/>
        <v>0</v>
      </c>
      <c r="D68" s="163"/>
      <c r="E68" s="163"/>
      <c r="F68" s="163"/>
      <c r="G68" s="150"/>
      <c r="H68" s="149">
        <f t="shared" si="2"/>
        <v>0</v>
      </c>
      <c r="I68" s="163"/>
      <c r="J68" s="163"/>
      <c r="K68" s="163"/>
      <c r="L68" s="163"/>
      <c r="M68" s="150"/>
      <c r="N68" s="149">
        <f t="shared" si="4"/>
        <v>0</v>
      </c>
      <c r="O68" s="163"/>
      <c r="P68" s="163"/>
      <c r="Q68" s="163"/>
      <c r="R68" s="163"/>
      <c r="S68" s="163"/>
      <c r="T68" s="150"/>
      <c r="U68" s="149">
        <f t="shared" si="6"/>
        <v>0</v>
      </c>
      <c r="V68" s="163"/>
      <c r="W68" s="163"/>
      <c r="X68" s="163"/>
      <c r="Y68" s="150"/>
      <c r="Z68" s="149">
        <f t="shared" si="8"/>
        <v>0</v>
      </c>
      <c r="AA68" s="163"/>
      <c r="AB68" s="163"/>
      <c r="AC68" s="163"/>
      <c r="AD68" s="150"/>
      <c r="AE68" s="149">
        <f t="shared" si="10"/>
        <v>0</v>
      </c>
      <c r="AF68" s="163"/>
      <c r="AG68" s="163"/>
      <c r="AH68" s="163"/>
      <c r="AI68" s="150"/>
      <c r="AJ68" s="149">
        <f t="shared" si="12"/>
        <v>0</v>
      </c>
      <c r="AK68" s="163"/>
      <c r="AL68" s="163"/>
      <c r="AM68" s="150"/>
      <c r="AN68" s="163"/>
      <c r="AO68" s="150"/>
      <c r="AP68" s="163"/>
      <c r="AQ68" s="150"/>
      <c r="AR68" s="163"/>
      <c r="AS68" s="150"/>
      <c r="AT68" s="163"/>
      <c r="AU68" s="150"/>
      <c r="AV68" s="149">
        <f t="shared" si="14"/>
        <v>0</v>
      </c>
      <c r="AW68" s="163"/>
      <c r="AX68" s="163"/>
      <c r="AY68" s="150"/>
      <c r="AZ68" s="149">
        <f t="shared" si="16"/>
        <v>0</v>
      </c>
      <c r="BA68" s="163"/>
      <c r="BB68" s="163"/>
      <c r="BC68" s="149"/>
      <c r="BD68" s="149">
        <f t="shared" si="18"/>
        <v>0</v>
      </c>
      <c r="BE68" s="357"/>
      <c r="BF68" s="163"/>
      <c r="BG68" s="151"/>
      <c r="BH68" s="149">
        <f t="shared" si="20"/>
        <v>0</v>
      </c>
      <c r="BI68" s="163"/>
      <c r="BJ68" s="163"/>
      <c r="BK68" s="163"/>
      <c r="BL68" s="163"/>
      <c r="BM68" s="163"/>
      <c r="BN68" s="151"/>
      <c r="BO68" s="149">
        <f t="shared" si="22"/>
        <v>0</v>
      </c>
      <c r="BP68" s="151"/>
      <c r="BQ68" s="126"/>
    </row>
    <row r="69" spans="1:69" ht="12.75" customHeight="1">
      <c r="A69" s="171" t="s">
        <v>136</v>
      </c>
      <c r="B69" s="172" t="s">
        <v>137</v>
      </c>
      <c r="C69" s="149">
        <f t="shared" si="0"/>
        <v>0</v>
      </c>
      <c r="D69" s="163"/>
      <c r="E69" s="163"/>
      <c r="F69" s="163"/>
      <c r="G69" s="150"/>
      <c r="H69" s="149">
        <f t="shared" si="2"/>
        <v>0</v>
      </c>
      <c r="I69" s="163"/>
      <c r="J69" s="163"/>
      <c r="K69" s="163"/>
      <c r="L69" s="163"/>
      <c r="M69" s="150"/>
      <c r="N69" s="149">
        <f t="shared" si="4"/>
        <v>0</v>
      </c>
      <c r="O69" s="163"/>
      <c r="P69" s="163"/>
      <c r="Q69" s="163"/>
      <c r="R69" s="163"/>
      <c r="S69" s="163"/>
      <c r="T69" s="150"/>
      <c r="U69" s="149">
        <f t="shared" si="6"/>
        <v>0</v>
      </c>
      <c r="V69" s="163"/>
      <c r="W69" s="163"/>
      <c r="X69" s="163"/>
      <c r="Y69" s="150"/>
      <c r="Z69" s="149">
        <f t="shared" si="8"/>
        <v>0</v>
      </c>
      <c r="AA69" s="163"/>
      <c r="AB69" s="163"/>
      <c r="AC69" s="163"/>
      <c r="AD69" s="150"/>
      <c r="AE69" s="149">
        <f t="shared" si="10"/>
        <v>0</v>
      </c>
      <c r="AF69" s="163"/>
      <c r="AG69" s="163"/>
      <c r="AH69" s="163"/>
      <c r="AI69" s="150"/>
      <c r="AJ69" s="149">
        <f t="shared" si="12"/>
        <v>0</v>
      </c>
      <c r="AK69" s="163"/>
      <c r="AL69" s="163"/>
      <c r="AM69" s="150"/>
      <c r="AN69" s="163"/>
      <c r="AO69" s="150"/>
      <c r="AP69" s="163"/>
      <c r="AQ69" s="150"/>
      <c r="AR69" s="163"/>
      <c r="AS69" s="150"/>
      <c r="AT69" s="163"/>
      <c r="AU69" s="150"/>
      <c r="AV69" s="149">
        <f t="shared" si="14"/>
        <v>0</v>
      </c>
      <c r="AW69" s="163"/>
      <c r="AX69" s="163"/>
      <c r="AY69" s="150"/>
      <c r="AZ69" s="149">
        <f t="shared" si="16"/>
        <v>0</v>
      </c>
      <c r="BA69" s="163"/>
      <c r="BB69" s="163"/>
      <c r="BC69" s="149"/>
      <c r="BD69" s="149">
        <f t="shared" si="18"/>
        <v>0</v>
      </c>
      <c r="BE69" s="357"/>
      <c r="BF69" s="163"/>
      <c r="BG69" s="151"/>
      <c r="BH69" s="149">
        <f t="shared" si="20"/>
        <v>0</v>
      </c>
      <c r="BI69" s="163"/>
      <c r="BJ69" s="163"/>
      <c r="BK69" s="163"/>
      <c r="BL69" s="163"/>
      <c r="BM69" s="163"/>
      <c r="BN69" s="151"/>
      <c r="BO69" s="149">
        <f t="shared" si="22"/>
        <v>0</v>
      </c>
      <c r="BP69" s="151"/>
      <c r="BQ69" s="126"/>
    </row>
    <row r="70" spans="1:69" ht="12.75" customHeight="1">
      <c r="A70" s="161" t="s">
        <v>138</v>
      </c>
      <c r="B70" s="162" t="s">
        <v>139</v>
      </c>
      <c r="C70" s="149">
        <f t="shared" si="0"/>
        <v>0</v>
      </c>
      <c r="D70" s="163"/>
      <c r="E70" s="163"/>
      <c r="F70" s="163"/>
      <c r="G70" s="150"/>
      <c r="H70" s="149">
        <f t="shared" si="2"/>
        <v>0</v>
      </c>
      <c r="I70" s="163"/>
      <c r="J70" s="163"/>
      <c r="K70" s="163"/>
      <c r="L70" s="163"/>
      <c r="M70" s="150"/>
      <c r="N70" s="149">
        <f t="shared" si="4"/>
        <v>0</v>
      </c>
      <c r="O70" s="163"/>
      <c r="P70" s="163"/>
      <c r="Q70" s="163"/>
      <c r="R70" s="163"/>
      <c r="S70" s="163"/>
      <c r="T70" s="150"/>
      <c r="U70" s="149">
        <f t="shared" si="6"/>
        <v>0</v>
      </c>
      <c r="V70" s="163"/>
      <c r="W70" s="163"/>
      <c r="X70" s="163"/>
      <c r="Y70" s="150"/>
      <c r="Z70" s="149">
        <f t="shared" si="8"/>
        <v>0</v>
      </c>
      <c r="AA70" s="163"/>
      <c r="AB70" s="163"/>
      <c r="AC70" s="163"/>
      <c r="AD70" s="150"/>
      <c r="AE70" s="149">
        <f t="shared" si="10"/>
        <v>0</v>
      </c>
      <c r="AF70" s="163"/>
      <c r="AG70" s="163"/>
      <c r="AH70" s="163"/>
      <c r="AI70" s="150"/>
      <c r="AJ70" s="149">
        <f t="shared" si="12"/>
        <v>0</v>
      </c>
      <c r="AK70" s="163"/>
      <c r="AL70" s="163"/>
      <c r="AM70" s="150"/>
      <c r="AN70" s="163"/>
      <c r="AO70" s="150"/>
      <c r="AP70" s="163"/>
      <c r="AQ70" s="150"/>
      <c r="AR70" s="163"/>
      <c r="AS70" s="150"/>
      <c r="AT70" s="163"/>
      <c r="AU70" s="150"/>
      <c r="AV70" s="149">
        <f t="shared" si="14"/>
        <v>0</v>
      </c>
      <c r="AW70" s="163"/>
      <c r="AX70" s="163"/>
      <c r="AY70" s="150"/>
      <c r="AZ70" s="149">
        <f t="shared" si="16"/>
        <v>0</v>
      </c>
      <c r="BA70" s="163"/>
      <c r="BB70" s="163"/>
      <c r="BC70" s="149"/>
      <c r="BD70" s="149">
        <f t="shared" si="18"/>
        <v>0</v>
      </c>
      <c r="BE70" s="357"/>
      <c r="BF70" s="163"/>
      <c r="BG70" s="151"/>
      <c r="BH70" s="149">
        <f t="shared" si="20"/>
        <v>0</v>
      </c>
      <c r="BI70" s="163"/>
      <c r="BJ70" s="163"/>
      <c r="BK70" s="163"/>
      <c r="BL70" s="163"/>
      <c r="BM70" s="163"/>
      <c r="BN70" s="151"/>
      <c r="BO70" s="149">
        <f t="shared" si="22"/>
        <v>0</v>
      </c>
      <c r="BP70" s="151"/>
      <c r="BQ70" s="126"/>
    </row>
    <row r="71" spans="1:69" ht="12.75" customHeight="1">
      <c r="A71" s="171" t="s">
        <v>140</v>
      </c>
      <c r="B71" s="172" t="s">
        <v>141</v>
      </c>
      <c r="C71" s="149">
        <f t="shared" si="0"/>
        <v>0</v>
      </c>
      <c r="D71" s="163"/>
      <c r="E71" s="163"/>
      <c r="F71" s="163"/>
      <c r="G71" s="150"/>
      <c r="H71" s="149">
        <f t="shared" si="2"/>
        <v>0</v>
      </c>
      <c r="I71" s="163"/>
      <c r="J71" s="163"/>
      <c r="K71" s="163"/>
      <c r="L71" s="163"/>
      <c r="M71" s="150"/>
      <c r="N71" s="149">
        <f t="shared" si="4"/>
        <v>0</v>
      </c>
      <c r="O71" s="163"/>
      <c r="P71" s="163"/>
      <c r="Q71" s="163"/>
      <c r="R71" s="163"/>
      <c r="S71" s="163"/>
      <c r="T71" s="150"/>
      <c r="U71" s="149">
        <f t="shared" si="6"/>
        <v>0</v>
      </c>
      <c r="V71" s="163"/>
      <c r="W71" s="163"/>
      <c r="X71" s="163"/>
      <c r="Y71" s="150"/>
      <c r="Z71" s="149">
        <f t="shared" si="8"/>
        <v>0</v>
      </c>
      <c r="AA71" s="163"/>
      <c r="AB71" s="163"/>
      <c r="AC71" s="163"/>
      <c r="AD71" s="150"/>
      <c r="AE71" s="149">
        <f t="shared" si="10"/>
        <v>0</v>
      </c>
      <c r="AF71" s="163"/>
      <c r="AG71" s="163"/>
      <c r="AH71" s="163"/>
      <c r="AI71" s="150"/>
      <c r="AJ71" s="149">
        <f t="shared" si="12"/>
        <v>0</v>
      </c>
      <c r="AK71" s="163"/>
      <c r="AL71" s="163"/>
      <c r="AM71" s="150"/>
      <c r="AN71" s="163"/>
      <c r="AO71" s="150"/>
      <c r="AP71" s="163"/>
      <c r="AQ71" s="150"/>
      <c r="AR71" s="163"/>
      <c r="AS71" s="150"/>
      <c r="AT71" s="163"/>
      <c r="AU71" s="150"/>
      <c r="AV71" s="149">
        <f t="shared" si="14"/>
        <v>0</v>
      </c>
      <c r="AW71" s="163"/>
      <c r="AX71" s="163"/>
      <c r="AY71" s="150"/>
      <c r="AZ71" s="149">
        <f t="shared" si="16"/>
        <v>0</v>
      </c>
      <c r="BA71" s="163"/>
      <c r="BB71" s="163"/>
      <c r="BC71" s="149"/>
      <c r="BD71" s="149">
        <f t="shared" si="18"/>
        <v>0</v>
      </c>
      <c r="BE71" s="357"/>
      <c r="BF71" s="163"/>
      <c r="BG71" s="151"/>
      <c r="BH71" s="149">
        <f t="shared" si="20"/>
        <v>0</v>
      </c>
      <c r="BI71" s="163"/>
      <c r="BJ71" s="163"/>
      <c r="BK71" s="163"/>
      <c r="BL71" s="163"/>
      <c r="BM71" s="163"/>
      <c r="BN71" s="151"/>
      <c r="BO71" s="149">
        <f t="shared" si="22"/>
        <v>0</v>
      </c>
      <c r="BP71" s="151"/>
      <c r="BQ71" s="126"/>
    </row>
    <row r="72" spans="1:69" ht="12.75" customHeight="1">
      <c r="A72" s="171" t="s">
        <v>142</v>
      </c>
      <c r="B72" s="172" t="s">
        <v>143</v>
      </c>
      <c r="C72" s="149">
        <f t="shared" si="0"/>
        <v>0</v>
      </c>
      <c r="D72" s="163"/>
      <c r="E72" s="163"/>
      <c r="F72" s="163"/>
      <c r="G72" s="150"/>
      <c r="H72" s="149">
        <f t="shared" si="2"/>
        <v>0</v>
      </c>
      <c r="I72" s="163"/>
      <c r="J72" s="163"/>
      <c r="K72" s="163"/>
      <c r="L72" s="163"/>
      <c r="M72" s="150"/>
      <c r="N72" s="149">
        <f t="shared" si="4"/>
        <v>0</v>
      </c>
      <c r="O72" s="163"/>
      <c r="P72" s="163"/>
      <c r="Q72" s="163"/>
      <c r="R72" s="163"/>
      <c r="S72" s="163"/>
      <c r="T72" s="150"/>
      <c r="U72" s="149">
        <f t="shared" si="6"/>
        <v>0</v>
      </c>
      <c r="V72" s="163"/>
      <c r="W72" s="163"/>
      <c r="X72" s="163"/>
      <c r="Y72" s="150"/>
      <c r="Z72" s="149">
        <f t="shared" si="8"/>
        <v>0</v>
      </c>
      <c r="AA72" s="163"/>
      <c r="AB72" s="163"/>
      <c r="AC72" s="163"/>
      <c r="AD72" s="150"/>
      <c r="AE72" s="149">
        <f t="shared" si="10"/>
        <v>0</v>
      </c>
      <c r="AF72" s="163"/>
      <c r="AG72" s="163"/>
      <c r="AH72" s="163"/>
      <c r="AI72" s="150"/>
      <c r="AJ72" s="149">
        <f t="shared" si="12"/>
        <v>0</v>
      </c>
      <c r="AK72" s="163"/>
      <c r="AL72" s="163"/>
      <c r="AM72" s="150"/>
      <c r="AN72" s="163"/>
      <c r="AO72" s="150"/>
      <c r="AP72" s="163"/>
      <c r="AQ72" s="150"/>
      <c r="AR72" s="163"/>
      <c r="AS72" s="150"/>
      <c r="AT72" s="163"/>
      <c r="AU72" s="150"/>
      <c r="AV72" s="149">
        <f t="shared" si="14"/>
        <v>0</v>
      </c>
      <c r="AW72" s="163"/>
      <c r="AX72" s="163"/>
      <c r="AY72" s="150"/>
      <c r="AZ72" s="149">
        <f t="shared" si="16"/>
        <v>0</v>
      </c>
      <c r="BA72" s="163"/>
      <c r="BB72" s="163"/>
      <c r="BC72" s="149"/>
      <c r="BD72" s="149">
        <f t="shared" si="18"/>
        <v>0</v>
      </c>
      <c r="BE72" s="357"/>
      <c r="BF72" s="163"/>
      <c r="BG72" s="151"/>
      <c r="BH72" s="149">
        <f t="shared" si="20"/>
        <v>0</v>
      </c>
      <c r="BI72" s="163"/>
      <c r="BJ72" s="163"/>
      <c r="BK72" s="163"/>
      <c r="BL72" s="163"/>
      <c r="BM72" s="163"/>
      <c r="BN72" s="151"/>
      <c r="BO72" s="149">
        <f t="shared" si="22"/>
        <v>0</v>
      </c>
      <c r="BP72" s="151"/>
      <c r="BQ72" s="126"/>
    </row>
    <row r="73" spans="1:69" ht="12.75" customHeight="1">
      <c r="A73" s="159" t="s">
        <v>144</v>
      </c>
      <c r="B73" s="160" t="s">
        <v>145</v>
      </c>
      <c r="C73" s="149">
        <f t="shared" si="0"/>
        <v>0</v>
      </c>
      <c r="D73" s="149">
        <f t="shared" ref="D73:F73" si="243">+D74+D75</f>
        <v>0</v>
      </c>
      <c r="E73" s="149">
        <f t="shared" si="243"/>
        <v>0</v>
      </c>
      <c r="F73" s="149">
        <f t="shared" si="243"/>
        <v>0</v>
      </c>
      <c r="G73" s="150"/>
      <c r="H73" s="149">
        <f t="shared" si="2"/>
        <v>0</v>
      </c>
      <c r="I73" s="149">
        <f t="shared" ref="I73:L73" si="244">+I74+I75</f>
        <v>0</v>
      </c>
      <c r="J73" s="149">
        <f t="shared" si="244"/>
        <v>0</v>
      </c>
      <c r="K73" s="149">
        <f t="shared" si="244"/>
        <v>0</v>
      </c>
      <c r="L73" s="149">
        <f t="shared" si="244"/>
        <v>0</v>
      </c>
      <c r="M73" s="150"/>
      <c r="N73" s="149">
        <f t="shared" si="4"/>
        <v>0</v>
      </c>
      <c r="O73" s="149">
        <f t="shared" ref="O73:S73" si="245">+O74+O75</f>
        <v>0</v>
      </c>
      <c r="P73" s="149">
        <f t="shared" si="245"/>
        <v>0</v>
      </c>
      <c r="Q73" s="149">
        <f t="shared" si="245"/>
        <v>0</v>
      </c>
      <c r="R73" s="149">
        <f t="shared" si="245"/>
        <v>0</v>
      </c>
      <c r="S73" s="149">
        <f t="shared" si="245"/>
        <v>0</v>
      </c>
      <c r="T73" s="150"/>
      <c r="U73" s="149">
        <f t="shared" si="6"/>
        <v>0</v>
      </c>
      <c r="V73" s="149">
        <f t="shared" ref="V73:X73" si="246">+V74+V75</f>
        <v>0</v>
      </c>
      <c r="W73" s="149">
        <f t="shared" si="246"/>
        <v>0</v>
      </c>
      <c r="X73" s="149">
        <f t="shared" si="246"/>
        <v>0</v>
      </c>
      <c r="Y73" s="150"/>
      <c r="Z73" s="149">
        <f t="shared" si="8"/>
        <v>0</v>
      </c>
      <c r="AA73" s="149">
        <f t="shared" ref="AA73:AC73" si="247">+AA74+AA75</f>
        <v>0</v>
      </c>
      <c r="AB73" s="149">
        <f t="shared" si="247"/>
        <v>0</v>
      </c>
      <c r="AC73" s="149">
        <f t="shared" si="247"/>
        <v>0</v>
      </c>
      <c r="AD73" s="150"/>
      <c r="AE73" s="149">
        <f t="shared" si="10"/>
        <v>0</v>
      </c>
      <c r="AF73" s="149">
        <f t="shared" ref="AF73:AH73" si="248">+AF74+AF75</f>
        <v>0</v>
      </c>
      <c r="AG73" s="149">
        <f t="shared" si="248"/>
        <v>0</v>
      </c>
      <c r="AH73" s="149">
        <f t="shared" si="248"/>
        <v>0</v>
      </c>
      <c r="AI73" s="150"/>
      <c r="AJ73" s="149">
        <f t="shared" si="12"/>
        <v>0</v>
      </c>
      <c r="AK73" s="149">
        <f t="shared" ref="AK73:AL73" si="249">+AK74+AK75</f>
        <v>0</v>
      </c>
      <c r="AL73" s="149">
        <f t="shared" si="249"/>
        <v>0</v>
      </c>
      <c r="AM73" s="150"/>
      <c r="AN73" s="149">
        <f>+AN74+AN75</f>
        <v>0</v>
      </c>
      <c r="AO73" s="150"/>
      <c r="AP73" s="149">
        <f>+AP74+AP75</f>
        <v>0</v>
      </c>
      <c r="AQ73" s="150"/>
      <c r="AR73" s="149">
        <f>+AR74+AR75</f>
        <v>0</v>
      </c>
      <c r="AS73" s="150"/>
      <c r="AT73" s="149">
        <f>+AT74+AT75</f>
        <v>0</v>
      </c>
      <c r="AU73" s="150"/>
      <c r="AV73" s="149">
        <f t="shared" si="14"/>
        <v>0</v>
      </c>
      <c r="AW73" s="149">
        <f t="shared" ref="AW73:AX73" si="250">+AW74+AW75</f>
        <v>0</v>
      </c>
      <c r="AX73" s="149">
        <f t="shared" si="250"/>
        <v>0</v>
      </c>
      <c r="AY73" s="150"/>
      <c r="AZ73" s="149">
        <f t="shared" si="16"/>
        <v>0</v>
      </c>
      <c r="BA73" s="149">
        <f t="shared" ref="BA73:BB73" si="251">+BA74+BA75</f>
        <v>0</v>
      </c>
      <c r="BB73" s="149">
        <f t="shared" si="251"/>
        <v>0</v>
      </c>
      <c r="BC73" s="149"/>
      <c r="BD73" s="149">
        <f t="shared" si="18"/>
        <v>0</v>
      </c>
      <c r="BE73" s="355">
        <f>+BE74+BE75</f>
        <v>0</v>
      </c>
      <c r="BF73" s="149">
        <f t="shared" ref="BF73" si="252">+BF74+BF75</f>
        <v>0</v>
      </c>
      <c r="BG73" s="151"/>
      <c r="BH73" s="149">
        <f t="shared" si="20"/>
        <v>0</v>
      </c>
      <c r="BI73" s="149">
        <f t="shared" ref="BI73:BM73" si="253">+BI74+BI75</f>
        <v>0</v>
      </c>
      <c r="BJ73" s="149">
        <f t="shared" si="253"/>
        <v>0</v>
      </c>
      <c r="BK73" s="149">
        <f t="shared" si="253"/>
        <v>0</v>
      </c>
      <c r="BL73" s="149">
        <f t="shared" si="253"/>
        <v>0</v>
      </c>
      <c r="BM73" s="149">
        <f t="shared" si="253"/>
        <v>0</v>
      </c>
      <c r="BN73" s="151"/>
      <c r="BO73" s="149">
        <f t="shared" si="22"/>
        <v>0</v>
      </c>
      <c r="BP73" s="151"/>
      <c r="BQ73" s="126"/>
    </row>
    <row r="74" spans="1:69" ht="12.75" customHeight="1">
      <c r="A74" s="173" t="s">
        <v>146</v>
      </c>
      <c r="B74" s="174" t="s">
        <v>147</v>
      </c>
      <c r="C74" s="149">
        <f t="shared" si="0"/>
        <v>0</v>
      </c>
      <c r="D74" s="163"/>
      <c r="E74" s="163"/>
      <c r="F74" s="163"/>
      <c r="G74" s="150"/>
      <c r="H74" s="149">
        <f t="shared" si="2"/>
        <v>0</v>
      </c>
      <c r="I74" s="163"/>
      <c r="J74" s="163"/>
      <c r="K74" s="163"/>
      <c r="L74" s="163"/>
      <c r="M74" s="150"/>
      <c r="N74" s="149">
        <f t="shared" si="4"/>
        <v>0</v>
      </c>
      <c r="O74" s="163"/>
      <c r="P74" s="163"/>
      <c r="Q74" s="163"/>
      <c r="R74" s="163"/>
      <c r="S74" s="163"/>
      <c r="T74" s="150"/>
      <c r="U74" s="149">
        <f t="shared" si="6"/>
        <v>0</v>
      </c>
      <c r="V74" s="163"/>
      <c r="W74" s="163"/>
      <c r="X74" s="163"/>
      <c r="Y74" s="150"/>
      <c r="Z74" s="149">
        <f t="shared" si="8"/>
        <v>0</v>
      </c>
      <c r="AA74" s="163"/>
      <c r="AB74" s="163"/>
      <c r="AC74" s="163"/>
      <c r="AD74" s="150"/>
      <c r="AE74" s="149">
        <f t="shared" si="10"/>
        <v>0</v>
      </c>
      <c r="AF74" s="163"/>
      <c r="AG74" s="163"/>
      <c r="AH74" s="163"/>
      <c r="AI74" s="150"/>
      <c r="AJ74" s="149">
        <f t="shared" si="12"/>
        <v>0</v>
      </c>
      <c r="AK74" s="163"/>
      <c r="AL74" s="163"/>
      <c r="AM74" s="150"/>
      <c r="AN74" s="163"/>
      <c r="AO74" s="150"/>
      <c r="AP74" s="163"/>
      <c r="AQ74" s="150"/>
      <c r="AR74" s="163"/>
      <c r="AS74" s="150"/>
      <c r="AT74" s="163"/>
      <c r="AU74" s="150"/>
      <c r="AV74" s="149">
        <f t="shared" si="14"/>
        <v>0</v>
      </c>
      <c r="AW74" s="163"/>
      <c r="AX74" s="163"/>
      <c r="AY74" s="150"/>
      <c r="AZ74" s="149">
        <f t="shared" si="16"/>
        <v>0</v>
      </c>
      <c r="BA74" s="163"/>
      <c r="BB74" s="163"/>
      <c r="BC74" s="149"/>
      <c r="BD74" s="149">
        <f t="shared" si="18"/>
        <v>0</v>
      </c>
      <c r="BE74" s="357"/>
      <c r="BF74" s="163"/>
      <c r="BG74" s="151"/>
      <c r="BH74" s="149">
        <f t="shared" si="20"/>
        <v>0</v>
      </c>
      <c r="BI74" s="163"/>
      <c r="BJ74" s="163"/>
      <c r="BK74" s="163"/>
      <c r="BL74" s="163"/>
      <c r="BM74" s="163"/>
      <c r="BN74" s="151"/>
      <c r="BO74" s="149">
        <f t="shared" si="22"/>
        <v>0</v>
      </c>
      <c r="BP74" s="151"/>
      <c r="BQ74" s="126"/>
    </row>
    <row r="75" spans="1:69" ht="12.75" customHeight="1">
      <c r="A75" s="171" t="s">
        <v>148</v>
      </c>
      <c r="B75" s="172" t="s">
        <v>149</v>
      </c>
      <c r="C75" s="149">
        <f t="shared" si="0"/>
        <v>0</v>
      </c>
      <c r="D75" s="163"/>
      <c r="E75" s="163"/>
      <c r="F75" s="163"/>
      <c r="G75" s="150"/>
      <c r="H75" s="149">
        <f t="shared" si="2"/>
        <v>0</v>
      </c>
      <c r="I75" s="163"/>
      <c r="J75" s="163"/>
      <c r="K75" s="163"/>
      <c r="L75" s="163"/>
      <c r="M75" s="150"/>
      <c r="N75" s="149">
        <f t="shared" si="4"/>
        <v>0</v>
      </c>
      <c r="O75" s="163"/>
      <c r="P75" s="163"/>
      <c r="Q75" s="163"/>
      <c r="R75" s="163"/>
      <c r="S75" s="163"/>
      <c r="T75" s="150"/>
      <c r="U75" s="149">
        <f t="shared" si="6"/>
        <v>0</v>
      </c>
      <c r="V75" s="163"/>
      <c r="W75" s="163"/>
      <c r="X75" s="163"/>
      <c r="Y75" s="150"/>
      <c r="Z75" s="149">
        <f t="shared" si="8"/>
        <v>0</v>
      </c>
      <c r="AA75" s="163"/>
      <c r="AB75" s="163"/>
      <c r="AC75" s="163"/>
      <c r="AD75" s="150"/>
      <c r="AE75" s="149">
        <f t="shared" si="10"/>
        <v>0</v>
      </c>
      <c r="AF75" s="163"/>
      <c r="AG75" s="163"/>
      <c r="AH75" s="163"/>
      <c r="AI75" s="150"/>
      <c r="AJ75" s="149">
        <f t="shared" si="12"/>
        <v>0</v>
      </c>
      <c r="AK75" s="163"/>
      <c r="AL75" s="163"/>
      <c r="AM75" s="150"/>
      <c r="AN75" s="163"/>
      <c r="AO75" s="150"/>
      <c r="AP75" s="163"/>
      <c r="AQ75" s="150"/>
      <c r="AR75" s="163"/>
      <c r="AS75" s="150"/>
      <c r="AT75" s="163"/>
      <c r="AU75" s="150"/>
      <c r="AV75" s="149">
        <f t="shared" si="14"/>
        <v>0</v>
      </c>
      <c r="AW75" s="163"/>
      <c r="AX75" s="163"/>
      <c r="AY75" s="150"/>
      <c r="AZ75" s="149">
        <f t="shared" si="16"/>
        <v>0</v>
      </c>
      <c r="BA75" s="163"/>
      <c r="BB75" s="163"/>
      <c r="BC75" s="149"/>
      <c r="BD75" s="149">
        <f t="shared" si="18"/>
        <v>0</v>
      </c>
      <c r="BE75" s="357"/>
      <c r="BF75" s="163"/>
      <c r="BG75" s="151"/>
      <c r="BH75" s="149">
        <f t="shared" si="20"/>
        <v>0</v>
      </c>
      <c r="BI75" s="163"/>
      <c r="BJ75" s="163"/>
      <c r="BK75" s="163"/>
      <c r="BL75" s="163"/>
      <c r="BM75" s="163"/>
      <c r="BN75" s="151"/>
      <c r="BO75" s="149">
        <f t="shared" si="22"/>
        <v>0</v>
      </c>
      <c r="BP75" s="151"/>
      <c r="BQ75" s="126"/>
    </row>
    <row r="76" spans="1:69" ht="12.75" customHeight="1">
      <c r="A76" s="167" t="s">
        <v>150</v>
      </c>
      <c r="B76" s="168" t="s">
        <v>151</v>
      </c>
      <c r="C76" s="149">
        <f t="shared" si="0"/>
        <v>0</v>
      </c>
      <c r="D76" s="156"/>
      <c r="E76" s="156"/>
      <c r="F76" s="156"/>
      <c r="G76" s="150"/>
      <c r="H76" s="149">
        <f t="shared" si="2"/>
        <v>0</v>
      </c>
      <c r="I76" s="156"/>
      <c r="J76" s="156"/>
      <c r="K76" s="156"/>
      <c r="L76" s="156"/>
      <c r="M76" s="150"/>
      <c r="N76" s="149">
        <f t="shared" si="4"/>
        <v>0</v>
      </c>
      <c r="O76" s="156"/>
      <c r="P76" s="156"/>
      <c r="Q76" s="156"/>
      <c r="R76" s="156"/>
      <c r="S76" s="156"/>
      <c r="T76" s="150"/>
      <c r="U76" s="149">
        <f t="shared" si="6"/>
        <v>0</v>
      </c>
      <c r="V76" s="156"/>
      <c r="W76" s="156"/>
      <c r="X76" s="156"/>
      <c r="Y76" s="150"/>
      <c r="Z76" s="149">
        <f t="shared" si="8"/>
        <v>0</v>
      </c>
      <c r="AA76" s="156"/>
      <c r="AB76" s="156"/>
      <c r="AC76" s="156"/>
      <c r="AD76" s="150"/>
      <c r="AE76" s="149">
        <f t="shared" si="10"/>
        <v>0</v>
      </c>
      <c r="AF76" s="156"/>
      <c r="AG76" s="156"/>
      <c r="AH76" s="156"/>
      <c r="AI76" s="150"/>
      <c r="AJ76" s="149">
        <f t="shared" si="12"/>
        <v>0</v>
      </c>
      <c r="AK76" s="156"/>
      <c r="AL76" s="156"/>
      <c r="AM76" s="150"/>
      <c r="AN76" s="156"/>
      <c r="AO76" s="150"/>
      <c r="AP76" s="156"/>
      <c r="AQ76" s="150"/>
      <c r="AR76" s="156"/>
      <c r="AS76" s="150"/>
      <c r="AT76" s="156"/>
      <c r="AU76" s="150"/>
      <c r="AV76" s="149">
        <f t="shared" si="14"/>
        <v>0</v>
      </c>
      <c r="AW76" s="156"/>
      <c r="AX76" s="156"/>
      <c r="AY76" s="150"/>
      <c r="AZ76" s="149">
        <f t="shared" si="16"/>
        <v>0</v>
      </c>
      <c r="BA76" s="156"/>
      <c r="BB76" s="156"/>
      <c r="BC76" s="149"/>
      <c r="BD76" s="149">
        <f t="shared" si="18"/>
        <v>0</v>
      </c>
      <c r="BE76" s="356"/>
      <c r="BF76" s="156"/>
      <c r="BG76" s="151"/>
      <c r="BH76" s="149">
        <f t="shared" si="20"/>
        <v>0</v>
      </c>
      <c r="BI76" s="156"/>
      <c r="BJ76" s="156"/>
      <c r="BK76" s="156"/>
      <c r="BL76" s="156"/>
      <c r="BM76" s="156"/>
      <c r="BN76" s="151"/>
      <c r="BO76" s="149">
        <f t="shared" si="22"/>
        <v>0</v>
      </c>
      <c r="BP76" s="151"/>
      <c r="BQ76" s="126"/>
    </row>
    <row r="77" spans="1:69" ht="12.75" customHeight="1">
      <c r="A77" s="154" t="s">
        <v>152</v>
      </c>
      <c r="B77" s="155" t="s">
        <v>153</v>
      </c>
      <c r="C77" s="149">
        <f t="shared" si="0"/>
        <v>0</v>
      </c>
      <c r="D77" s="156">
        <f t="shared" ref="D77:F77" si="254">SUM(D78:D92,D95,D96,D97)</f>
        <v>0</v>
      </c>
      <c r="E77" s="156">
        <f t="shared" si="254"/>
        <v>0</v>
      </c>
      <c r="F77" s="156">
        <f t="shared" si="254"/>
        <v>0</v>
      </c>
      <c r="G77" s="150"/>
      <c r="H77" s="149">
        <f t="shared" si="2"/>
        <v>0</v>
      </c>
      <c r="I77" s="156">
        <f t="shared" ref="I77:L77" si="255">SUM(I78:I92,I95,I96,I97)</f>
        <v>0</v>
      </c>
      <c r="J77" s="156">
        <f t="shared" si="255"/>
        <v>0</v>
      </c>
      <c r="K77" s="156">
        <f t="shared" si="255"/>
        <v>0</v>
      </c>
      <c r="L77" s="156">
        <f t="shared" si="255"/>
        <v>0</v>
      </c>
      <c r="M77" s="150"/>
      <c r="N77" s="149">
        <f t="shared" si="4"/>
        <v>0</v>
      </c>
      <c r="O77" s="156">
        <f t="shared" ref="O77:S77" si="256">SUM(O78:O92,O95,O96,O97)</f>
        <v>0</v>
      </c>
      <c r="P77" s="156">
        <f t="shared" si="256"/>
        <v>0</v>
      </c>
      <c r="Q77" s="156">
        <f t="shared" si="256"/>
        <v>0</v>
      </c>
      <c r="R77" s="156">
        <f t="shared" si="256"/>
        <v>0</v>
      </c>
      <c r="S77" s="156">
        <f t="shared" si="256"/>
        <v>0</v>
      </c>
      <c r="T77" s="150"/>
      <c r="U77" s="149">
        <f t="shared" si="6"/>
        <v>0</v>
      </c>
      <c r="V77" s="156">
        <f t="shared" ref="V77:X77" si="257">SUM(V78:V92,V95,V96,V97)</f>
        <v>0</v>
      </c>
      <c r="W77" s="156">
        <f t="shared" si="257"/>
        <v>0</v>
      </c>
      <c r="X77" s="156">
        <f t="shared" si="257"/>
        <v>0</v>
      </c>
      <c r="Y77" s="150"/>
      <c r="Z77" s="149">
        <f t="shared" si="8"/>
        <v>0</v>
      </c>
      <c r="AA77" s="156">
        <f t="shared" ref="AA77:AC77" si="258">SUM(AA78:AA92,AA95,AA96,AA97)</f>
        <v>0</v>
      </c>
      <c r="AB77" s="156">
        <f t="shared" si="258"/>
        <v>0</v>
      </c>
      <c r="AC77" s="156">
        <f t="shared" si="258"/>
        <v>0</v>
      </c>
      <c r="AD77" s="150"/>
      <c r="AE77" s="149">
        <f t="shared" si="10"/>
        <v>0</v>
      </c>
      <c r="AF77" s="156">
        <f t="shared" ref="AF77:AH77" si="259">SUM(AF78:AF92,AF95,AF96,AF97)</f>
        <v>0</v>
      </c>
      <c r="AG77" s="156">
        <f t="shared" si="259"/>
        <v>0</v>
      </c>
      <c r="AH77" s="156">
        <f t="shared" si="259"/>
        <v>0</v>
      </c>
      <c r="AI77" s="150"/>
      <c r="AJ77" s="149">
        <f t="shared" si="12"/>
        <v>0</v>
      </c>
      <c r="AK77" s="156">
        <f t="shared" ref="AK77:AL77" si="260">SUM(AK78:AK92,AK95,AK96,AK97)</f>
        <v>0</v>
      </c>
      <c r="AL77" s="156">
        <f t="shared" si="260"/>
        <v>0</v>
      </c>
      <c r="AM77" s="150"/>
      <c r="AN77" s="156">
        <f>SUM(AN78:AN92,AN95,AN96,AN97)</f>
        <v>0</v>
      </c>
      <c r="AO77" s="150"/>
      <c r="AP77" s="156">
        <f>SUM(AP78:AP92,AP95,AP96,AP97)</f>
        <v>0</v>
      </c>
      <c r="AQ77" s="150"/>
      <c r="AR77" s="156">
        <f>SUM(AR78:AR92,AR95,AR96,AR97)</f>
        <v>0</v>
      </c>
      <c r="AS77" s="150"/>
      <c r="AT77" s="156">
        <f>SUM(AT78:AT92,AT95,AT96,AT97)</f>
        <v>0</v>
      </c>
      <c r="AU77" s="150"/>
      <c r="AV77" s="149">
        <f t="shared" si="14"/>
        <v>0</v>
      </c>
      <c r="AW77" s="156">
        <f t="shared" ref="AW77:AX77" si="261">SUM(AW78:AW92,AW95,AW96,AW97)</f>
        <v>0</v>
      </c>
      <c r="AX77" s="156">
        <f t="shared" si="261"/>
        <v>0</v>
      </c>
      <c r="AY77" s="150"/>
      <c r="AZ77" s="149">
        <f t="shared" si="16"/>
        <v>0</v>
      </c>
      <c r="BA77" s="156">
        <f t="shared" ref="BA77:BB77" si="262">SUM(BA78:BA92,BA95,BA96,BA97)</f>
        <v>0</v>
      </c>
      <c r="BB77" s="156">
        <f t="shared" si="262"/>
        <v>0</v>
      </c>
      <c r="BC77" s="149"/>
      <c r="BD77" s="149">
        <f t="shared" si="18"/>
        <v>0</v>
      </c>
      <c r="BE77" s="356">
        <f>SUM(BE78:BE92,BE95,BE96,BE97)</f>
        <v>0</v>
      </c>
      <c r="BF77" s="156">
        <f t="shared" ref="BF77" si="263">SUM(BF78:BF92,BF95,BF96,BF97)</f>
        <v>0</v>
      </c>
      <c r="BG77" s="151"/>
      <c r="BH77" s="149">
        <f t="shared" si="20"/>
        <v>0</v>
      </c>
      <c r="BI77" s="156">
        <f t="shared" ref="BI77:BM77" si="264">SUM(BI78:BI92,BI95,BI96,BI97)</f>
        <v>0</v>
      </c>
      <c r="BJ77" s="156">
        <f t="shared" si="264"/>
        <v>0</v>
      </c>
      <c r="BK77" s="156">
        <f t="shared" si="264"/>
        <v>0</v>
      </c>
      <c r="BL77" s="156">
        <f t="shared" si="264"/>
        <v>0</v>
      </c>
      <c r="BM77" s="156">
        <f t="shared" si="264"/>
        <v>0</v>
      </c>
      <c r="BN77" s="151"/>
      <c r="BO77" s="149">
        <f t="shared" si="22"/>
        <v>0</v>
      </c>
      <c r="BP77" s="151"/>
      <c r="BQ77" s="126"/>
    </row>
    <row r="78" spans="1:69" ht="12.75" customHeight="1">
      <c r="A78" s="161" t="s">
        <v>154</v>
      </c>
      <c r="B78" s="162" t="s">
        <v>155</v>
      </c>
      <c r="C78" s="149">
        <f t="shared" si="0"/>
        <v>0</v>
      </c>
      <c r="D78" s="163"/>
      <c r="E78" s="163"/>
      <c r="F78" s="163"/>
      <c r="G78" s="150"/>
      <c r="H78" s="149">
        <f t="shared" si="2"/>
        <v>0</v>
      </c>
      <c r="I78" s="163"/>
      <c r="J78" s="163"/>
      <c r="K78" s="163"/>
      <c r="L78" s="163"/>
      <c r="M78" s="150"/>
      <c r="N78" s="149">
        <f t="shared" si="4"/>
        <v>0</v>
      </c>
      <c r="O78" s="163"/>
      <c r="P78" s="163"/>
      <c r="Q78" s="163"/>
      <c r="R78" s="163"/>
      <c r="S78" s="163"/>
      <c r="T78" s="150"/>
      <c r="U78" s="149">
        <f t="shared" si="6"/>
        <v>0</v>
      </c>
      <c r="V78" s="163"/>
      <c r="W78" s="163"/>
      <c r="X78" s="163"/>
      <c r="Y78" s="150"/>
      <c r="Z78" s="149">
        <f t="shared" si="8"/>
        <v>0</v>
      </c>
      <c r="AA78" s="163"/>
      <c r="AB78" s="163"/>
      <c r="AC78" s="163"/>
      <c r="AD78" s="150"/>
      <c r="AE78" s="149">
        <f t="shared" si="10"/>
        <v>0</v>
      </c>
      <c r="AF78" s="163"/>
      <c r="AG78" s="163"/>
      <c r="AH78" s="163"/>
      <c r="AI78" s="150"/>
      <c r="AJ78" s="149">
        <f t="shared" si="12"/>
        <v>0</v>
      </c>
      <c r="AK78" s="163"/>
      <c r="AL78" s="163"/>
      <c r="AM78" s="150"/>
      <c r="AN78" s="163"/>
      <c r="AO78" s="150"/>
      <c r="AP78" s="163"/>
      <c r="AQ78" s="150"/>
      <c r="AR78" s="163"/>
      <c r="AS78" s="150"/>
      <c r="AT78" s="163"/>
      <c r="AU78" s="150"/>
      <c r="AV78" s="149">
        <f t="shared" si="14"/>
        <v>0</v>
      </c>
      <c r="AW78" s="163"/>
      <c r="AX78" s="163"/>
      <c r="AY78" s="150"/>
      <c r="AZ78" s="149">
        <f t="shared" si="16"/>
        <v>0</v>
      </c>
      <c r="BA78" s="163"/>
      <c r="BB78" s="163"/>
      <c r="BC78" s="149"/>
      <c r="BD78" s="149">
        <f t="shared" si="18"/>
        <v>0</v>
      </c>
      <c r="BE78" s="357"/>
      <c r="BF78" s="163"/>
      <c r="BG78" s="151"/>
      <c r="BH78" s="149">
        <f t="shared" si="20"/>
        <v>0</v>
      </c>
      <c r="BI78" s="163"/>
      <c r="BJ78" s="163"/>
      <c r="BK78" s="163"/>
      <c r="BL78" s="163"/>
      <c r="BM78" s="163"/>
      <c r="BN78" s="151"/>
      <c r="BO78" s="149">
        <f t="shared" si="22"/>
        <v>0</v>
      </c>
      <c r="BP78" s="151"/>
      <c r="BQ78" s="126"/>
    </row>
    <row r="79" spans="1:69" ht="12.75" customHeight="1">
      <c r="A79" s="161" t="s">
        <v>156</v>
      </c>
      <c r="B79" s="162" t="s">
        <v>157</v>
      </c>
      <c r="C79" s="149">
        <f t="shared" si="0"/>
        <v>0</v>
      </c>
      <c r="D79" s="163"/>
      <c r="E79" s="163"/>
      <c r="F79" s="163"/>
      <c r="G79" s="150"/>
      <c r="H79" s="149">
        <f t="shared" si="2"/>
        <v>0</v>
      </c>
      <c r="I79" s="163"/>
      <c r="J79" s="163"/>
      <c r="K79" s="163"/>
      <c r="L79" s="163"/>
      <c r="M79" s="150"/>
      <c r="N79" s="149">
        <f t="shared" si="4"/>
        <v>0</v>
      </c>
      <c r="O79" s="163"/>
      <c r="P79" s="163"/>
      <c r="Q79" s="163"/>
      <c r="R79" s="163"/>
      <c r="S79" s="163"/>
      <c r="T79" s="150"/>
      <c r="U79" s="149">
        <f t="shared" si="6"/>
        <v>0</v>
      </c>
      <c r="V79" s="163"/>
      <c r="W79" s="163"/>
      <c r="X79" s="163"/>
      <c r="Y79" s="150"/>
      <c r="Z79" s="149">
        <f t="shared" si="8"/>
        <v>0</v>
      </c>
      <c r="AA79" s="163"/>
      <c r="AB79" s="163"/>
      <c r="AC79" s="163"/>
      <c r="AD79" s="150"/>
      <c r="AE79" s="149">
        <f t="shared" si="10"/>
        <v>0</v>
      </c>
      <c r="AF79" s="163"/>
      <c r="AG79" s="163"/>
      <c r="AH79" s="163"/>
      <c r="AI79" s="150"/>
      <c r="AJ79" s="149">
        <f t="shared" si="12"/>
        <v>0</v>
      </c>
      <c r="AK79" s="163"/>
      <c r="AL79" s="163"/>
      <c r="AM79" s="150"/>
      <c r="AN79" s="163"/>
      <c r="AO79" s="150"/>
      <c r="AP79" s="163"/>
      <c r="AQ79" s="150"/>
      <c r="AR79" s="163"/>
      <c r="AS79" s="150"/>
      <c r="AT79" s="163"/>
      <c r="AU79" s="150"/>
      <c r="AV79" s="149">
        <f t="shared" si="14"/>
        <v>0</v>
      </c>
      <c r="AW79" s="163"/>
      <c r="AX79" s="163"/>
      <c r="AY79" s="150"/>
      <c r="AZ79" s="149">
        <f t="shared" si="16"/>
        <v>0</v>
      </c>
      <c r="BA79" s="163"/>
      <c r="BB79" s="163"/>
      <c r="BC79" s="149"/>
      <c r="BD79" s="149">
        <f t="shared" si="18"/>
        <v>0</v>
      </c>
      <c r="BE79" s="357"/>
      <c r="BF79" s="163"/>
      <c r="BG79" s="151"/>
      <c r="BH79" s="149">
        <f t="shared" si="20"/>
        <v>0</v>
      </c>
      <c r="BI79" s="163"/>
      <c r="BJ79" s="163"/>
      <c r="BK79" s="163"/>
      <c r="BL79" s="163"/>
      <c r="BM79" s="163"/>
      <c r="BN79" s="151"/>
      <c r="BO79" s="149">
        <f t="shared" si="22"/>
        <v>0</v>
      </c>
      <c r="BP79" s="151"/>
      <c r="BQ79" s="126"/>
    </row>
    <row r="80" spans="1:69" ht="12.75" customHeight="1">
      <c r="A80" s="161" t="s">
        <v>158</v>
      </c>
      <c r="B80" s="162" t="s">
        <v>159</v>
      </c>
      <c r="C80" s="149">
        <f t="shared" si="0"/>
        <v>0</v>
      </c>
      <c r="D80" s="163"/>
      <c r="E80" s="163"/>
      <c r="F80" s="163"/>
      <c r="G80" s="150"/>
      <c r="H80" s="149">
        <f t="shared" si="2"/>
        <v>0</v>
      </c>
      <c r="I80" s="163"/>
      <c r="J80" s="163"/>
      <c r="K80" s="163"/>
      <c r="L80" s="163"/>
      <c r="M80" s="150"/>
      <c r="N80" s="149">
        <f t="shared" si="4"/>
        <v>0</v>
      </c>
      <c r="O80" s="163"/>
      <c r="P80" s="163"/>
      <c r="Q80" s="163"/>
      <c r="R80" s="163"/>
      <c r="S80" s="163"/>
      <c r="T80" s="150"/>
      <c r="U80" s="149">
        <f t="shared" si="6"/>
        <v>0</v>
      </c>
      <c r="V80" s="163"/>
      <c r="W80" s="163"/>
      <c r="X80" s="163"/>
      <c r="Y80" s="150"/>
      <c r="Z80" s="149">
        <f t="shared" si="8"/>
        <v>0</v>
      </c>
      <c r="AA80" s="163"/>
      <c r="AB80" s="163"/>
      <c r="AC80" s="163"/>
      <c r="AD80" s="150"/>
      <c r="AE80" s="149">
        <f t="shared" si="10"/>
        <v>0</v>
      </c>
      <c r="AF80" s="163"/>
      <c r="AG80" s="163"/>
      <c r="AH80" s="163"/>
      <c r="AI80" s="150"/>
      <c r="AJ80" s="149">
        <f t="shared" si="12"/>
        <v>0</v>
      </c>
      <c r="AK80" s="163"/>
      <c r="AL80" s="163"/>
      <c r="AM80" s="150"/>
      <c r="AN80" s="163"/>
      <c r="AO80" s="150"/>
      <c r="AP80" s="163"/>
      <c r="AQ80" s="150"/>
      <c r="AR80" s="163"/>
      <c r="AS80" s="150"/>
      <c r="AT80" s="163"/>
      <c r="AU80" s="150"/>
      <c r="AV80" s="149">
        <f t="shared" si="14"/>
        <v>0</v>
      </c>
      <c r="AW80" s="163"/>
      <c r="AX80" s="163"/>
      <c r="AY80" s="150"/>
      <c r="AZ80" s="149">
        <f t="shared" si="16"/>
        <v>0</v>
      </c>
      <c r="BA80" s="163"/>
      <c r="BB80" s="163"/>
      <c r="BC80" s="149"/>
      <c r="BD80" s="149">
        <f t="shared" si="18"/>
        <v>0</v>
      </c>
      <c r="BE80" s="357"/>
      <c r="BF80" s="163"/>
      <c r="BG80" s="151"/>
      <c r="BH80" s="149">
        <f t="shared" si="20"/>
        <v>0</v>
      </c>
      <c r="BI80" s="163"/>
      <c r="BJ80" s="163"/>
      <c r="BK80" s="163"/>
      <c r="BL80" s="163"/>
      <c r="BM80" s="163"/>
      <c r="BN80" s="151"/>
      <c r="BO80" s="149">
        <f t="shared" si="22"/>
        <v>0</v>
      </c>
      <c r="BP80" s="151"/>
      <c r="BQ80" s="126"/>
    </row>
    <row r="81" spans="1:69" ht="12.75" customHeight="1">
      <c r="A81" s="161" t="s">
        <v>160</v>
      </c>
      <c r="B81" s="162" t="s">
        <v>161</v>
      </c>
      <c r="C81" s="149">
        <f t="shared" si="0"/>
        <v>0</v>
      </c>
      <c r="D81" s="163"/>
      <c r="E81" s="163"/>
      <c r="F81" s="163"/>
      <c r="G81" s="150"/>
      <c r="H81" s="149">
        <f t="shared" si="2"/>
        <v>0</v>
      </c>
      <c r="I81" s="163"/>
      <c r="J81" s="163"/>
      <c r="K81" s="163"/>
      <c r="L81" s="163"/>
      <c r="M81" s="150"/>
      <c r="N81" s="149">
        <f t="shared" si="4"/>
        <v>0</v>
      </c>
      <c r="O81" s="163"/>
      <c r="P81" s="163"/>
      <c r="Q81" s="163"/>
      <c r="R81" s="163"/>
      <c r="S81" s="163"/>
      <c r="T81" s="150"/>
      <c r="U81" s="149">
        <f t="shared" si="6"/>
        <v>0</v>
      </c>
      <c r="V81" s="163"/>
      <c r="W81" s="163"/>
      <c r="X81" s="163"/>
      <c r="Y81" s="150"/>
      <c r="Z81" s="149">
        <f t="shared" si="8"/>
        <v>0</v>
      </c>
      <c r="AA81" s="163"/>
      <c r="AB81" s="163"/>
      <c r="AC81" s="163"/>
      <c r="AD81" s="150"/>
      <c r="AE81" s="149">
        <f t="shared" si="10"/>
        <v>0</v>
      </c>
      <c r="AF81" s="163"/>
      <c r="AG81" s="163"/>
      <c r="AH81" s="163"/>
      <c r="AI81" s="150"/>
      <c r="AJ81" s="149">
        <f t="shared" si="12"/>
        <v>0</v>
      </c>
      <c r="AK81" s="163"/>
      <c r="AL81" s="163"/>
      <c r="AM81" s="150"/>
      <c r="AN81" s="163"/>
      <c r="AO81" s="150"/>
      <c r="AP81" s="163"/>
      <c r="AQ81" s="150"/>
      <c r="AR81" s="163"/>
      <c r="AS81" s="150"/>
      <c r="AT81" s="163"/>
      <c r="AU81" s="150"/>
      <c r="AV81" s="149">
        <f t="shared" si="14"/>
        <v>0</v>
      </c>
      <c r="AW81" s="163"/>
      <c r="AX81" s="163"/>
      <c r="AY81" s="150"/>
      <c r="AZ81" s="149">
        <f t="shared" si="16"/>
        <v>0</v>
      </c>
      <c r="BA81" s="163"/>
      <c r="BB81" s="163"/>
      <c r="BC81" s="149"/>
      <c r="BD81" s="149">
        <f t="shared" si="18"/>
        <v>0</v>
      </c>
      <c r="BE81" s="357"/>
      <c r="BF81" s="163"/>
      <c r="BG81" s="151"/>
      <c r="BH81" s="149">
        <f t="shared" si="20"/>
        <v>0</v>
      </c>
      <c r="BI81" s="163"/>
      <c r="BJ81" s="163"/>
      <c r="BK81" s="163"/>
      <c r="BL81" s="163"/>
      <c r="BM81" s="163"/>
      <c r="BN81" s="151"/>
      <c r="BO81" s="149">
        <f t="shared" si="22"/>
        <v>0</v>
      </c>
      <c r="BP81" s="151"/>
      <c r="BQ81" s="126"/>
    </row>
    <row r="82" spans="1:69" ht="12.75" customHeight="1">
      <c r="A82" s="161" t="s">
        <v>162</v>
      </c>
      <c r="B82" s="162" t="s">
        <v>163</v>
      </c>
      <c r="C82" s="149">
        <f t="shared" si="0"/>
        <v>0</v>
      </c>
      <c r="D82" s="163"/>
      <c r="E82" s="163"/>
      <c r="F82" s="163"/>
      <c r="G82" s="150"/>
      <c r="H82" s="149">
        <f t="shared" si="2"/>
        <v>0</v>
      </c>
      <c r="I82" s="163"/>
      <c r="J82" s="163"/>
      <c r="K82" s="163"/>
      <c r="L82" s="163"/>
      <c r="M82" s="150"/>
      <c r="N82" s="149">
        <f t="shared" si="4"/>
        <v>0</v>
      </c>
      <c r="O82" s="163"/>
      <c r="P82" s="163"/>
      <c r="Q82" s="163"/>
      <c r="R82" s="163"/>
      <c r="S82" s="163"/>
      <c r="T82" s="150"/>
      <c r="U82" s="149">
        <f t="shared" si="6"/>
        <v>0</v>
      </c>
      <c r="V82" s="163"/>
      <c r="W82" s="163"/>
      <c r="X82" s="163"/>
      <c r="Y82" s="150"/>
      <c r="Z82" s="149">
        <f t="shared" si="8"/>
        <v>0</v>
      </c>
      <c r="AA82" s="163"/>
      <c r="AB82" s="163"/>
      <c r="AC82" s="163"/>
      <c r="AD82" s="150"/>
      <c r="AE82" s="149">
        <f t="shared" si="10"/>
        <v>0</v>
      </c>
      <c r="AF82" s="163"/>
      <c r="AG82" s="163"/>
      <c r="AH82" s="163"/>
      <c r="AI82" s="150"/>
      <c r="AJ82" s="149">
        <f t="shared" si="12"/>
        <v>0</v>
      </c>
      <c r="AK82" s="163"/>
      <c r="AL82" s="163"/>
      <c r="AM82" s="150"/>
      <c r="AN82" s="163"/>
      <c r="AO82" s="150"/>
      <c r="AP82" s="163"/>
      <c r="AQ82" s="150"/>
      <c r="AR82" s="163"/>
      <c r="AS82" s="150"/>
      <c r="AT82" s="163"/>
      <c r="AU82" s="150"/>
      <c r="AV82" s="149">
        <f t="shared" si="14"/>
        <v>0</v>
      </c>
      <c r="AW82" s="163"/>
      <c r="AX82" s="163"/>
      <c r="AY82" s="150"/>
      <c r="AZ82" s="149">
        <f t="shared" si="16"/>
        <v>0</v>
      </c>
      <c r="BA82" s="163"/>
      <c r="BB82" s="163"/>
      <c r="BC82" s="149"/>
      <c r="BD82" s="149">
        <f t="shared" si="18"/>
        <v>0</v>
      </c>
      <c r="BE82" s="357"/>
      <c r="BF82" s="163"/>
      <c r="BG82" s="151"/>
      <c r="BH82" s="149">
        <f t="shared" si="20"/>
        <v>0</v>
      </c>
      <c r="BI82" s="163"/>
      <c r="BJ82" s="163"/>
      <c r="BK82" s="163"/>
      <c r="BL82" s="163"/>
      <c r="BM82" s="163"/>
      <c r="BN82" s="151"/>
      <c r="BO82" s="149">
        <f t="shared" si="22"/>
        <v>0</v>
      </c>
      <c r="BP82" s="151"/>
      <c r="BQ82" s="126"/>
    </row>
    <row r="83" spans="1:69" ht="12.75" customHeight="1">
      <c r="A83" s="161" t="s">
        <v>164</v>
      </c>
      <c r="B83" s="162" t="s">
        <v>165</v>
      </c>
      <c r="C83" s="149">
        <f t="shared" si="0"/>
        <v>0</v>
      </c>
      <c r="D83" s="163"/>
      <c r="E83" s="163"/>
      <c r="F83" s="163"/>
      <c r="G83" s="150"/>
      <c r="H83" s="149">
        <f t="shared" si="2"/>
        <v>0</v>
      </c>
      <c r="I83" s="163"/>
      <c r="J83" s="163"/>
      <c r="K83" s="163"/>
      <c r="L83" s="163"/>
      <c r="M83" s="150"/>
      <c r="N83" s="149">
        <f t="shared" si="4"/>
        <v>0</v>
      </c>
      <c r="O83" s="163"/>
      <c r="P83" s="163"/>
      <c r="Q83" s="163"/>
      <c r="R83" s="163"/>
      <c r="S83" s="163"/>
      <c r="T83" s="150"/>
      <c r="U83" s="149">
        <f t="shared" si="6"/>
        <v>0</v>
      </c>
      <c r="V83" s="163"/>
      <c r="W83" s="163"/>
      <c r="X83" s="163"/>
      <c r="Y83" s="150"/>
      <c r="Z83" s="149">
        <f t="shared" si="8"/>
        <v>0</v>
      </c>
      <c r="AA83" s="163"/>
      <c r="AB83" s="163"/>
      <c r="AC83" s="163"/>
      <c r="AD83" s="150"/>
      <c r="AE83" s="149">
        <f t="shared" si="10"/>
        <v>0</v>
      </c>
      <c r="AF83" s="163"/>
      <c r="AG83" s="163"/>
      <c r="AH83" s="163"/>
      <c r="AI83" s="150"/>
      <c r="AJ83" s="149">
        <f t="shared" si="12"/>
        <v>0</v>
      </c>
      <c r="AK83" s="163"/>
      <c r="AL83" s="163"/>
      <c r="AM83" s="150"/>
      <c r="AN83" s="163"/>
      <c r="AO83" s="150"/>
      <c r="AP83" s="163"/>
      <c r="AQ83" s="150"/>
      <c r="AR83" s="163"/>
      <c r="AS83" s="150"/>
      <c r="AT83" s="163"/>
      <c r="AU83" s="150"/>
      <c r="AV83" s="149">
        <f t="shared" si="14"/>
        <v>0</v>
      </c>
      <c r="AW83" s="163"/>
      <c r="AX83" s="163"/>
      <c r="AY83" s="150"/>
      <c r="AZ83" s="149">
        <f t="shared" si="16"/>
        <v>0</v>
      </c>
      <c r="BA83" s="163"/>
      <c r="BB83" s="163"/>
      <c r="BC83" s="149"/>
      <c r="BD83" s="149">
        <f t="shared" si="18"/>
        <v>0</v>
      </c>
      <c r="BE83" s="357"/>
      <c r="BF83" s="163"/>
      <c r="BG83" s="151"/>
      <c r="BH83" s="149">
        <f t="shared" si="20"/>
        <v>0</v>
      </c>
      <c r="BI83" s="163"/>
      <c r="BJ83" s="163"/>
      <c r="BK83" s="163"/>
      <c r="BL83" s="163"/>
      <c r="BM83" s="163"/>
      <c r="BN83" s="151"/>
      <c r="BO83" s="149">
        <f t="shared" si="22"/>
        <v>0</v>
      </c>
      <c r="BP83" s="151"/>
      <c r="BQ83" s="126"/>
    </row>
    <row r="84" spans="1:69" ht="12.75" customHeight="1">
      <c r="A84" s="161" t="s">
        <v>166</v>
      </c>
      <c r="B84" s="162" t="s">
        <v>167</v>
      </c>
      <c r="C84" s="149">
        <f t="shared" si="0"/>
        <v>0</v>
      </c>
      <c r="D84" s="163"/>
      <c r="E84" s="163"/>
      <c r="F84" s="163"/>
      <c r="G84" s="150"/>
      <c r="H84" s="149">
        <f t="shared" si="2"/>
        <v>0</v>
      </c>
      <c r="I84" s="163"/>
      <c r="J84" s="163"/>
      <c r="K84" s="163"/>
      <c r="L84" s="163"/>
      <c r="M84" s="150"/>
      <c r="N84" s="149">
        <f t="shared" si="4"/>
        <v>0</v>
      </c>
      <c r="O84" s="163"/>
      <c r="P84" s="163"/>
      <c r="Q84" s="163"/>
      <c r="R84" s="163"/>
      <c r="S84" s="163"/>
      <c r="T84" s="150"/>
      <c r="U84" s="149">
        <f t="shared" si="6"/>
        <v>0</v>
      </c>
      <c r="V84" s="163"/>
      <c r="W84" s="163"/>
      <c r="X84" s="163"/>
      <c r="Y84" s="150"/>
      <c r="Z84" s="149">
        <f t="shared" si="8"/>
        <v>0</v>
      </c>
      <c r="AA84" s="163"/>
      <c r="AB84" s="163"/>
      <c r="AC84" s="163"/>
      <c r="AD84" s="150"/>
      <c r="AE84" s="149">
        <f t="shared" si="10"/>
        <v>0</v>
      </c>
      <c r="AF84" s="163"/>
      <c r="AG84" s="163"/>
      <c r="AH84" s="163"/>
      <c r="AI84" s="150"/>
      <c r="AJ84" s="149">
        <f t="shared" si="12"/>
        <v>0</v>
      </c>
      <c r="AK84" s="163"/>
      <c r="AL84" s="163"/>
      <c r="AM84" s="150"/>
      <c r="AN84" s="163"/>
      <c r="AO84" s="150"/>
      <c r="AP84" s="163"/>
      <c r="AQ84" s="150"/>
      <c r="AR84" s="163"/>
      <c r="AS84" s="150"/>
      <c r="AT84" s="163"/>
      <c r="AU84" s="150"/>
      <c r="AV84" s="149">
        <f t="shared" si="14"/>
        <v>0</v>
      </c>
      <c r="AW84" s="163"/>
      <c r="AX84" s="163"/>
      <c r="AY84" s="150"/>
      <c r="AZ84" s="149">
        <f t="shared" si="16"/>
        <v>0</v>
      </c>
      <c r="BA84" s="163"/>
      <c r="BB84" s="163"/>
      <c r="BC84" s="149"/>
      <c r="BD84" s="149">
        <f t="shared" si="18"/>
        <v>0</v>
      </c>
      <c r="BE84" s="357"/>
      <c r="BF84" s="163"/>
      <c r="BG84" s="151"/>
      <c r="BH84" s="149">
        <f t="shared" si="20"/>
        <v>0</v>
      </c>
      <c r="BI84" s="163"/>
      <c r="BJ84" s="163"/>
      <c r="BK84" s="163"/>
      <c r="BL84" s="163"/>
      <c r="BM84" s="163"/>
      <c r="BN84" s="151"/>
      <c r="BO84" s="149">
        <f t="shared" si="22"/>
        <v>0</v>
      </c>
      <c r="BP84" s="151"/>
      <c r="BQ84" s="126"/>
    </row>
    <row r="85" spans="1:69" ht="12.75" customHeight="1">
      <c r="A85" s="161" t="s">
        <v>168</v>
      </c>
      <c r="B85" s="162" t="s">
        <v>169</v>
      </c>
      <c r="C85" s="149">
        <f t="shared" si="0"/>
        <v>0</v>
      </c>
      <c r="D85" s="163"/>
      <c r="E85" s="163"/>
      <c r="F85" s="163"/>
      <c r="G85" s="150"/>
      <c r="H85" s="149">
        <f t="shared" si="2"/>
        <v>0</v>
      </c>
      <c r="I85" s="163"/>
      <c r="J85" s="163"/>
      <c r="K85" s="163"/>
      <c r="L85" s="163"/>
      <c r="M85" s="150"/>
      <c r="N85" s="149">
        <f t="shared" si="4"/>
        <v>0</v>
      </c>
      <c r="O85" s="163"/>
      <c r="P85" s="163"/>
      <c r="Q85" s="163"/>
      <c r="R85" s="163"/>
      <c r="S85" s="163"/>
      <c r="T85" s="150"/>
      <c r="U85" s="149">
        <f t="shared" si="6"/>
        <v>0</v>
      </c>
      <c r="V85" s="163"/>
      <c r="W85" s="163"/>
      <c r="X85" s="163"/>
      <c r="Y85" s="150"/>
      <c r="Z85" s="149">
        <f t="shared" si="8"/>
        <v>0</v>
      </c>
      <c r="AA85" s="163"/>
      <c r="AB85" s="163"/>
      <c r="AC85" s="163"/>
      <c r="AD85" s="150"/>
      <c r="AE85" s="149">
        <f t="shared" si="10"/>
        <v>0</v>
      </c>
      <c r="AF85" s="163"/>
      <c r="AG85" s="163"/>
      <c r="AH85" s="163"/>
      <c r="AI85" s="150"/>
      <c r="AJ85" s="149">
        <f t="shared" si="12"/>
        <v>0</v>
      </c>
      <c r="AK85" s="163"/>
      <c r="AL85" s="163"/>
      <c r="AM85" s="150"/>
      <c r="AN85" s="163"/>
      <c r="AO85" s="150"/>
      <c r="AP85" s="163"/>
      <c r="AQ85" s="150"/>
      <c r="AR85" s="163"/>
      <c r="AS85" s="150"/>
      <c r="AT85" s="163"/>
      <c r="AU85" s="150"/>
      <c r="AV85" s="149">
        <f t="shared" si="14"/>
        <v>0</v>
      </c>
      <c r="AW85" s="163"/>
      <c r="AX85" s="163"/>
      <c r="AY85" s="150"/>
      <c r="AZ85" s="149">
        <f t="shared" si="16"/>
        <v>0</v>
      </c>
      <c r="BA85" s="163"/>
      <c r="BB85" s="163"/>
      <c r="BC85" s="149"/>
      <c r="BD85" s="149">
        <f t="shared" si="18"/>
        <v>0</v>
      </c>
      <c r="BE85" s="357"/>
      <c r="BF85" s="163"/>
      <c r="BG85" s="151"/>
      <c r="BH85" s="149">
        <f t="shared" si="20"/>
        <v>0</v>
      </c>
      <c r="BI85" s="163"/>
      <c r="BJ85" s="163"/>
      <c r="BK85" s="163"/>
      <c r="BL85" s="163"/>
      <c r="BM85" s="163"/>
      <c r="BN85" s="151"/>
      <c r="BO85" s="149">
        <f t="shared" si="22"/>
        <v>0</v>
      </c>
      <c r="BP85" s="151"/>
      <c r="BQ85" s="126"/>
    </row>
    <row r="86" spans="1:69" ht="12.75" customHeight="1">
      <c r="A86" s="161" t="s">
        <v>170</v>
      </c>
      <c r="B86" s="162" t="s">
        <v>171</v>
      </c>
      <c r="C86" s="149">
        <f t="shared" si="0"/>
        <v>0</v>
      </c>
      <c r="D86" s="163"/>
      <c r="E86" s="163"/>
      <c r="F86" s="163"/>
      <c r="G86" s="150"/>
      <c r="H86" s="149">
        <f t="shared" si="2"/>
        <v>0</v>
      </c>
      <c r="I86" s="163"/>
      <c r="J86" s="163"/>
      <c r="K86" s="163"/>
      <c r="L86" s="163"/>
      <c r="M86" s="150"/>
      <c r="N86" s="149">
        <f t="shared" si="4"/>
        <v>0</v>
      </c>
      <c r="O86" s="163"/>
      <c r="P86" s="163"/>
      <c r="Q86" s="163"/>
      <c r="R86" s="163"/>
      <c r="S86" s="163"/>
      <c r="T86" s="150"/>
      <c r="U86" s="149">
        <f t="shared" si="6"/>
        <v>0</v>
      </c>
      <c r="V86" s="163"/>
      <c r="W86" s="163"/>
      <c r="X86" s="163"/>
      <c r="Y86" s="150"/>
      <c r="Z86" s="149">
        <f t="shared" si="8"/>
        <v>0</v>
      </c>
      <c r="AA86" s="163"/>
      <c r="AB86" s="163"/>
      <c r="AC86" s="163"/>
      <c r="AD86" s="150"/>
      <c r="AE86" s="149">
        <f t="shared" si="10"/>
        <v>0</v>
      </c>
      <c r="AF86" s="163"/>
      <c r="AG86" s="163"/>
      <c r="AH86" s="163"/>
      <c r="AI86" s="150"/>
      <c r="AJ86" s="149">
        <f t="shared" si="12"/>
        <v>0</v>
      </c>
      <c r="AK86" s="163"/>
      <c r="AL86" s="163"/>
      <c r="AM86" s="150"/>
      <c r="AN86" s="163"/>
      <c r="AO86" s="150"/>
      <c r="AP86" s="163"/>
      <c r="AQ86" s="150"/>
      <c r="AR86" s="163"/>
      <c r="AS86" s="150"/>
      <c r="AT86" s="163"/>
      <c r="AU86" s="150"/>
      <c r="AV86" s="149">
        <f t="shared" si="14"/>
        <v>0</v>
      </c>
      <c r="AW86" s="163"/>
      <c r="AX86" s="163"/>
      <c r="AY86" s="150"/>
      <c r="AZ86" s="149">
        <f t="shared" si="16"/>
        <v>0</v>
      </c>
      <c r="BA86" s="163"/>
      <c r="BB86" s="163"/>
      <c r="BC86" s="149"/>
      <c r="BD86" s="149">
        <f t="shared" si="18"/>
        <v>0</v>
      </c>
      <c r="BE86" s="357"/>
      <c r="BF86" s="163"/>
      <c r="BG86" s="151"/>
      <c r="BH86" s="149">
        <f t="shared" si="20"/>
        <v>0</v>
      </c>
      <c r="BI86" s="163"/>
      <c r="BJ86" s="163"/>
      <c r="BK86" s="163"/>
      <c r="BL86" s="163"/>
      <c r="BM86" s="163"/>
      <c r="BN86" s="151"/>
      <c r="BO86" s="149">
        <f t="shared" si="22"/>
        <v>0</v>
      </c>
      <c r="BP86" s="151"/>
      <c r="BQ86" s="126"/>
    </row>
    <row r="87" spans="1:69" ht="12.75" customHeight="1">
      <c r="A87" s="161" t="s">
        <v>172</v>
      </c>
      <c r="B87" s="162" t="s">
        <v>173</v>
      </c>
      <c r="C87" s="149">
        <f t="shared" si="0"/>
        <v>0</v>
      </c>
      <c r="D87" s="163"/>
      <c r="E87" s="163"/>
      <c r="F87" s="163"/>
      <c r="G87" s="150"/>
      <c r="H87" s="149">
        <f t="shared" si="2"/>
        <v>0</v>
      </c>
      <c r="I87" s="163"/>
      <c r="J87" s="163"/>
      <c r="K87" s="163"/>
      <c r="L87" s="163"/>
      <c r="M87" s="150"/>
      <c r="N87" s="149">
        <f t="shared" si="4"/>
        <v>0</v>
      </c>
      <c r="O87" s="163"/>
      <c r="P87" s="163"/>
      <c r="Q87" s="163"/>
      <c r="R87" s="163"/>
      <c r="S87" s="163"/>
      <c r="T87" s="150"/>
      <c r="U87" s="149">
        <f t="shared" si="6"/>
        <v>0</v>
      </c>
      <c r="V87" s="163"/>
      <c r="W87" s="163"/>
      <c r="X87" s="163"/>
      <c r="Y87" s="150"/>
      <c r="Z87" s="149">
        <f t="shared" si="8"/>
        <v>0</v>
      </c>
      <c r="AA87" s="163"/>
      <c r="AB87" s="163"/>
      <c r="AC87" s="163"/>
      <c r="AD87" s="150"/>
      <c r="AE87" s="149">
        <f t="shared" si="10"/>
        <v>0</v>
      </c>
      <c r="AF87" s="163"/>
      <c r="AG87" s="163"/>
      <c r="AH87" s="163"/>
      <c r="AI87" s="150"/>
      <c r="AJ87" s="149">
        <f t="shared" si="12"/>
        <v>0</v>
      </c>
      <c r="AK87" s="163"/>
      <c r="AL87" s="163"/>
      <c r="AM87" s="150"/>
      <c r="AN87" s="163"/>
      <c r="AO87" s="150"/>
      <c r="AP87" s="163"/>
      <c r="AQ87" s="150"/>
      <c r="AR87" s="163"/>
      <c r="AS87" s="150"/>
      <c r="AT87" s="163"/>
      <c r="AU87" s="150"/>
      <c r="AV87" s="149">
        <f t="shared" si="14"/>
        <v>0</v>
      </c>
      <c r="AW87" s="163"/>
      <c r="AX87" s="163"/>
      <c r="AY87" s="150"/>
      <c r="AZ87" s="149">
        <f t="shared" si="16"/>
        <v>0</v>
      </c>
      <c r="BA87" s="163"/>
      <c r="BB87" s="163"/>
      <c r="BC87" s="149"/>
      <c r="BD87" s="149">
        <f t="shared" si="18"/>
        <v>0</v>
      </c>
      <c r="BE87" s="357"/>
      <c r="BF87" s="163"/>
      <c r="BG87" s="151"/>
      <c r="BH87" s="149">
        <f t="shared" si="20"/>
        <v>0</v>
      </c>
      <c r="BI87" s="163"/>
      <c r="BJ87" s="163"/>
      <c r="BK87" s="163"/>
      <c r="BL87" s="163"/>
      <c r="BM87" s="163"/>
      <c r="BN87" s="151"/>
      <c r="BO87" s="149">
        <f t="shared" si="22"/>
        <v>0</v>
      </c>
      <c r="BP87" s="151"/>
      <c r="BQ87" s="126"/>
    </row>
    <row r="88" spans="1:69" ht="12.75" customHeight="1">
      <c r="A88" s="161" t="s">
        <v>174</v>
      </c>
      <c r="B88" s="162" t="s">
        <v>175</v>
      </c>
      <c r="C88" s="149">
        <f t="shared" si="0"/>
        <v>0</v>
      </c>
      <c r="D88" s="163"/>
      <c r="E88" s="163"/>
      <c r="F88" s="163"/>
      <c r="G88" s="150"/>
      <c r="H88" s="149">
        <f t="shared" si="2"/>
        <v>0</v>
      </c>
      <c r="I88" s="163"/>
      <c r="J88" s="163"/>
      <c r="K88" s="163"/>
      <c r="L88" s="163"/>
      <c r="M88" s="150"/>
      <c r="N88" s="149">
        <f t="shared" si="4"/>
        <v>0</v>
      </c>
      <c r="O88" s="163"/>
      <c r="P88" s="163"/>
      <c r="Q88" s="163"/>
      <c r="R88" s="163"/>
      <c r="S88" s="163"/>
      <c r="T88" s="150"/>
      <c r="U88" s="149">
        <f t="shared" si="6"/>
        <v>0</v>
      </c>
      <c r="V88" s="163"/>
      <c r="W88" s="163"/>
      <c r="X88" s="163"/>
      <c r="Y88" s="150"/>
      <c r="Z88" s="149">
        <f t="shared" si="8"/>
        <v>0</v>
      </c>
      <c r="AA88" s="163"/>
      <c r="AB88" s="163"/>
      <c r="AC88" s="163"/>
      <c r="AD88" s="150"/>
      <c r="AE88" s="149">
        <f t="shared" si="10"/>
        <v>0</v>
      </c>
      <c r="AF88" s="163"/>
      <c r="AG88" s="163"/>
      <c r="AH88" s="163"/>
      <c r="AI88" s="150"/>
      <c r="AJ88" s="149">
        <f t="shared" si="12"/>
        <v>0</v>
      </c>
      <c r="AK88" s="163"/>
      <c r="AL88" s="163"/>
      <c r="AM88" s="150"/>
      <c r="AN88" s="163"/>
      <c r="AO88" s="150"/>
      <c r="AP88" s="163"/>
      <c r="AQ88" s="150"/>
      <c r="AR88" s="163"/>
      <c r="AS88" s="150"/>
      <c r="AT88" s="163"/>
      <c r="AU88" s="150"/>
      <c r="AV88" s="149">
        <f t="shared" si="14"/>
        <v>0</v>
      </c>
      <c r="AW88" s="163"/>
      <c r="AX88" s="163"/>
      <c r="AY88" s="150"/>
      <c r="AZ88" s="149">
        <f t="shared" si="16"/>
        <v>0</v>
      </c>
      <c r="BA88" s="163"/>
      <c r="BB88" s="163"/>
      <c r="BC88" s="149"/>
      <c r="BD88" s="149">
        <f t="shared" si="18"/>
        <v>0</v>
      </c>
      <c r="BE88" s="357"/>
      <c r="BF88" s="163"/>
      <c r="BG88" s="151"/>
      <c r="BH88" s="149">
        <f t="shared" si="20"/>
        <v>0</v>
      </c>
      <c r="BI88" s="163"/>
      <c r="BJ88" s="163"/>
      <c r="BK88" s="163"/>
      <c r="BL88" s="163"/>
      <c r="BM88" s="163"/>
      <c r="BN88" s="151"/>
      <c r="BO88" s="149">
        <f t="shared" si="22"/>
        <v>0</v>
      </c>
      <c r="BP88" s="151"/>
      <c r="BQ88" s="126"/>
    </row>
    <row r="89" spans="1:69" ht="12.75" customHeight="1">
      <c r="A89" s="161" t="s">
        <v>176</v>
      </c>
      <c r="B89" s="162" t="s">
        <v>177</v>
      </c>
      <c r="C89" s="149">
        <f t="shared" si="0"/>
        <v>0</v>
      </c>
      <c r="D89" s="163"/>
      <c r="E89" s="163"/>
      <c r="F89" s="163"/>
      <c r="G89" s="150"/>
      <c r="H89" s="149">
        <f t="shared" si="2"/>
        <v>0</v>
      </c>
      <c r="I89" s="163"/>
      <c r="J89" s="163"/>
      <c r="K89" s="163"/>
      <c r="L89" s="163"/>
      <c r="M89" s="150"/>
      <c r="N89" s="149">
        <f t="shared" si="4"/>
        <v>0</v>
      </c>
      <c r="O89" s="163"/>
      <c r="P89" s="163"/>
      <c r="Q89" s="163"/>
      <c r="R89" s="163"/>
      <c r="S89" s="163"/>
      <c r="T89" s="150"/>
      <c r="U89" s="149">
        <f t="shared" si="6"/>
        <v>0</v>
      </c>
      <c r="V89" s="163"/>
      <c r="W89" s="163"/>
      <c r="X89" s="163"/>
      <c r="Y89" s="150"/>
      <c r="Z89" s="149">
        <f t="shared" si="8"/>
        <v>0</v>
      </c>
      <c r="AA89" s="163"/>
      <c r="AB89" s="163"/>
      <c r="AC89" s="163"/>
      <c r="AD89" s="150"/>
      <c r="AE89" s="149">
        <f t="shared" si="10"/>
        <v>0</v>
      </c>
      <c r="AF89" s="163"/>
      <c r="AG89" s="163"/>
      <c r="AH89" s="163"/>
      <c r="AI89" s="150"/>
      <c r="AJ89" s="149">
        <f t="shared" si="12"/>
        <v>0</v>
      </c>
      <c r="AK89" s="163"/>
      <c r="AL89" s="163"/>
      <c r="AM89" s="150"/>
      <c r="AN89" s="163"/>
      <c r="AO89" s="150"/>
      <c r="AP89" s="163"/>
      <c r="AQ89" s="150"/>
      <c r="AR89" s="163"/>
      <c r="AS89" s="150"/>
      <c r="AT89" s="163"/>
      <c r="AU89" s="150"/>
      <c r="AV89" s="149">
        <f t="shared" si="14"/>
        <v>0</v>
      </c>
      <c r="AW89" s="163"/>
      <c r="AX89" s="163"/>
      <c r="AY89" s="150"/>
      <c r="AZ89" s="149">
        <f t="shared" si="16"/>
        <v>0</v>
      </c>
      <c r="BA89" s="163"/>
      <c r="BB89" s="163"/>
      <c r="BC89" s="149"/>
      <c r="BD89" s="149">
        <f t="shared" si="18"/>
        <v>0</v>
      </c>
      <c r="BE89" s="357"/>
      <c r="BF89" s="163"/>
      <c r="BG89" s="151"/>
      <c r="BH89" s="149">
        <f t="shared" si="20"/>
        <v>0</v>
      </c>
      <c r="BI89" s="163"/>
      <c r="BJ89" s="163"/>
      <c r="BK89" s="163"/>
      <c r="BL89" s="163"/>
      <c r="BM89" s="163"/>
      <c r="BN89" s="151"/>
      <c r="BO89" s="149">
        <f t="shared" si="22"/>
        <v>0</v>
      </c>
      <c r="BP89" s="151"/>
      <c r="BQ89" s="126"/>
    </row>
    <row r="90" spans="1:69" ht="12.75" customHeight="1">
      <c r="A90" s="161" t="s">
        <v>178</v>
      </c>
      <c r="B90" s="162" t="s">
        <v>179</v>
      </c>
      <c r="C90" s="149">
        <f t="shared" si="0"/>
        <v>0</v>
      </c>
      <c r="D90" s="163"/>
      <c r="E90" s="163"/>
      <c r="F90" s="163"/>
      <c r="G90" s="150"/>
      <c r="H90" s="149">
        <f t="shared" si="2"/>
        <v>0</v>
      </c>
      <c r="I90" s="163"/>
      <c r="J90" s="163"/>
      <c r="K90" s="163"/>
      <c r="L90" s="163"/>
      <c r="M90" s="150"/>
      <c r="N90" s="149">
        <f t="shared" si="4"/>
        <v>0</v>
      </c>
      <c r="O90" s="163"/>
      <c r="P90" s="163"/>
      <c r="Q90" s="163"/>
      <c r="R90" s="163"/>
      <c r="S90" s="163"/>
      <c r="T90" s="150"/>
      <c r="U90" s="149">
        <f t="shared" si="6"/>
        <v>0</v>
      </c>
      <c r="V90" s="163"/>
      <c r="W90" s="163"/>
      <c r="X90" s="163"/>
      <c r="Y90" s="150"/>
      <c r="Z90" s="149">
        <f t="shared" si="8"/>
        <v>0</v>
      </c>
      <c r="AA90" s="163"/>
      <c r="AB90" s="163"/>
      <c r="AC90" s="163"/>
      <c r="AD90" s="150"/>
      <c r="AE90" s="149">
        <f t="shared" si="10"/>
        <v>0</v>
      </c>
      <c r="AF90" s="163"/>
      <c r="AG90" s="163"/>
      <c r="AH90" s="163"/>
      <c r="AI90" s="150"/>
      <c r="AJ90" s="149">
        <f t="shared" si="12"/>
        <v>0</v>
      </c>
      <c r="AK90" s="163"/>
      <c r="AL90" s="163"/>
      <c r="AM90" s="150"/>
      <c r="AN90" s="163"/>
      <c r="AO90" s="150"/>
      <c r="AP90" s="163"/>
      <c r="AQ90" s="150"/>
      <c r="AR90" s="163"/>
      <c r="AS90" s="150"/>
      <c r="AT90" s="163"/>
      <c r="AU90" s="150"/>
      <c r="AV90" s="149">
        <f t="shared" si="14"/>
        <v>0</v>
      </c>
      <c r="AW90" s="163"/>
      <c r="AX90" s="163"/>
      <c r="AY90" s="150"/>
      <c r="AZ90" s="149">
        <f t="shared" si="16"/>
        <v>0</v>
      </c>
      <c r="BA90" s="163"/>
      <c r="BB90" s="163"/>
      <c r="BC90" s="149"/>
      <c r="BD90" s="149">
        <f t="shared" si="18"/>
        <v>0</v>
      </c>
      <c r="BE90" s="357"/>
      <c r="BF90" s="163"/>
      <c r="BG90" s="151"/>
      <c r="BH90" s="149">
        <f t="shared" si="20"/>
        <v>0</v>
      </c>
      <c r="BI90" s="163"/>
      <c r="BJ90" s="163"/>
      <c r="BK90" s="163"/>
      <c r="BL90" s="163"/>
      <c r="BM90" s="163"/>
      <c r="BN90" s="151"/>
      <c r="BO90" s="149">
        <f t="shared" si="22"/>
        <v>0</v>
      </c>
      <c r="BP90" s="151"/>
      <c r="BQ90" s="126"/>
    </row>
    <row r="91" spans="1:69" ht="12.75" customHeight="1">
      <c r="A91" s="161" t="s">
        <v>180</v>
      </c>
      <c r="B91" s="162" t="s">
        <v>181</v>
      </c>
      <c r="C91" s="149">
        <f t="shared" si="0"/>
        <v>0</v>
      </c>
      <c r="D91" s="163"/>
      <c r="E91" s="163"/>
      <c r="F91" s="163"/>
      <c r="G91" s="150"/>
      <c r="H91" s="149">
        <f t="shared" si="2"/>
        <v>0</v>
      </c>
      <c r="I91" s="163"/>
      <c r="J91" s="163"/>
      <c r="K91" s="163"/>
      <c r="L91" s="163"/>
      <c r="M91" s="150"/>
      <c r="N91" s="149">
        <f t="shared" si="4"/>
        <v>0</v>
      </c>
      <c r="O91" s="163"/>
      <c r="P91" s="163"/>
      <c r="Q91" s="163"/>
      <c r="R91" s="163"/>
      <c r="S91" s="163"/>
      <c r="T91" s="150"/>
      <c r="U91" s="149">
        <f t="shared" si="6"/>
        <v>0</v>
      </c>
      <c r="V91" s="163"/>
      <c r="W91" s="163"/>
      <c r="X91" s="163"/>
      <c r="Y91" s="150"/>
      <c r="Z91" s="149">
        <f t="shared" si="8"/>
        <v>0</v>
      </c>
      <c r="AA91" s="163"/>
      <c r="AB91" s="163"/>
      <c r="AC91" s="163"/>
      <c r="AD91" s="150"/>
      <c r="AE91" s="149">
        <f t="shared" si="10"/>
        <v>0</v>
      </c>
      <c r="AF91" s="163"/>
      <c r="AG91" s="163"/>
      <c r="AH91" s="163"/>
      <c r="AI91" s="150"/>
      <c r="AJ91" s="149">
        <f t="shared" si="12"/>
        <v>0</v>
      </c>
      <c r="AK91" s="163"/>
      <c r="AL91" s="163"/>
      <c r="AM91" s="150"/>
      <c r="AN91" s="163"/>
      <c r="AO91" s="150"/>
      <c r="AP91" s="163"/>
      <c r="AQ91" s="150"/>
      <c r="AR91" s="163"/>
      <c r="AS91" s="150"/>
      <c r="AT91" s="163"/>
      <c r="AU91" s="150"/>
      <c r="AV91" s="149">
        <f t="shared" si="14"/>
        <v>0</v>
      </c>
      <c r="AW91" s="163"/>
      <c r="AX91" s="163"/>
      <c r="AY91" s="150"/>
      <c r="AZ91" s="149">
        <f t="shared" si="16"/>
        <v>0</v>
      </c>
      <c r="BA91" s="163"/>
      <c r="BB91" s="163"/>
      <c r="BC91" s="149"/>
      <c r="BD91" s="149">
        <f t="shared" si="18"/>
        <v>0</v>
      </c>
      <c r="BE91" s="357"/>
      <c r="BF91" s="163"/>
      <c r="BG91" s="151"/>
      <c r="BH91" s="149">
        <f t="shared" si="20"/>
        <v>0</v>
      </c>
      <c r="BI91" s="163"/>
      <c r="BJ91" s="163"/>
      <c r="BK91" s="163"/>
      <c r="BL91" s="163"/>
      <c r="BM91" s="163"/>
      <c r="BN91" s="151"/>
      <c r="BO91" s="149">
        <f t="shared" si="22"/>
        <v>0</v>
      </c>
      <c r="BP91" s="151"/>
      <c r="BQ91" s="126"/>
    </row>
    <row r="92" spans="1:69" ht="12.75" customHeight="1">
      <c r="A92" s="159" t="s">
        <v>182</v>
      </c>
      <c r="B92" s="160" t="s">
        <v>183</v>
      </c>
      <c r="C92" s="149">
        <f t="shared" si="0"/>
        <v>0</v>
      </c>
      <c r="D92" s="149">
        <f t="shared" ref="D92:F92" si="265">+D93+D94</f>
        <v>0</v>
      </c>
      <c r="E92" s="149">
        <f t="shared" si="265"/>
        <v>0</v>
      </c>
      <c r="F92" s="149">
        <f t="shared" si="265"/>
        <v>0</v>
      </c>
      <c r="G92" s="150"/>
      <c r="H92" s="149">
        <f t="shared" si="2"/>
        <v>0</v>
      </c>
      <c r="I92" s="149">
        <f t="shared" ref="I92:L92" si="266">+I93+I94</f>
        <v>0</v>
      </c>
      <c r="J92" s="149">
        <f t="shared" si="266"/>
        <v>0</v>
      </c>
      <c r="K92" s="149">
        <f t="shared" si="266"/>
        <v>0</v>
      </c>
      <c r="L92" s="149">
        <f t="shared" si="266"/>
        <v>0</v>
      </c>
      <c r="M92" s="150"/>
      <c r="N92" s="149">
        <f t="shared" si="4"/>
        <v>0</v>
      </c>
      <c r="O92" s="149">
        <f t="shared" ref="O92:S92" si="267">+O93+O94</f>
        <v>0</v>
      </c>
      <c r="P92" s="149">
        <f t="shared" si="267"/>
        <v>0</v>
      </c>
      <c r="Q92" s="149">
        <f t="shared" si="267"/>
        <v>0</v>
      </c>
      <c r="R92" s="149">
        <f t="shared" si="267"/>
        <v>0</v>
      </c>
      <c r="S92" s="149">
        <f t="shared" si="267"/>
        <v>0</v>
      </c>
      <c r="T92" s="150"/>
      <c r="U92" s="149">
        <f t="shared" si="6"/>
        <v>0</v>
      </c>
      <c r="V92" s="149">
        <f t="shared" ref="V92:X92" si="268">+V93+V94</f>
        <v>0</v>
      </c>
      <c r="W92" s="149">
        <f t="shared" si="268"/>
        <v>0</v>
      </c>
      <c r="X92" s="149">
        <f t="shared" si="268"/>
        <v>0</v>
      </c>
      <c r="Y92" s="150"/>
      <c r="Z92" s="149">
        <f t="shared" si="8"/>
        <v>0</v>
      </c>
      <c r="AA92" s="149">
        <f t="shared" ref="AA92:AC92" si="269">+AA93+AA94</f>
        <v>0</v>
      </c>
      <c r="AB92" s="149">
        <f t="shared" si="269"/>
        <v>0</v>
      </c>
      <c r="AC92" s="149">
        <f t="shared" si="269"/>
        <v>0</v>
      </c>
      <c r="AD92" s="150"/>
      <c r="AE92" s="149">
        <f t="shared" si="10"/>
        <v>0</v>
      </c>
      <c r="AF92" s="149">
        <f t="shared" ref="AF92:AH92" si="270">+AF93+AF94</f>
        <v>0</v>
      </c>
      <c r="AG92" s="149">
        <f t="shared" si="270"/>
        <v>0</v>
      </c>
      <c r="AH92" s="149">
        <f t="shared" si="270"/>
        <v>0</v>
      </c>
      <c r="AI92" s="150"/>
      <c r="AJ92" s="149">
        <f t="shared" si="12"/>
        <v>0</v>
      </c>
      <c r="AK92" s="149">
        <f t="shared" ref="AK92:AL92" si="271">+AK93+AK94</f>
        <v>0</v>
      </c>
      <c r="AL92" s="149">
        <f t="shared" si="271"/>
        <v>0</v>
      </c>
      <c r="AM92" s="150"/>
      <c r="AN92" s="149">
        <f>+AN93+AN94</f>
        <v>0</v>
      </c>
      <c r="AO92" s="150"/>
      <c r="AP92" s="149">
        <f>+AP93+AP94</f>
        <v>0</v>
      </c>
      <c r="AQ92" s="150"/>
      <c r="AR92" s="149">
        <f>+AR93+AR94</f>
        <v>0</v>
      </c>
      <c r="AS92" s="150"/>
      <c r="AT92" s="149">
        <f>+AT93+AT94</f>
        <v>0</v>
      </c>
      <c r="AU92" s="150"/>
      <c r="AV92" s="149">
        <f t="shared" si="14"/>
        <v>0</v>
      </c>
      <c r="AW92" s="149">
        <f t="shared" ref="AW92:AX92" si="272">+AW93+AW94</f>
        <v>0</v>
      </c>
      <c r="AX92" s="149">
        <f t="shared" si="272"/>
        <v>0</v>
      </c>
      <c r="AY92" s="150"/>
      <c r="AZ92" s="149">
        <f t="shared" si="16"/>
        <v>0</v>
      </c>
      <c r="BA92" s="149">
        <f t="shared" ref="BA92:BB92" si="273">+BA93+BA94</f>
        <v>0</v>
      </c>
      <c r="BB92" s="149">
        <f t="shared" si="273"/>
        <v>0</v>
      </c>
      <c r="BC92" s="149"/>
      <c r="BD92" s="149">
        <f t="shared" si="18"/>
        <v>0</v>
      </c>
      <c r="BE92" s="355">
        <f>+BE93+BE94</f>
        <v>0</v>
      </c>
      <c r="BF92" s="149">
        <f t="shared" ref="BF92" si="274">+BF93+BF94</f>
        <v>0</v>
      </c>
      <c r="BG92" s="151"/>
      <c r="BH92" s="149">
        <f t="shared" si="20"/>
        <v>0</v>
      </c>
      <c r="BI92" s="149">
        <f t="shared" ref="BI92:BM92" si="275">+BI93+BI94</f>
        <v>0</v>
      </c>
      <c r="BJ92" s="149">
        <f t="shared" si="275"/>
        <v>0</v>
      </c>
      <c r="BK92" s="149">
        <f t="shared" si="275"/>
        <v>0</v>
      </c>
      <c r="BL92" s="149">
        <f t="shared" si="275"/>
        <v>0</v>
      </c>
      <c r="BM92" s="149">
        <f t="shared" si="275"/>
        <v>0</v>
      </c>
      <c r="BN92" s="151"/>
      <c r="BO92" s="149">
        <f t="shared" si="22"/>
        <v>0</v>
      </c>
      <c r="BP92" s="151"/>
      <c r="BQ92" s="126"/>
    </row>
    <row r="93" spans="1:69" ht="12.75" customHeight="1">
      <c r="A93" s="164" t="s">
        <v>184</v>
      </c>
      <c r="B93" s="165" t="s">
        <v>185</v>
      </c>
      <c r="C93" s="149">
        <f t="shared" si="0"/>
        <v>0</v>
      </c>
      <c r="D93" s="166"/>
      <c r="E93" s="166"/>
      <c r="F93" s="166"/>
      <c r="G93" s="150"/>
      <c r="H93" s="149">
        <f t="shared" si="2"/>
        <v>0</v>
      </c>
      <c r="I93" s="166"/>
      <c r="J93" s="166"/>
      <c r="K93" s="166"/>
      <c r="L93" s="166"/>
      <c r="M93" s="150"/>
      <c r="N93" s="149">
        <f t="shared" si="4"/>
        <v>0</v>
      </c>
      <c r="O93" s="166"/>
      <c r="P93" s="166"/>
      <c r="Q93" s="166"/>
      <c r="R93" s="166"/>
      <c r="S93" s="166"/>
      <c r="T93" s="150"/>
      <c r="U93" s="149">
        <f t="shared" si="6"/>
        <v>0</v>
      </c>
      <c r="V93" s="166"/>
      <c r="W93" s="166"/>
      <c r="X93" s="166"/>
      <c r="Y93" s="150"/>
      <c r="Z93" s="149">
        <f t="shared" si="8"/>
        <v>0</v>
      </c>
      <c r="AA93" s="166"/>
      <c r="AB93" s="166"/>
      <c r="AC93" s="166"/>
      <c r="AD93" s="150"/>
      <c r="AE93" s="149">
        <f t="shared" si="10"/>
        <v>0</v>
      </c>
      <c r="AF93" s="166"/>
      <c r="AG93" s="166"/>
      <c r="AH93" s="166"/>
      <c r="AI93" s="150"/>
      <c r="AJ93" s="149">
        <f t="shared" si="12"/>
        <v>0</v>
      </c>
      <c r="AK93" s="166"/>
      <c r="AL93" s="166"/>
      <c r="AM93" s="150"/>
      <c r="AN93" s="166"/>
      <c r="AO93" s="150"/>
      <c r="AP93" s="166"/>
      <c r="AQ93" s="150"/>
      <c r="AR93" s="166"/>
      <c r="AS93" s="150"/>
      <c r="AT93" s="166"/>
      <c r="AU93" s="150"/>
      <c r="AV93" s="149">
        <f t="shared" si="14"/>
        <v>0</v>
      </c>
      <c r="AW93" s="166"/>
      <c r="AX93" s="166"/>
      <c r="AY93" s="150"/>
      <c r="AZ93" s="149">
        <f t="shared" si="16"/>
        <v>0</v>
      </c>
      <c r="BA93" s="166"/>
      <c r="BB93" s="166"/>
      <c r="BC93" s="149"/>
      <c r="BD93" s="149">
        <f t="shared" si="18"/>
        <v>0</v>
      </c>
      <c r="BE93" s="358"/>
      <c r="BF93" s="166"/>
      <c r="BG93" s="151"/>
      <c r="BH93" s="149">
        <f t="shared" si="20"/>
        <v>0</v>
      </c>
      <c r="BI93" s="166"/>
      <c r="BJ93" s="166"/>
      <c r="BK93" s="166"/>
      <c r="BL93" s="166"/>
      <c r="BM93" s="166"/>
      <c r="BN93" s="151"/>
      <c r="BO93" s="149">
        <f t="shared" si="22"/>
        <v>0</v>
      </c>
      <c r="BP93" s="151"/>
      <c r="BQ93" s="126"/>
    </row>
    <row r="94" spans="1:69" ht="12.75" customHeight="1">
      <c r="A94" s="164" t="s">
        <v>186</v>
      </c>
      <c r="B94" s="165" t="s">
        <v>187</v>
      </c>
      <c r="C94" s="149">
        <f t="shared" si="0"/>
        <v>0</v>
      </c>
      <c r="D94" s="166"/>
      <c r="E94" s="166"/>
      <c r="F94" s="166"/>
      <c r="G94" s="150"/>
      <c r="H94" s="149">
        <f t="shared" si="2"/>
        <v>0</v>
      </c>
      <c r="I94" s="166"/>
      <c r="J94" s="166"/>
      <c r="K94" s="166"/>
      <c r="L94" s="166"/>
      <c r="M94" s="150"/>
      <c r="N94" s="149">
        <f t="shared" si="4"/>
        <v>0</v>
      </c>
      <c r="O94" s="166"/>
      <c r="P94" s="166"/>
      <c r="Q94" s="166"/>
      <c r="R94" s="166"/>
      <c r="S94" s="166"/>
      <c r="T94" s="150"/>
      <c r="U94" s="149">
        <f t="shared" si="6"/>
        <v>0</v>
      </c>
      <c r="V94" s="166"/>
      <c r="W94" s="166"/>
      <c r="X94" s="166"/>
      <c r="Y94" s="150"/>
      <c r="Z94" s="149">
        <f t="shared" si="8"/>
        <v>0</v>
      </c>
      <c r="AA94" s="166"/>
      <c r="AB94" s="166"/>
      <c r="AC94" s="166"/>
      <c r="AD94" s="150"/>
      <c r="AE94" s="149">
        <f t="shared" si="10"/>
        <v>0</v>
      </c>
      <c r="AF94" s="166"/>
      <c r="AG94" s="166"/>
      <c r="AH94" s="166"/>
      <c r="AI94" s="150"/>
      <c r="AJ94" s="149">
        <f t="shared" si="12"/>
        <v>0</v>
      </c>
      <c r="AK94" s="166"/>
      <c r="AL94" s="166"/>
      <c r="AM94" s="150"/>
      <c r="AN94" s="166"/>
      <c r="AO94" s="150"/>
      <c r="AP94" s="166"/>
      <c r="AQ94" s="150"/>
      <c r="AR94" s="166"/>
      <c r="AS94" s="150"/>
      <c r="AT94" s="166"/>
      <c r="AU94" s="150"/>
      <c r="AV94" s="149">
        <f t="shared" si="14"/>
        <v>0</v>
      </c>
      <c r="AW94" s="166"/>
      <c r="AX94" s="166"/>
      <c r="AY94" s="150"/>
      <c r="AZ94" s="149">
        <f t="shared" si="16"/>
        <v>0</v>
      </c>
      <c r="BA94" s="166"/>
      <c r="BB94" s="166"/>
      <c r="BC94" s="149"/>
      <c r="BD94" s="149">
        <f t="shared" si="18"/>
        <v>0</v>
      </c>
      <c r="BE94" s="358"/>
      <c r="BF94" s="166"/>
      <c r="BG94" s="151"/>
      <c r="BH94" s="149">
        <f t="shared" si="20"/>
        <v>0</v>
      </c>
      <c r="BI94" s="166"/>
      <c r="BJ94" s="166"/>
      <c r="BK94" s="166"/>
      <c r="BL94" s="166"/>
      <c r="BM94" s="166"/>
      <c r="BN94" s="151"/>
      <c r="BO94" s="149">
        <f t="shared" si="22"/>
        <v>0</v>
      </c>
      <c r="BP94" s="151"/>
      <c r="BQ94" s="126"/>
    </row>
    <row r="95" spans="1:69" ht="12.75" customHeight="1">
      <c r="A95" s="161" t="s">
        <v>188</v>
      </c>
      <c r="B95" s="162" t="s">
        <v>189</v>
      </c>
      <c r="C95" s="149">
        <f t="shared" si="0"/>
        <v>0</v>
      </c>
      <c r="D95" s="163"/>
      <c r="E95" s="163"/>
      <c r="F95" s="163"/>
      <c r="G95" s="150"/>
      <c r="H95" s="149">
        <f t="shared" si="2"/>
        <v>0</v>
      </c>
      <c r="I95" s="163"/>
      <c r="J95" s="163"/>
      <c r="K95" s="163"/>
      <c r="L95" s="163"/>
      <c r="M95" s="150"/>
      <c r="N95" s="149">
        <f t="shared" si="4"/>
        <v>0</v>
      </c>
      <c r="O95" s="163"/>
      <c r="P95" s="163"/>
      <c r="Q95" s="163"/>
      <c r="R95" s="163"/>
      <c r="S95" s="163"/>
      <c r="T95" s="150"/>
      <c r="U95" s="149">
        <f t="shared" si="6"/>
        <v>0</v>
      </c>
      <c r="V95" s="163"/>
      <c r="W95" s="163"/>
      <c r="X95" s="163"/>
      <c r="Y95" s="150"/>
      <c r="Z95" s="149">
        <f t="shared" si="8"/>
        <v>0</v>
      </c>
      <c r="AA95" s="163"/>
      <c r="AB95" s="163"/>
      <c r="AC95" s="163"/>
      <c r="AD95" s="150"/>
      <c r="AE95" s="149">
        <f t="shared" si="10"/>
        <v>0</v>
      </c>
      <c r="AF95" s="163"/>
      <c r="AG95" s="163"/>
      <c r="AH95" s="163"/>
      <c r="AI95" s="150"/>
      <c r="AJ95" s="149">
        <f t="shared" si="12"/>
        <v>0</v>
      </c>
      <c r="AK95" s="163"/>
      <c r="AL95" s="163"/>
      <c r="AM95" s="150"/>
      <c r="AN95" s="163"/>
      <c r="AO95" s="150"/>
      <c r="AP95" s="163"/>
      <c r="AQ95" s="150"/>
      <c r="AR95" s="163"/>
      <c r="AS95" s="150"/>
      <c r="AT95" s="163"/>
      <c r="AU95" s="150"/>
      <c r="AV95" s="149">
        <f t="shared" si="14"/>
        <v>0</v>
      </c>
      <c r="AW95" s="163"/>
      <c r="AX95" s="163"/>
      <c r="AY95" s="150"/>
      <c r="AZ95" s="149">
        <f t="shared" si="16"/>
        <v>0</v>
      </c>
      <c r="BA95" s="163"/>
      <c r="BB95" s="163"/>
      <c r="BC95" s="149"/>
      <c r="BD95" s="149">
        <f t="shared" si="18"/>
        <v>0</v>
      </c>
      <c r="BE95" s="357"/>
      <c r="BF95" s="163"/>
      <c r="BG95" s="151"/>
      <c r="BH95" s="149">
        <f t="shared" si="20"/>
        <v>0</v>
      </c>
      <c r="BI95" s="163"/>
      <c r="BJ95" s="163"/>
      <c r="BK95" s="163"/>
      <c r="BL95" s="163"/>
      <c r="BM95" s="163"/>
      <c r="BN95" s="151"/>
      <c r="BO95" s="149">
        <f t="shared" si="22"/>
        <v>0</v>
      </c>
      <c r="BP95" s="151"/>
      <c r="BQ95" s="126"/>
    </row>
    <row r="96" spans="1:69" ht="12.75" customHeight="1">
      <c r="A96" s="161" t="s">
        <v>190</v>
      </c>
      <c r="B96" s="162" t="s">
        <v>191</v>
      </c>
      <c r="C96" s="149">
        <f t="shared" si="0"/>
        <v>0</v>
      </c>
      <c r="D96" s="163"/>
      <c r="E96" s="163"/>
      <c r="F96" s="163"/>
      <c r="G96" s="150"/>
      <c r="H96" s="149">
        <f t="shared" si="2"/>
        <v>0</v>
      </c>
      <c r="I96" s="163"/>
      <c r="J96" s="163"/>
      <c r="K96" s="163"/>
      <c r="L96" s="163"/>
      <c r="M96" s="150"/>
      <c r="N96" s="149">
        <f t="shared" si="4"/>
        <v>0</v>
      </c>
      <c r="O96" s="163"/>
      <c r="P96" s="163"/>
      <c r="Q96" s="163"/>
      <c r="R96" s="163"/>
      <c r="S96" s="163"/>
      <c r="T96" s="150"/>
      <c r="U96" s="149">
        <f t="shared" si="6"/>
        <v>0</v>
      </c>
      <c r="V96" s="163"/>
      <c r="W96" s="163"/>
      <c r="X96" s="163"/>
      <c r="Y96" s="150"/>
      <c r="Z96" s="149">
        <f t="shared" si="8"/>
        <v>0</v>
      </c>
      <c r="AA96" s="163"/>
      <c r="AB96" s="163"/>
      <c r="AC96" s="163"/>
      <c r="AD96" s="150"/>
      <c r="AE96" s="149">
        <f t="shared" si="10"/>
        <v>0</v>
      </c>
      <c r="AF96" s="163"/>
      <c r="AG96" s="163"/>
      <c r="AH96" s="163"/>
      <c r="AI96" s="150"/>
      <c r="AJ96" s="149">
        <f t="shared" si="12"/>
        <v>0</v>
      </c>
      <c r="AK96" s="163"/>
      <c r="AL96" s="163"/>
      <c r="AM96" s="150"/>
      <c r="AN96" s="163"/>
      <c r="AO96" s="150"/>
      <c r="AP96" s="163"/>
      <c r="AQ96" s="150"/>
      <c r="AR96" s="163"/>
      <c r="AS96" s="150"/>
      <c r="AT96" s="163"/>
      <c r="AU96" s="150"/>
      <c r="AV96" s="149">
        <f t="shared" si="14"/>
        <v>0</v>
      </c>
      <c r="AW96" s="163"/>
      <c r="AX96" s="163"/>
      <c r="AY96" s="150"/>
      <c r="AZ96" s="149">
        <f t="shared" si="16"/>
        <v>0</v>
      </c>
      <c r="BA96" s="163"/>
      <c r="BB96" s="163"/>
      <c r="BC96" s="149"/>
      <c r="BD96" s="149">
        <f t="shared" si="18"/>
        <v>0</v>
      </c>
      <c r="BE96" s="357"/>
      <c r="BF96" s="163"/>
      <c r="BG96" s="151"/>
      <c r="BH96" s="149">
        <f t="shared" si="20"/>
        <v>0</v>
      </c>
      <c r="BI96" s="163"/>
      <c r="BJ96" s="163"/>
      <c r="BK96" s="163"/>
      <c r="BL96" s="163"/>
      <c r="BM96" s="163"/>
      <c r="BN96" s="151"/>
      <c r="BO96" s="149">
        <f t="shared" si="22"/>
        <v>0</v>
      </c>
      <c r="BP96" s="151"/>
      <c r="BQ96" s="126"/>
    </row>
    <row r="97" spans="1:69" ht="12.75" customHeight="1">
      <c r="A97" s="161" t="s">
        <v>192</v>
      </c>
      <c r="B97" s="162" t="s">
        <v>193</v>
      </c>
      <c r="C97" s="149">
        <f t="shared" si="0"/>
        <v>0</v>
      </c>
      <c r="D97" s="163"/>
      <c r="E97" s="163"/>
      <c r="F97" s="163"/>
      <c r="G97" s="150"/>
      <c r="H97" s="149">
        <f t="shared" si="2"/>
        <v>0</v>
      </c>
      <c r="I97" s="163"/>
      <c r="J97" s="163"/>
      <c r="K97" s="163"/>
      <c r="L97" s="163"/>
      <c r="M97" s="150"/>
      <c r="N97" s="149">
        <f t="shared" si="4"/>
        <v>0</v>
      </c>
      <c r="O97" s="163"/>
      <c r="P97" s="163"/>
      <c r="Q97" s="163"/>
      <c r="R97" s="163"/>
      <c r="S97" s="163"/>
      <c r="T97" s="150"/>
      <c r="U97" s="149">
        <f t="shared" si="6"/>
        <v>0</v>
      </c>
      <c r="V97" s="163"/>
      <c r="W97" s="163"/>
      <c r="X97" s="163"/>
      <c r="Y97" s="150"/>
      <c r="Z97" s="149">
        <f t="shared" si="8"/>
        <v>0</v>
      </c>
      <c r="AA97" s="163"/>
      <c r="AB97" s="163"/>
      <c r="AC97" s="163"/>
      <c r="AD97" s="150"/>
      <c r="AE97" s="149">
        <f t="shared" si="10"/>
        <v>0</v>
      </c>
      <c r="AF97" s="163"/>
      <c r="AG97" s="163"/>
      <c r="AH97" s="163"/>
      <c r="AI97" s="150"/>
      <c r="AJ97" s="149">
        <f t="shared" si="12"/>
        <v>0</v>
      </c>
      <c r="AK97" s="163"/>
      <c r="AL97" s="163"/>
      <c r="AM97" s="150"/>
      <c r="AN97" s="163"/>
      <c r="AO97" s="150"/>
      <c r="AP97" s="163"/>
      <c r="AQ97" s="150"/>
      <c r="AR97" s="163"/>
      <c r="AS97" s="150"/>
      <c r="AT97" s="163"/>
      <c r="AU97" s="150"/>
      <c r="AV97" s="149">
        <f t="shared" si="14"/>
        <v>0</v>
      </c>
      <c r="AW97" s="163"/>
      <c r="AX97" s="163"/>
      <c r="AY97" s="150"/>
      <c r="AZ97" s="149">
        <f t="shared" si="16"/>
        <v>0</v>
      </c>
      <c r="BA97" s="163"/>
      <c r="BB97" s="163"/>
      <c r="BC97" s="149"/>
      <c r="BD97" s="149">
        <f t="shared" si="18"/>
        <v>0</v>
      </c>
      <c r="BE97" s="357"/>
      <c r="BF97" s="163"/>
      <c r="BG97" s="151"/>
      <c r="BH97" s="149">
        <f t="shared" si="20"/>
        <v>0</v>
      </c>
      <c r="BI97" s="163"/>
      <c r="BJ97" s="163"/>
      <c r="BK97" s="163"/>
      <c r="BL97" s="163"/>
      <c r="BM97" s="163"/>
      <c r="BN97" s="151"/>
      <c r="BO97" s="149">
        <f t="shared" si="22"/>
        <v>0</v>
      </c>
      <c r="BP97" s="151"/>
      <c r="BQ97" s="126"/>
    </row>
    <row r="98" spans="1:69" ht="12.75" customHeight="1">
      <c r="A98" s="154" t="s">
        <v>194</v>
      </c>
      <c r="B98" s="155" t="s">
        <v>195</v>
      </c>
      <c r="C98" s="149">
        <f t="shared" si="0"/>
        <v>0</v>
      </c>
      <c r="D98" s="156">
        <f t="shared" ref="D98:F98" si="276">+D99+D100+D101+D103+D102</f>
        <v>0</v>
      </c>
      <c r="E98" s="156">
        <f t="shared" si="276"/>
        <v>0</v>
      </c>
      <c r="F98" s="156">
        <f t="shared" si="276"/>
        <v>0</v>
      </c>
      <c r="G98" s="150"/>
      <c r="H98" s="149">
        <f t="shared" si="2"/>
        <v>0</v>
      </c>
      <c r="I98" s="156">
        <f t="shared" ref="I98:L98" si="277">+I99+I100+I101+I103+I102</f>
        <v>0</v>
      </c>
      <c r="J98" s="156">
        <f t="shared" si="277"/>
        <v>0</v>
      </c>
      <c r="K98" s="156">
        <f t="shared" si="277"/>
        <v>0</v>
      </c>
      <c r="L98" s="156">
        <f t="shared" si="277"/>
        <v>0</v>
      </c>
      <c r="M98" s="150"/>
      <c r="N98" s="149">
        <f t="shared" si="4"/>
        <v>0</v>
      </c>
      <c r="O98" s="156">
        <f t="shared" ref="O98:S98" si="278">+O99+O100+O101+O103+O102</f>
        <v>0</v>
      </c>
      <c r="P98" s="156">
        <f t="shared" si="278"/>
        <v>0</v>
      </c>
      <c r="Q98" s="156">
        <f t="shared" si="278"/>
        <v>0</v>
      </c>
      <c r="R98" s="156">
        <f t="shared" si="278"/>
        <v>0</v>
      </c>
      <c r="S98" s="156">
        <f t="shared" si="278"/>
        <v>0</v>
      </c>
      <c r="T98" s="150"/>
      <c r="U98" s="149">
        <f t="shared" si="6"/>
        <v>0</v>
      </c>
      <c r="V98" s="156">
        <f t="shared" ref="V98:X98" si="279">+V99+V100+V101+V103+V102</f>
        <v>0</v>
      </c>
      <c r="W98" s="156">
        <f t="shared" si="279"/>
        <v>0</v>
      </c>
      <c r="X98" s="156">
        <f t="shared" si="279"/>
        <v>0</v>
      </c>
      <c r="Y98" s="150"/>
      <c r="Z98" s="149">
        <f t="shared" si="8"/>
        <v>0</v>
      </c>
      <c r="AA98" s="156">
        <f t="shared" ref="AA98:AC98" si="280">+AA99+AA100+AA101+AA103+AA102</f>
        <v>0</v>
      </c>
      <c r="AB98" s="156">
        <f t="shared" si="280"/>
        <v>0</v>
      </c>
      <c r="AC98" s="156">
        <f t="shared" si="280"/>
        <v>0</v>
      </c>
      <c r="AD98" s="150"/>
      <c r="AE98" s="149">
        <f t="shared" si="10"/>
        <v>0</v>
      </c>
      <c r="AF98" s="156">
        <f t="shared" ref="AF98:AH98" si="281">+AF99+AF100+AF101+AF103+AF102</f>
        <v>0</v>
      </c>
      <c r="AG98" s="156">
        <f t="shared" si="281"/>
        <v>0</v>
      </c>
      <c r="AH98" s="156">
        <f t="shared" si="281"/>
        <v>0</v>
      </c>
      <c r="AI98" s="150"/>
      <c r="AJ98" s="149">
        <f t="shared" si="12"/>
        <v>0</v>
      </c>
      <c r="AK98" s="156">
        <f t="shared" ref="AK98:AL98" si="282">+AK99+AK100+AK101+AK103+AK102</f>
        <v>0</v>
      </c>
      <c r="AL98" s="156">
        <f t="shared" si="282"/>
        <v>0</v>
      </c>
      <c r="AM98" s="150"/>
      <c r="AN98" s="156">
        <f>+AN99+AN100+AN101+AN103+AN102</f>
        <v>0</v>
      </c>
      <c r="AO98" s="150"/>
      <c r="AP98" s="156">
        <f>+AP99+AP100+AP101+AP103+AP102</f>
        <v>0</v>
      </c>
      <c r="AQ98" s="150"/>
      <c r="AR98" s="156">
        <f>+AR99+AR100+AR101+AR103+AR102</f>
        <v>0</v>
      </c>
      <c r="AS98" s="150"/>
      <c r="AT98" s="156">
        <f>+AT99+AT100+AT101+AT103+AT102</f>
        <v>0</v>
      </c>
      <c r="AU98" s="150"/>
      <c r="AV98" s="149">
        <f t="shared" si="14"/>
        <v>0</v>
      </c>
      <c r="AW98" s="156">
        <f t="shared" ref="AW98:AX98" si="283">+AW99+AW100+AW101+AW103+AW102</f>
        <v>0</v>
      </c>
      <c r="AX98" s="156">
        <f t="shared" si="283"/>
        <v>0</v>
      </c>
      <c r="AY98" s="150"/>
      <c r="AZ98" s="149">
        <f t="shared" si="16"/>
        <v>0</v>
      </c>
      <c r="BA98" s="156">
        <f t="shared" ref="BA98:BB98" si="284">+BA99+BA100+BA101+BA103+BA102</f>
        <v>0</v>
      </c>
      <c r="BB98" s="156">
        <f t="shared" si="284"/>
        <v>0</v>
      </c>
      <c r="BC98" s="149"/>
      <c r="BD98" s="149">
        <f t="shared" si="18"/>
        <v>0</v>
      </c>
      <c r="BE98" s="356">
        <f>+BE99+BE100+BE101+BE103+BE102</f>
        <v>0</v>
      </c>
      <c r="BF98" s="156">
        <f t="shared" ref="BF98" si="285">+BF99+BF100+BF101+BF103+BF102</f>
        <v>0</v>
      </c>
      <c r="BG98" s="151"/>
      <c r="BH98" s="149">
        <f t="shared" si="20"/>
        <v>0</v>
      </c>
      <c r="BI98" s="156">
        <f t="shared" ref="BI98:BM98" si="286">+BI99+BI100+BI101+BI103+BI102</f>
        <v>0</v>
      </c>
      <c r="BJ98" s="156">
        <f t="shared" si="286"/>
        <v>0</v>
      </c>
      <c r="BK98" s="156">
        <f t="shared" si="286"/>
        <v>0</v>
      </c>
      <c r="BL98" s="156">
        <f t="shared" si="286"/>
        <v>0</v>
      </c>
      <c r="BM98" s="156">
        <f t="shared" si="286"/>
        <v>0</v>
      </c>
      <c r="BN98" s="151"/>
      <c r="BO98" s="149">
        <f t="shared" si="22"/>
        <v>0</v>
      </c>
      <c r="BP98" s="151"/>
      <c r="BQ98" s="126"/>
    </row>
    <row r="99" spans="1:69" ht="12.75" customHeight="1">
      <c r="A99" s="161" t="s">
        <v>196</v>
      </c>
      <c r="B99" s="162" t="s">
        <v>197</v>
      </c>
      <c r="C99" s="149">
        <f t="shared" si="0"/>
        <v>0</v>
      </c>
      <c r="D99" s="163"/>
      <c r="E99" s="163"/>
      <c r="F99" s="163"/>
      <c r="G99" s="150"/>
      <c r="H99" s="149">
        <f t="shared" si="2"/>
        <v>0</v>
      </c>
      <c r="I99" s="163"/>
      <c r="J99" s="163"/>
      <c r="K99" s="163"/>
      <c r="L99" s="163"/>
      <c r="M99" s="150"/>
      <c r="N99" s="149">
        <f t="shared" si="4"/>
        <v>0</v>
      </c>
      <c r="O99" s="163"/>
      <c r="P99" s="163"/>
      <c r="Q99" s="163"/>
      <c r="R99" s="163"/>
      <c r="S99" s="163"/>
      <c r="T99" s="150"/>
      <c r="U99" s="149">
        <f t="shared" si="6"/>
        <v>0</v>
      </c>
      <c r="V99" s="163"/>
      <c r="W99" s="163"/>
      <c r="X99" s="163"/>
      <c r="Y99" s="150"/>
      <c r="Z99" s="149">
        <f t="shared" si="8"/>
        <v>0</v>
      </c>
      <c r="AA99" s="163"/>
      <c r="AB99" s="163"/>
      <c r="AC99" s="163"/>
      <c r="AD99" s="150"/>
      <c r="AE99" s="149">
        <f t="shared" si="10"/>
        <v>0</v>
      </c>
      <c r="AF99" s="163"/>
      <c r="AG99" s="163"/>
      <c r="AH99" s="163"/>
      <c r="AI99" s="150"/>
      <c r="AJ99" s="149">
        <f t="shared" si="12"/>
        <v>0</v>
      </c>
      <c r="AK99" s="163"/>
      <c r="AL99" s="163"/>
      <c r="AM99" s="150"/>
      <c r="AN99" s="163"/>
      <c r="AO99" s="150"/>
      <c r="AP99" s="163"/>
      <c r="AQ99" s="150"/>
      <c r="AR99" s="163"/>
      <c r="AS99" s="150"/>
      <c r="AT99" s="163"/>
      <c r="AU99" s="150"/>
      <c r="AV99" s="149">
        <f t="shared" si="14"/>
        <v>0</v>
      </c>
      <c r="AW99" s="163"/>
      <c r="AX99" s="163"/>
      <c r="AY99" s="150"/>
      <c r="AZ99" s="149">
        <f t="shared" si="16"/>
        <v>0</v>
      </c>
      <c r="BA99" s="163"/>
      <c r="BB99" s="163"/>
      <c r="BC99" s="149"/>
      <c r="BD99" s="149">
        <f t="shared" si="18"/>
        <v>0</v>
      </c>
      <c r="BE99" s="357"/>
      <c r="BF99" s="163"/>
      <c r="BG99" s="151"/>
      <c r="BH99" s="149">
        <f t="shared" si="20"/>
        <v>0</v>
      </c>
      <c r="BI99" s="163"/>
      <c r="BJ99" s="163"/>
      <c r="BK99" s="163"/>
      <c r="BL99" s="163"/>
      <c r="BM99" s="163"/>
      <c r="BN99" s="151"/>
      <c r="BO99" s="149">
        <f t="shared" si="22"/>
        <v>0</v>
      </c>
      <c r="BP99" s="151"/>
      <c r="BQ99" s="126"/>
    </row>
    <row r="100" spans="1:69" ht="12.75" customHeight="1">
      <c r="A100" s="181" t="s">
        <v>198</v>
      </c>
      <c r="B100" s="182" t="s">
        <v>199</v>
      </c>
      <c r="C100" s="149">
        <f t="shared" si="0"/>
        <v>0</v>
      </c>
      <c r="D100" s="166"/>
      <c r="E100" s="166"/>
      <c r="F100" s="166"/>
      <c r="G100" s="150"/>
      <c r="H100" s="149">
        <f t="shared" si="2"/>
        <v>0</v>
      </c>
      <c r="I100" s="166"/>
      <c r="J100" s="166"/>
      <c r="K100" s="166"/>
      <c r="L100" s="166"/>
      <c r="M100" s="150"/>
      <c r="N100" s="149">
        <f t="shared" si="4"/>
        <v>0</v>
      </c>
      <c r="O100" s="166"/>
      <c r="P100" s="166"/>
      <c r="Q100" s="166"/>
      <c r="R100" s="166"/>
      <c r="S100" s="166"/>
      <c r="T100" s="150"/>
      <c r="U100" s="149">
        <f t="shared" si="6"/>
        <v>0</v>
      </c>
      <c r="V100" s="166"/>
      <c r="W100" s="166"/>
      <c r="X100" s="166"/>
      <c r="Y100" s="150"/>
      <c r="Z100" s="149">
        <f t="shared" si="8"/>
        <v>0</v>
      </c>
      <c r="AA100" s="166"/>
      <c r="AB100" s="166"/>
      <c r="AC100" s="166"/>
      <c r="AD100" s="150"/>
      <c r="AE100" s="149">
        <f t="shared" si="10"/>
        <v>0</v>
      </c>
      <c r="AF100" s="166"/>
      <c r="AG100" s="166"/>
      <c r="AH100" s="166"/>
      <c r="AI100" s="150"/>
      <c r="AJ100" s="149">
        <f t="shared" si="12"/>
        <v>0</v>
      </c>
      <c r="AK100" s="166"/>
      <c r="AL100" s="166"/>
      <c r="AM100" s="150"/>
      <c r="AN100" s="166"/>
      <c r="AO100" s="150"/>
      <c r="AP100" s="166"/>
      <c r="AQ100" s="150"/>
      <c r="AR100" s="166"/>
      <c r="AS100" s="150"/>
      <c r="AT100" s="166"/>
      <c r="AU100" s="150"/>
      <c r="AV100" s="149">
        <f t="shared" si="14"/>
        <v>0</v>
      </c>
      <c r="AW100" s="166"/>
      <c r="AX100" s="166"/>
      <c r="AY100" s="150"/>
      <c r="AZ100" s="149">
        <f t="shared" si="16"/>
        <v>0</v>
      </c>
      <c r="BA100" s="166"/>
      <c r="BB100" s="166"/>
      <c r="BC100" s="149"/>
      <c r="BD100" s="149">
        <f t="shared" si="18"/>
        <v>0</v>
      </c>
      <c r="BE100" s="358"/>
      <c r="BF100" s="166"/>
      <c r="BG100" s="151"/>
      <c r="BH100" s="149">
        <f t="shared" si="20"/>
        <v>0</v>
      </c>
      <c r="BI100" s="166"/>
      <c r="BJ100" s="166"/>
      <c r="BK100" s="166"/>
      <c r="BL100" s="166"/>
      <c r="BM100" s="166"/>
      <c r="BN100" s="151"/>
      <c r="BO100" s="149">
        <f t="shared" si="22"/>
        <v>0</v>
      </c>
      <c r="BP100" s="151"/>
      <c r="BQ100" s="126"/>
    </row>
    <row r="101" spans="1:69" ht="12.75" customHeight="1">
      <c r="A101" s="181" t="s">
        <v>200</v>
      </c>
      <c r="B101" s="182" t="s">
        <v>201</v>
      </c>
      <c r="C101" s="149">
        <f t="shared" si="0"/>
        <v>0</v>
      </c>
      <c r="D101" s="166"/>
      <c r="E101" s="166"/>
      <c r="F101" s="166"/>
      <c r="G101" s="150"/>
      <c r="H101" s="149">
        <f t="shared" si="2"/>
        <v>0</v>
      </c>
      <c r="I101" s="166"/>
      <c r="J101" s="166"/>
      <c r="K101" s="166"/>
      <c r="L101" s="166"/>
      <c r="M101" s="150"/>
      <c r="N101" s="149">
        <f t="shared" si="4"/>
        <v>0</v>
      </c>
      <c r="O101" s="166"/>
      <c r="P101" s="166"/>
      <c r="Q101" s="166"/>
      <c r="R101" s="166"/>
      <c r="S101" s="166"/>
      <c r="T101" s="150"/>
      <c r="U101" s="149">
        <f t="shared" si="6"/>
        <v>0</v>
      </c>
      <c r="V101" s="166"/>
      <c r="W101" s="166"/>
      <c r="X101" s="166"/>
      <c r="Y101" s="150"/>
      <c r="Z101" s="149">
        <f t="shared" si="8"/>
        <v>0</v>
      </c>
      <c r="AA101" s="166"/>
      <c r="AB101" s="166"/>
      <c r="AC101" s="166"/>
      <c r="AD101" s="150"/>
      <c r="AE101" s="149">
        <f t="shared" si="10"/>
        <v>0</v>
      </c>
      <c r="AF101" s="166"/>
      <c r="AG101" s="166"/>
      <c r="AH101" s="166"/>
      <c r="AI101" s="150"/>
      <c r="AJ101" s="149">
        <f t="shared" si="12"/>
        <v>0</v>
      </c>
      <c r="AK101" s="166"/>
      <c r="AL101" s="166"/>
      <c r="AM101" s="150"/>
      <c r="AN101" s="166"/>
      <c r="AO101" s="150"/>
      <c r="AP101" s="166"/>
      <c r="AQ101" s="150"/>
      <c r="AR101" s="166"/>
      <c r="AS101" s="150"/>
      <c r="AT101" s="166"/>
      <c r="AU101" s="150"/>
      <c r="AV101" s="149">
        <f t="shared" si="14"/>
        <v>0</v>
      </c>
      <c r="AW101" s="166"/>
      <c r="AX101" s="166"/>
      <c r="AY101" s="150"/>
      <c r="AZ101" s="149">
        <f t="shared" si="16"/>
        <v>0</v>
      </c>
      <c r="BA101" s="166"/>
      <c r="BB101" s="166"/>
      <c r="BC101" s="149"/>
      <c r="BD101" s="149">
        <f t="shared" si="18"/>
        <v>0</v>
      </c>
      <c r="BE101" s="358"/>
      <c r="BF101" s="166"/>
      <c r="BG101" s="151"/>
      <c r="BH101" s="149">
        <f t="shared" si="20"/>
        <v>0</v>
      </c>
      <c r="BI101" s="166"/>
      <c r="BJ101" s="166"/>
      <c r="BK101" s="166"/>
      <c r="BL101" s="166"/>
      <c r="BM101" s="166"/>
      <c r="BN101" s="151"/>
      <c r="BO101" s="149">
        <f t="shared" si="22"/>
        <v>0</v>
      </c>
      <c r="BP101" s="151"/>
      <c r="BQ101" s="126"/>
    </row>
    <row r="102" spans="1:69" ht="12.75" customHeight="1">
      <c r="A102" s="181" t="s">
        <v>202</v>
      </c>
      <c r="B102" s="182" t="s">
        <v>203</v>
      </c>
      <c r="C102" s="149">
        <f t="shared" si="0"/>
        <v>0</v>
      </c>
      <c r="D102" s="166"/>
      <c r="E102" s="166"/>
      <c r="F102" s="166"/>
      <c r="G102" s="150"/>
      <c r="H102" s="149">
        <f t="shared" si="2"/>
        <v>0</v>
      </c>
      <c r="I102" s="166"/>
      <c r="J102" s="166"/>
      <c r="K102" s="166"/>
      <c r="L102" s="166"/>
      <c r="M102" s="150"/>
      <c r="N102" s="149">
        <f t="shared" si="4"/>
        <v>0</v>
      </c>
      <c r="O102" s="166"/>
      <c r="P102" s="166"/>
      <c r="Q102" s="166"/>
      <c r="R102" s="166"/>
      <c r="S102" s="166"/>
      <c r="T102" s="150"/>
      <c r="U102" s="149">
        <f t="shared" si="6"/>
        <v>0</v>
      </c>
      <c r="V102" s="166"/>
      <c r="W102" s="166"/>
      <c r="X102" s="166"/>
      <c r="Y102" s="150"/>
      <c r="Z102" s="149">
        <f t="shared" si="8"/>
        <v>0</v>
      </c>
      <c r="AA102" s="166"/>
      <c r="AB102" s="166"/>
      <c r="AC102" s="166"/>
      <c r="AD102" s="150"/>
      <c r="AE102" s="149">
        <f t="shared" si="10"/>
        <v>0</v>
      </c>
      <c r="AF102" s="166"/>
      <c r="AG102" s="166"/>
      <c r="AH102" s="166"/>
      <c r="AI102" s="150"/>
      <c r="AJ102" s="149">
        <f t="shared" si="12"/>
        <v>0</v>
      </c>
      <c r="AK102" s="166"/>
      <c r="AL102" s="166"/>
      <c r="AM102" s="150"/>
      <c r="AN102" s="166"/>
      <c r="AO102" s="150"/>
      <c r="AP102" s="166"/>
      <c r="AQ102" s="150"/>
      <c r="AR102" s="166"/>
      <c r="AS102" s="150"/>
      <c r="AT102" s="166"/>
      <c r="AU102" s="150"/>
      <c r="AV102" s="149">
        <f t="shared" si="14"/>
        <v>0</v>
      </c>
      <c r="AW102" s="166"/>
      <c r="AX102" s="166"/>
      <c r="AY102" s="150"/>
      <c r="AZ102" s="149">
        <f t="shared" si="16"/>
        <v>0</v>
      </c>
      <c r="BA102" s="166"/>
      <c r="BB102" s="166"/>
      <c r="BC102" s="149"/>
      <c r="BD102" s="149">
        <f t="shared" si="18"/>
        <v>0</v>
      </c>
      <c r="BE102" s="358"/>
      <c r="BF102" s="166"/>
      <c r="BG102" s="151"/>
      <c r="BH102" s="149">
        <f t="shared" si="20"/>
        <v>0</v>
      </c>
      <c r="BI102" s="166"/>
      <c r="BJ102" s="166"/>
      <c r="BK102" s="166"/>
      <c r="BL102" s="166"/>
      <c r="BM102" s="166"/>
      <c r="BN102" s="151"/>
      <c r="BO102" s="149">
        <f t="shared" si="22"/>
        <v>0</v>
      </c>
      <c r="BP102" s="151"/>
      <c r="BQ102" s="126"/>
    </row>
    <row r="103" spans="1:69" ht="12.75" customHeight="1">
      <c r="A103" s="181" t="s">
        <v>204</v>
      </c>
      <c r="B103" s="182" t="s">
        <v>205</v>
      </c>
      <c r="C103" s="149">
        <f t="shared" si="0"/>
        <v>0</v>
      </c>
      <c r="D103" s="166"/>
      <c r="E103" s="166"/>
      <c r="F103" s="166"/>
      <c r="G103" s="150"/>
      <c r="H103" s="149">
        <f t="shared" si="2"/>
        <v>0</v>
      </c>
      <c r="I103" s="166"/>
      <c r="J103" s="166"/>
      <c r="K103" s="166"/>
      <c r="L103" s="166"/>
      <c r="M103" s="150"/>
      <c r="N103" s="149">
        <f t="shared" si="4"/>
        <v>0</v>
      </c>
      <c r="O103" s="166"/>
      <c r="P103" s="166"/>
      <c r="Q103" s="166"/>
      <c r="R103" s="166"/>
      <c r="S103" s="166"/>
      <c r="T103" s="150"/>
      <c r="U103" s="149">
        <f t="shared" si="6"/>
        <v>0</v>
      </c>
      <c r="V103" s="166"/>
      <c r="W103" s="166"/>
      <c r="X103" s="166"/>
      <c r="Y103" s="150"/>
      <c r="Z103" s="149">
        <f t="shared" si="8"/>
        <v>0</v>
      </c>
      <c r="AA103" s="166"/>
      <c r="AB103" s="166"/>
      <c r="AC103" s="166"/>
      <c r="AD103" s="150"/>
      <c r="AE103" s="149">
        <f t="shared" si="10"/>
        <v>0</v>
      </c>
      <c r="AF103" s="166"/>
      <c r="AG103" s="166"/>
      <c r="AH103" s="166"/>
      <c r="AI103" s="150"/>
      <c r="AJ103" s="149">
        <f t="shared" si="12"/>
        <v>0</v>
      </c>
      <c r="AK103" s="166"/>
      <c r="AL103" s="166"/>
      <c r="AM103" s="150"/>
      <c r="AN103" s="166"/>
      <c r="AO103" s="150"/>
      <c r="AP103" s="166"/>
      <c r="AQ103" s="150"/>
      <c r="AR103" s="166"/>
      <c r="AS103" s="150"/>
      <c r="AT103" s="166"/>
      <c r="AU103" s="150"/>
      <c r="AV103" s="149">
        <f t="shared" si="14"/>
        <v>0</v>
      </c>
      <c r="AW103" s="166"/>
      <c r="AX103" s="166"/>
      <c r="AY103" s="150"/>
      <c r="AZ103" s="149">
        <f t="shared" si="16"/>
        <v>0</v>
      </c>
      <c r="BA103" s="166"/>
      <c r="BB103" s="166"/>
      <c r="BC103" s="149"/>
      <c r="BD103" s="149">
        <f t="shared" si="18"/>
        <v>0</v>
      </c>
      <c r="BE103" s="358"/>
      <c r="BF103" s="166"/>
      <c r="BG103" s="151"/>
      <c r="BH103" s="149">
        <f t="shared" si="20"/>
        <v>0</v>
      </c>
      <c r="BI103" s="166"/>
      <c r="BJ103" s="166"/>
      <c r="BK103" s="166"/>
      <c r="BL103" s="166"/>
      <c r="BM103" s="166"/>
      <c r="BN103" s="151"/>
      <c r="BO103" s="149">
        <f t="shared" si="22"/>
        <v>0</v>
      </c>
      <c r="BP103" s="151"/>
      <c r="BQ103" s="126"/>
    </row>
    <row r="104" spans="1:69" ht="12.75" customHeight="1">
      <c r="A104" s="154" t="s">
        <v>206</v>
      </c>
      <c r="B104" s="155" t="s">
        <v>207</v>
      </c>
      <c r="C104" s="149">
        <f t="shared" si="0"/>
        <v>0</v>
      </c>
      <c r="D104" s="156"/>
      <c r="E104" s="156"/>
      <c r="F104" s="156"/>
      <c r="G104" s="150"/>
      <c r="H104" s="149">
        <f t="shared" si="2"/>
        <v>0</v>
      </c>
      <c r="I104" s="156"/>
      <c r="J104" s="156"/>
      <c r="K104" s="156"/>
      <c r="L104" s="156"/>
      <c r="M104" s="150"/>
      <c r="N104" s="149">
        <f t="shared" si="4"/>
        <v>0</v>
      </c>
      <c r="O104" s="156"/>
      <c r="P104" s="156"/>
      <c r="Q104" s="156"/>
      <c r="R104" s="156"/>
      <c r="S104" s="156"/>
      <c r="T104" s="150"/>
      <c r="U104" s="149">
        <f t="shared" si="6"/>
        <v>0</v>
      </c>
      <c r="V104" s="156"/>
      <c r="W104" s="156"/>
      <c r="X104" s="156"/>
      <c r="Y104" s="150"/>
      <c r="Z104" s="149">
        <f t="shared" si="8"/>
        <v>0</v>
      </c>
      <c r="AA104" s="156"/>
      <c r="AB104" s="156"/>
      <c r="AC104" s="156"/>
      <c r="AD104" s="150"/>
      <c r="AE104" s="149">
        <f t="shared" si="10"/>
        <v>0</v>
      </c>
      <c r="AF104" s="156"/>
      <c r="AG104" s="156"/>
      <c r="AH104" s="156"/>
      <c r="AI104" s="150"/>
      <c r="AJ104" s="149">
        <f t="shared" si="12"/>
        <v>0</v>
      </c>
      <c r="AK104" s="156"/>
      <c r="AL104" s="156"/>
      <c r="AM104" s="150"/>
      <c r="AN104" s="156"/>
      <c r="AO104" s="150"/>
      <c r="AP104" s="156"/>
      <c r="AQ104" s="150"/>
      <c r="AR104" s="156"/>
      <c r="AS104" s="150"/>
      <c r="AT104" s="156"/>
      <c r="AU104" s="150"/>
      <c r="AV104" s="149">
        <f t="shared" si="14"/>
        <v>0</v>
      </c>
      <c r="AW104" s="156"/>
      <c r="AX104" s="156"/>
      <c r="AY104" s="150"/>
      <c r="AZ104" s="149">
        <f t="shared" si="16"/>
        <v>0</v>
      </c>
      <c r="BA104" s="156"/>
      <c r="BB104" s="156"/>
      <c r="BC104" s="149"/>
      <c r="BD104" s="149">
        <f t="shared" si="18"/>
        <v>0</v>
      </c>
      <c r="BE104" s="356"/>
      <c r="BF104" s="156"/>
      <c r="BG104" s="151"/>
      <c r="BH104" s="149">
        <f t="shared" si="20"/>
        <v>0</v>
      </c>
      <c r="BI104" s="156"/>
      <c r="BJ104" s="156"/>
      <c r="BK104" s="156"/>
      <c r="BL104" s="156"/>
      <c r="BM104" s="156"/>
      <c r="BN104" s="151"/>
      <c r="BO104" s="149">
        <f t="shared" si="22"/>
        <v>0</v>
      </c>
      <c r="BP104" s="151"/>
      <c r="BQ104" s="126"/>
    </row>
    <row r="105" spans="1:69" ht="12.75" customHeight="1">
      <c r="A105" s="154" t="s">
        <v>208</v>
      </c>
      <c r="B105" s="155" t="s">
        <v>209</v>
      </c>
      <c r="C105" s="149">
        <f t="shared" si="0"/>
        <v>0</v>
      </c>
      <c r="D105" s="156">
        <f t="shared" ref="D105:F105" si="287">+D106+D107+D108+D109+D110+D111+D112</f>
        <v>0</v>
      </c>
      <c r="E105" s="156">
        <f t="shared" si="287"/>
        <v>0</v>
      </c>
      <c r="F105" s="156">
        <f t="shared" si="287"/>
        <v>0</v>
      </c>
      <c r="G105" s="150"/>
      <c r="H105" s="149">
        <f t="shared" si="2"/>
        <v>0</v>
      </c>
      <c r="I105" s="156">
        <f t="shared" ref="I105:L105" si="288">+I106+I107+I108+I109+I110+I111+I112</f>
        <v>0</v>
      </c>
      <c r="J105" s="156">
        <f t="shared" si="288"/>
        <v>0</v>
      </c>
      <c r="K105" s="156">
        <f t="shared" si="288"/>
        <v>0</v>
      </c>
      <c r="L105" s="156">
        <f t="shared" si="288"/>
        <v>0</v>
      </c>
      <c r="M105" s="150"/>
      <c r="N105" s="149">
        <f t="shared" si="4"/>
        <v>0</v>
      </c>
      <c r="O105" s="156">
        <f t="shared" ref="O105:S105" si="289">+O106+O107+O108+O109+O110+O111+O112</f>
        <v>0</v>
      </c>
      <c r="P105" s="156">
        <f t="shared" si="289"/>
        <v>0</v>
      </c>
      <c r="Q105" s="156">
        <f t="shared" si="289"/>
        <v>0</v>
      </c>
      <c r="R105" s="156">
        <f t="shared" si="289"/>
        <v>0</v>
      </c>
      <c r="S105" s="156">
        <f t="shared" si="289"/>
        <v>0</v>
      </c>
      <c r="T105" s="150"/>
      <c r="U105" s="149">
        <f t="shared" si="6"/>
        <v>0</v>
      </c>
      <c r="V105" s="156">
        <f t="shared" ref="V105:X105" si="290">+V106+V107+V108+V109+V110+V111+V112</f>
        <v>0</v>
      </c>
      <c r="W105" s="156">
        <f t="shared" si="290"/>
        <v>0</v>
      </c>
      <c r="X105" s="156">
        <f t="shared" si="290"/>
        <v>0</v>
      </c>
      <c r="Y105" s="150"/>
      <c r="Z105" s="149">
        <f t="shared" si="8"/>
        <v>0</v>
      </c>
      <c r="AA105" s="156">
        <f t="shared" ref="AA105:AC105" si="291">+AA106+AA107+AA108+AA109+AA110+AA111+AA112</f>
        <v>0</v>
      </c>
      <c r="AB105" s="156">
        <f t="shared" si="291"/>
        <v>0</v>
      </c>
      <c r="AC105" s="156">
        <f t="shared" si="291"/>
        <v>0</v>
      </c>
      <c r="AD105" s="150"/>
      <c r="AE105" s="149">
        <f t="shared" si="10"/>
        <v>0</v>
      </c>
      <c r="AF105" s="156">
        <f t="shared" ref="AF105:AH105" si="292">+AF106+AF107+AF108+AF109+AF110+AF111+AF112</f>
        <v>0</v>
      </c>
      <c r="AG105" s="156">
        <f t="shared" si="292"/>
        <v>0</v>
      </c>
      <c r="AH105" s="156">
        <f t="shared" si="292"/>
        <v>0</v>
      </c>
      <c r="AI105" s="150"/>
      <c r="AJ105" s="149">
        <f t="shared" si="12"/>
        <v>0</v>
      </c>
      <c r="AK105" s="156">
        <f t="shared" ref="AK105:AL105" si="293">+AK106+AK107+AK108+AK109+AK110+AK111+AK112</f>
        <v>0</v>
      </c>
      <c r="AL105" s="156">
        <f t="shared" si="293"/>
        <v>0</v>
      </c>
      <c r="AM105" s="150"/>
      <c r="AN105" s="156">
        <f>+AN106+AN107+AN108+AN109+AN110+AN111+AN112</f>
        <v>0</v>
      </c>
      <c r="AO105" s="150"/>
      <c r="AP105" s="156">
        <f>+AP106+AP107+AP108+AP109+AP110+AP111+AP112</f>
        <v>0</v>
      </c>
      <c r="AQ105" s="150"/>
      <c r="AR105" s="156">
        <f>+AR106+AR107+AR108+AR109+AR110+AR111+AR112</f>
        <v>0</v>
      </c>
      <c r="AS105" s="150"/>
      <c r="AT105" s="156">
        <f>+AT106+AT107+AT108+AT109+AT110+AT111+AT112</f>
        <v>0</v>
      </c>
      <c r="AU105" s="150"/>
      <c r="AV105" s="149">
        <f t="shared" si="14"/>
        <v>0</v>
      </c>
      <c r="AW105" s="156">
        <f t="shared" ref="AW105:AX105" si="294">+AW106+AW107+AW108+AW109+AW110+AW111+AW112</f>
        <v>0</v>
      </c>
      <c r="AX105" s="156">
        <f t="shared" si="294"/>
        <v>0</v>
      </c>
      <c r="AY105" s="150"/>
      <c r="AZ105" s="149">
        <f t="shared" si="16"/>
        <v>0</v>
      </c>
      <c r="BA105" s="156">
        <f t="shared" ref="BA105:BB105" si="295">+BA106+BA107+BA108+BA109+BA110+BA111+BA112</f>
        <v>0</v>
      </c>
      <c r="BB105" s="156">
        <f t="shared" si="295"/>
        <v>0</v>
      </c>
      <c r="BC105" s="149"/>
      <c r="BD105" s="149">
        <f t="shared" si="18"/>
        <v>0</v>
      </c>
      <c r="BE105" s="356">
        <f>+BE106+BE107+BE108+BE109+BE110+BE111+BE112</f>
        <v>0</v>
      </c>
      <c r="BF105" s="156">
        <f t="shared" ref="BF105" si="296">+BF106+BF107+BF108+BF109+BF110+BF111+BF112</f>
        <v>0</v>
      </c>
      <c r="BG105" s="151"/>
      <c r="BH105" s="149">
        <f t="shared" si="20"/>
        <v>0</v>
      </c>
      <c r="BI105" s="156">
        <f t="shared" ref="BI105:BM105" si="297">+BI106+BI107+BI108+BI109+BI110+BI111+BI112</f>
        <v>0</v>
      </c>
      <c r="BJ105" s="156">
        <f t="shared" si="297"/>
        <v>0</v>
      </c>
      <c r="BK105" s="156">
        <f t="shared" si="297"/>
        <v>0</v>
      </c>
      <c r="BL105" s="156">
        <f t="shared" si="297"/>
        <v>0</v>
      </c>
      <c r="BM105" s="156">
        <f t="shared" si="297"/>
        <v>0</v>
      </c>
      <c r="BN105" s="151"/>
      <c r="BO105" s="149">
        <f t="shared" si="22"/>
        <v>0</v>
      </c>
      <c r="BP105" s="151"/>
      <c r="BQ105" s="126"/>
    </row>
    <row r="106" spans="1:69" ht="12.75" customHeight="1">
      <c r="A106" s="164" t="s">
        <v>210</v>
      </c>
      <c r="B106" s="165" t="s">
        <v>211</v>
      </c>
      <c r="C106" s="149">
        <f t="shared" si="0"/>
        <v>0</v>
      </c>
      <c r="D106" s="166"/>
      <c r="E106" s="166"/>
      <c r="F106" s="166"/>
      <c r="G106" s="150"/>
      <c r="H106" s="149">
        <f t="shared" si="2"/>
        <v>0</v>
      </c>
      <c r="I106" s="166"/>
      <c r="J106" s="166"/>
      <c r="K106" s="166"/>
      <c r="L106" s="166"/>
      <c r="M106" s="150"/>
      <c r="N106" s="149">
        <f t="shared" si="4"/>
        <v>0</v>
      </c>
      <c r="O106" s="166"/>
      <c r="P106" s="166"/>
      <c r="Q106" s="166"/>
      <c r="R106" s="166"/>
      <c r="S106" s="166"/>
      <c r="T106" s="150"/>
      <c r="U106" s="149">
        <f t="shared" si="6"/>
        <v>0</v>
      </c>
      <c r="V106" s="166"/>
      <c r="W106" s="166"/>
      <c r="X106" s="166"/>
      <c r="Y106" s="150"/>
      <c r="Z106" s="149">
        <f t="shared" si="8"/>
        <v>0</v>
      </c>
      <c r="AA106" s="166"/>
      <c r="AB106" s="166"/>
      <c r="AC106" s="166"/>
      <c r="AD106" s="150"/>
      <c r="AE106" s="149">
        <f t="shared" si="10"/>
        <v>0</v>
      </c>
      <c r="AF106" s="166"/>
      <c r="AG106" s="166"/>
      <c r="AH106" s="166"/>
      <c r="AI106" s="150"/>
      <c r="AJ106" s="149">
        <f t="shared" si="12"/>
        <v>0</v>
      </c>
      <c r="AK106" s="166"/>
      <c r="AL106" s="166"/>
      <c r="AM106" s="150"/>
      <c r="AN106" s="166"/>
      <c r="AO106" s="150"/>
      <c r="AP106" s="166"/>
      <c r="AQ106" s="150"/>
      <c r="AR106" s="166"/>
      <c r="AS106" s="150"/>
      <c r="AT106" s="166"/>
      <c r="AU106" s="150"/>
      <c r="AV106" s="149">
        <f t="shared" si="14"/>
        <v>0</v>
      </c>
      <c r="AW106" s="166"/>
      <c r="AX106" s="166"/>
      <c r="AY106" s="150"/>
      <c r="AZ106" s="149">
        <f t="shared" si="16"/>
        <v>0</v>
      </c>
      <c r="BA106" s="166"/>
      <c r="BB106" s="166"/>
      <c r="BC106" s="149"/>
      <c r="BD106" s="149">
        <f t="shared" si="18"/>
        <v>0</v>
      </c>
      <c r="BE106" s="358"/>
      <c r="BF106" s="166"/>
      <c r="BG106" s="151"/>
      <c r="BH106" s="149">
        <f t="shared" si="20"/>
        <v>0</v>
      </c>
      <c r="BI106" s="166"/>
      <c r="BJ106" s="166"/>
      <c r="BK106" s="166"/>
      <c r="BL106" s="166"/>
      <c r="BM106" s="166"/>
      <c r="BN106" s="151"/>
      <c r="BO106" s="149">
        <f t="shared" si="22"/>
        <v>0</v>
      </c>
      <c r="BP106" s="151"/>
      <c r="BQ106" s="126"/>
    </row>
    <row r="107" spans="1:69" ht="12.75" customHeight="1">
      <c r="A107" s="164" t="s">
        <v>212</v>
      </c>
      <c r="B107" s="165" t="s">
        <v>213</v>
      </c>
      <c r="C107" s="149">
        <f t="shared" si="0"/>
        <v>0</v>
      </c>
      <c r="D107" s="166"/>
      <c r="E107" s="166"/>
      <c r="F107" s="166"/>
      <c r="G107" s="150"/>
      <c r="H107" s="149">
        <f t="shared" si="2"/>
        <v>0</v>
      </c>
      <c r="I107" s="166"/>
      <c r="J107" s="166"/>
      <c r="K107" s="166"/>
      <c r="L107" s="166"/>
      <c r="M107" s="150"/>
      <c r="N107" s="149">
        <f t="shared" si="4"/>
        <v>0</v>
      </c>
      <c r="O107" s="166"/>
      <c r="P107" s="166"/>
      <c r="Q107" s="166"/>
      <c r="R107" s="166"/>
      <c r="S107" s="166"/>
      <c r="T107" s="150"/>
      <c r="U107" s="149">
        <f t="shared" si="6"/>
        <v>0</v>
      </c>
      <c r="V107" s="166"/>
      <c r="W107" s="166"/>
      <c r="X107" s="166"/>
      <c r="Y107" s="150"/>
      <c r="Z107" s="149">
        <f t="shared" si="8"/>
        <v>0</v>
      </c>
      <c r="AA107" s="166"/>
      <c r="AB107" s="166"/>
      <c r="AC107" s="166"/>
      <c r="AD107" s="150"/>
      <c r="AE107" s="149">
        <f t="shared" si="10"/>
        <v>0</v>
      </c>
      <c r="AF107" s="166"/>
      <c r="AG107" s="166"/>
      <c r="AH107" s="166"/>
      <c r="AI107" s="150"/>
      <c r="AJ107" s="149">
        <f t="shared" si="12"/>
        <v>0</v>
      </c>
      <c r="AK107" s="166"/>
      <c r="AL107" s="166"/>
      <c r="AM107" s="150"/>
      <c r="AN107" s="166"/>
      <c r="AO107" s="150"/>
      <c r="AP107" s="166"/>
      <c r="AQ107" s="150"/>
      <c r="AR107" s="166"/>
      <c r="AS107" s="150"/>
      <c r="AT107" s="166"/>
      <c r="AU107" s="150"/>
      <c r="AV107" s="149">
        <f t="shared" si="14"/>
        <v>0</v>
      </c>
      <c r="AW107" s="166"/>
      <c r="AX107" s="166"/>
      <c r="AY107" s="150"/>
      <c r="AZ107" s="149">
        <f t="shared" si="16"/>
        <v>0</v>
      </c>
      <c r="BA107" s="166"/>
      <c r="BB107" s="166"/>
      <c r="BC107" s="149"/>
      <c r="BD107" s="149">
        <f t="shared" si="18"/>
        <v>0</v>
      </c>
      <c r="BE107" s="358"/>
      <c r="BF107" s="166"/>
      <c r="BG107" s="151"/>
      <c r="BH107" s="149">
        <f t="shared" si="20"/>
        <v>0</v>
      </c>
      <c r="BI107" s="166"/>
      <c r="BJ107" s="166"/>
      <c r="BK107" s="166"/>
      <c r="BL107" s="166"/>
      <c r="BM107" s="166"/>
      <c r="BN107" s="151"/>
      <c r="BO107" s="149">
        <f t="shared" si="22"/>
        <v>0</v>
      </c>
      <c r="BP107" s="151"/>
      <c r="BQ107" s="126"/>
    </row>
    <row r="108" spans="1:69" ht="12.75" customHeight="1">
      <c r="A108" s="164" t="s">
        <v>214</v>
      </c>
      <c r="B108" s="165" t="s">
        <v>215</v>
      </c>
      <c r="C108" s="149">
        <f t="shared" si="0"/>
        <v>0</v>
      </c>
      <c r="D108" s="166"/>
      <c r="E108" s="166"/>
      <c r="F108" s="166"/>
      <c r="G108" s="150"/>
      <c r="H108" s="149">
        <f t="shared" si="2"/>
        <v>0</v>
      </c>
      <c r="I108" s="166"/>
      <c r="J108" s="166"/>
      <c r="K108" s="166"/>
      <c r="L108" s="166"/>
      <c r="M108" s="150"/>
      <c r="N108" s="149">
        <f t="shared" si="4"/>
        <v>0</v>
      </c>
      <c r="O108" s="166"/>
      <c r="P108" s="166"/>
      <c r="Q108" s="166"/>
      <c r="R108" s="166"/>
      <c r="S108" s="166"/>
      <c r="T108" s="150"/>
      <c r="U108" s="149">
        <f t="shared" si="6"/>
        <v>0</v>
      </c>
      <c r="V108" s="166"/>
      <c r="W108" s="166"/>
      <c r="X108" s="166"/>
      <c r="Y108" s="150"/>
      <c r="Z108" s="149">
        <f t="shared" si="8"/>
        <v>0</v>
      </c>
      <c r="AA108" s="166"/>
      <c r="AB108" s="166"/>
      <c r="AC108" s="166"/>
      <c r="AD108" s="150"/>
      <c r="AE108" s="149">
        <f t="shared" si="10"/>
        <v>0</v>
      </c>
      <c r="AF108" s="166"/>
      <c r="AG108" s="166"/>
      <c r="AH108" s="166"/>
      <c r="AI108" s="150"/>
      <c r="AJ108" s="149">
        <f t="shared" si="12"/>
        <v>0</v>
      </c>
      <c r="AK108" s="166"/>
      <c r="AL108" s="166"/>
      <c r="AM108" s="150"/>
      <c r="AN108" s="166"/>
      <c r="AO108" s="150"/>
      <c r="AP108" s="166"/>
      <c r="AQ108" s="150"/>
      <c r="AR108" s="166"/>
      <c r="AS108" s="150"/>
      <c r="AT108" s="166"/>
      <c r="AU108" s="150"/>
      <c r="AV108" s="149">
        <f t="shared" si="14"/>
        <v>0</v>
      </c>
      <c r="AW108" s="166"/>
      <c r="AX108" s="166"/>
      <c r="AY108" s="150"/>
      <c r="AZ108" s="149">
        <f t="shared" si="16"/>
        <v>0</v>
      </c>
      <c r="BA108" s="166"/>
      <c r="BB108" s="166"/>
      <c r="BC108" s="149"/>
      <c r="BD108" s="149">
        <f t="shared" si="18"/>
        <v>0</v>
      </c>
      <c r="BE108" s="358"/>
      <c r="BF108" s="166"/>
      <c r="BG108" s="151"/>
      <c r="BH108" s="149">
        <f t="shared" si="20"/>
        <v>0</v>
      </c>
      <c r="BI108" s="166"/>
      <c r="BJ108" s="166"/>
      <c r="BK108" s="166"/>
      <c r="BL108" s="166"/>
      <c r="BM108" s="166"/>
      <c r="BN108" s="151"/>
      <c r="BO108" s="149">
        <f t="shared" si="22"/>
        <v>0</v>
      </c>
      <c r="BP108" s="151"/>
      <c r="BQ108" s="126"/>
    </row>
    <row r="109" spans="1:69" ht="12.75" customHeight="1">
      <c r="A109" s="164" t="s">
        <v>216</v>
      </c>
      <c r="B109" s="165" t="s">
        <v>217</v>
      </c>
      <c r="C109" s="149">
        <f t="shared" si="0"/>
        <v>0</v>
      </c>
      <c r="D109" s="166"/>
      <c r="E109" s="166"/>
      <c r="F109" s="166"/>
      <c r="G109" s="150"/>
      <c r="H109" s="149">
        <f t="shared" si="2"/>
        <v>0</v>
      </c>
      <c r="I109" s="166"/>
      <c r="J109" s="166"/>
      <c r="K109" s="166"/>
      <c r="L109" s="166"/>
      <c r="M109" s="150"/>
      <c r="N109" s="149">
        <f t="shared" si="4"/>
        <v>0</v>
      </c>
      <c r="O109" s="166"/>
      <c r="P109" s="166"/>
      <c r="Q109" s="166"/>
      <c r="R109" s="166"/>
      <c r="S109" s="166"/>
      <c r="T109" s="150"/>
      <c r="U109" s="149">
        <f t="shared" si="6"/>
        <v>0</v>
      </c>
      <c r="V109" s="166"/>
      <c r="W109" s="166"/>
      <c r="X109" s="166"/>
      <c r="Y109" s="150"/>
      <c r="Z109" s="149">
        <f t="shared" si="8"/>
        <v>0</v>
      </c>
      <c r="AA109" s="166"/>
      <c r="AB109" s="166"/>
      <c r="AC109" s="166"/>
      <c r="AD109" s="150"/>
      <c r="AE109" s="149">
        <f t="shared" si="10"/>
        <v>0</v>
      </c>
      <c r="AF109" s="166"/>
      <c r="AG109" s="166"/>
      <c r="AH109" s="166"/>
      <c r="AI109" s="150"/>
      <c r="AJ109" s="149">
        <f t="shared" si="12"/>
        <v>0</v>
      </c>
      <c r="AK109" s="166"/>
      <c r="AL109" s="166"/>
      <c r="AM109" s="150"/>
      <c r="AN109" s="166"/>
      <c r="AO109" s="150"/>
      <c r="AP109" s="166"/>
      <c r="AQ109" s="150"/>
      <c r="AR109" s="166"/>
      <c r="AS109" s="150"/>
      <c r="AT109" s="166"/>
      <c r="AU109" s="150"/>
      <c r="AV109" s="149">
        <f t="shared" si="14"/>
        <v>0</v>
      </c>
      <c r="AW109" s="166"/>
      <c r="AX109" s="166"/>
      <c r="AY109" s="150"/>
      <c r="AZ109" s="149">
        <f t="shared" si="16"/>
        <v>0</v>
      </c>
      <c r="BA109" s="166"/>
      <c r="BB109" s="166"/>
      <c r="BC109" s="149"/>
      <c r="BD109" s="149">
        <f t="shared" si="18"/>
        <v>0</v>
      </c>
      <c r="BE109" s="358"/>
      <c r="BF109" s="166"/>
      <c r="BG109" s="151"/>
      <c r="BH109" s="149">
        <f t="shared" si="20"/>
        <v>0</v>
      </c>
      <c r="BI109" s="166"/>
      <c r="BJ109" s="166"/>
      <c r="BK109" s="166"/>
      <c r="BL109" s="166"/>
      <c r="BM109" s="166"/>
      <c r="BN109" s="151"/>
      <c r="BO109" s="149">
        <f t="shared" si="22"/>
        <v>0</v>
      </c>
      <c r="BP109" s="151"/>
      <c r="BQ109" s="126"/>
    </row>
    <row r="110" spans="1:69" ht="12.75" customHeight="1">
      <c r="A110" s="183" t="s">
        <v>218</v>
      </c>
      <c r="B110" s="184" t="s">
        <v>219</v>
      </c>
      <c r="C110" s="149">
        <f t="shared" si="0"/>
        <v>0</v>
      </c>
      <c r="D110" s="163"/>
      <c r="E110" s="163"/>
      <c r="F110" s="163"/>
      <c r="G110" s="150"/>
      <c r="H110" s="149">
        <f t="shared" si="2"/>
        <v>0</v>
      </c>
      <c r="I110" s="163"/>
      <c r="J110" s="163"/>
      <c r="K110" s="163"/>
      <c r="L110" s="163"/>
      <c r="M110" s="150"/>
      <c r="N110" s="149">
        <f t="shared" si="4"/>
        <v>0</v>
      </c>
      <c r="O110" s="163"/>
      <c r="P110" s="163"/>
      <c r="Q110" s="163"/>
      <c r="R110" s="163"/>
      <c r="S110" s="163"/>
      <c r="T110" s="150"/>
      <c r="U110" s="149">
        <f t="shared" si="6"/>
        <v>0</v>
      </c>
      <c r="V110" s="163"/>
      <c r="W110" s="163"/>
      <c r="X110" s="163"/>
      <c r="Y110" s="150"/>
      <c r="Z110" s="149">
        <f t="shared" si="8"/>
        <v>0</v>
      </c>
      <c r="AA110" s="163"/>
      <c r="AB110" s="163"/>
      <c r="AC110" s="163"/>
      <c r="AD110" s="150"/>
      <c r="AE110" s="149">
        <f t="shared" si="10"/>
        <v>0</v>
      </c>
      <c r="AF110" s="163"/>
      <c r="AG110" s="163"/>
      <c r="AH110" s="163"/>
      <c r="AI110" s="150"/>
      <c r="AJ110" s="149">
        <f t="shared" si="12"/>
        <v>0</v>
      </c>
      <c r="AK110" s="163"/>
      <c r="AL110" s="163"/>
      <c r="AM110" s="150"/>
      <c r="AN110" s="163"/>
      <c r="AO110" s="150"/>
      <c r="AP110" s="163"/>
      <c r="AQ110" s="150"/>
      <c r="AR110" s="163"/>
      <c r="AS110" s="150"/>
      <c r="AT110" s="163"/>
      <c r="AU110" s="150"/>
      <c r="AV110" s="149">
        <f t="shared" si="14"/>
        <v>0</v>
      </c>
      <c r="AW110" s="163"/>
      <c r="AX110" s="163"/>
      <c r="AY110" s="150"/>
      <c r="AZ110" s="149">
        <f t="shared" si="16"/>
        <v>0</v>
      </c>
      <c r="BA110" s="163"/>
      <c r="BB110" s="163"/>
      <c r="BC110" s="149"/>
      <c r="BD110" s="149">
        <f t="shared" si="18"/>
        <v>0</v>
      </c>
      <c r="BE110" s="357"/>
      <c r="BF110" s="163"/>
      <c r="BG110" s="151"/>
      <c r="BH110" s="149">
        <f t="shared" si="20"/>
        <v>0</v>
      </c>
      <c r="BI110" s="163"/>
      <c r="BJ110" s="163"/>
      <c r="BK110" s="163"/>
      <c r="BL110" s="163"/>
      <c r="BM110" s="163"/>
      <c r="BN110" s="151"/>
      <c r="BO110" s="149">
        <f t="shared" si="22"/>
        <v>0</v>
      </c>
      <c r="BP110" s="151"/>
      <c r="BQ110" s="126"/>
    </row>
    <row r="111" spans="1:69" ht="12.75" customHeight="1">
      <c r="A111" s="164" t="s">
        <v>220</v>
      </c>
      <c r="B111" s="165" t="s">
        <v>221</v>
      </c>
      <c r="C111" s="149">
        <f t="shared" si="0"/>
        <v>0</v>
      </c>
      <c r="D111" s="166"/>
      <c r="E111" s="166"/>
      <c r="F111" s="166"/>
      <c r="G111" s="150"/>
      <c r="H111" s="149">
        <f t="shared" si="2"/>
        <v>0</v>
      </c>
      <c r="I111" s="166"/>
      <c r="J111" s="166"/>
      <c r="K111" s="166"/>
      <c r="L111" s="166"/>
      <c r="M111" s="150"/>
      <c r="N111" s="149">
        <f t="shared" si="4"/>
        <v>0</v>
      </c>
      <c r="O111" s="166"/>
      <c r="P111" s="166"/>
      <c r="Q111" s="166"/>
      <c r="R111" s="166"/>
      <c r="S111" s="166"/>
      <c r="T111" s="150"/>
      <c r="U111" s="149">
        <f t="shared" si="6"/>
        <v>0</v>
      </c>
      <c r="V111" s="166"/>
      <c r="W111" s="166"/>
      <c r="X111" s="166"/>
      <c r="Y111" s="150"/>
      <c r="Z111" s="149">
        <f t="shared" si="8"/>
        <v>0</v>
      </c>
      <c r="AA111" s="166"/>
      <c r="AB111" s="166"/>
      <c r="AC111" s="166"/>
      <c r="AD111" s="150"/>
      <c r="AE111" s="149">
        <f t="shared" si="10"/>
        <v>0</v>
      </c>
      <c r="AF111" s="166"/>
      <c r="AG111" s="166"/>
      <c r="AH111" s="166"/>
      <c r="AI111" s="150"/>
      <c r="AJ111" s="149">
        <f t="shared" si="12"/>
        <v>0</v>
      </c>
      <c r="AK111" s="166"/>
      <c r="AL111" s="166"/>
      <c r="AM111" s="150"/>
      <c r="AN111" s="166"/>
      <c r="AO111" s="150"/>
      <c r="AP111" s="166"/>
      <c r="AQ111" s="150"/>
      <c r="AR111" s="166"/>
      <c r="AS111" s="150"/>
      <c r="AT111" s="166"/>
      <c r="AU111" s="150"/>
      <c r="AV111" s="149">
        <f t="shared" si="14"/>
        <v>0</v>
      </c>
      <c r="AW111" s="166"/>
      <c r="AX111" s="166"/>
      <c r="AY111" s="150"/>
      <c r="AZ111" s="149">
        <f t="shared" si="16"/>
        <v>0</v>
      </c>
      <c r="BA111" s="166"/>
      <c r="BB111" s="166"/>
      <c r="BC111" s="149"/>
      <c r="BD111" s="149">
        <f t="shared" si="18"/>
        <v>0</v>
      </c>
      <c r="BE111" s="358"/>
      <c r="BF111" s="166"/>
      <c r="BG111" s="151"/>
      <c r="BH111" s="149">
        <f t="shared" si="20"/>
        <v>0</v>
      </c>
      <c r="BI111" s="166"/>
      <c r="BJ111" s="166"/>
      <c r="BK111" s="166"/>
      <c r="BL111" s="166"/>
      <c r="BM111" s="166"/>
      <c r="BN111" s="151"/>
      <c r="BO111" s="149">
        <f t="shared" si="22"/>
        <v>0</v>
      </c>
      <c r="BP111" s="151"/>
      <c r="BQ111" s="126"/>
    </row>
    <row r="112" spans="1:69" ht="12.75" customHeight="1">
      <c r="A112" s="183" t="s">
        <v>222</v>
      </c>
      <c r="B112" s="184" t="s">
        <v>223</v>
      </c>
      <c r="C112" s="149">
        <f t="shared" si="0"/>
        <v>0</v>
      </c>
      <c r="D112" s="163"/>
      <c r="E112" s="163"/>
      <c r="F112" s="163"/>
      <c r="G112" s="150"/>
      <c r="H112" s="149">
        <f t="shared" si="2"/>
        <v>0</v>
      </c>
      <c r="I112" s="163"/>
      <c r="J112" s="163"/>
      <c r="K112" s="163"/>
      <c r="L112" s="163"/>
      <c r="M112" s="150"/>
      <c r="N112" s="149">
        <f t="shared" si="4"/>
        <v>0</v>
      </c>
      <c r="O112" s="163"/>
      <c r="P112" s="163"/>
      <c r="Q112" s="163"/>
      <c r="R112" s="163"/>
      <c r="S112" s="163"/>
      <c r="T112" s="150"/>
      <c r="U112" s="149">
        <f t="shared" si="6"/>
        <v>0</v>
      </c>
      <c r="V112" s="163"/>
      <c r="W112" s="163"/>
      <c r="X112" s="163"/>
      <c r="Y112" s="150"/>
      <c r="Z112" s="149">
        <f t="shared" si="8"/>
        <v>0</v>
      </c>
      <c r="AA112" s="163"/>
      <c r="AB112" s="163"/>
      <c r="AC112" s="163"/>
      <c r="AD112" s="150"/>
      <c r="AE112" s="149">
        <f t="shared" si="10"/>
        <v>0</v>
      </c>
      <c r="AF112" s="163"/>
      <c r="AG112" s="163"/>
      <c r="AH112" s="163"/>
      <c r="AI112" s="150"/>
      <c r="AJ112" s="149">
        <f t="shared" si="12"/>
        <v>0</v>
      </c>
      <c r="AK112" s="163"/>
      <c r="AL112" s="163"/>
      <c r="AM112" s="150"/>
      <c r="AN112" s="163"/>
      <c r="AO112" s="150"/>
      <c r="AP112" s="163"/>
      <c r="AQ112" s="150"/>
      <c r="AR112" s="163"/>
      <c r="AS112" s="150"/>
      <c r="AT112" s="163"/>
      <c r="AU112" s="150"/>
      <c r="AV112" s="149">
        <f t="shared" si="14"/>
        <v>0</v>
      </c>
      <c r="AW112" s="163"/>
      <c r="AX112" s="163"/>
      <c r="AY112" s="150"/>
      <c r="AZ112" s="149">
        <f t="shared" si="16"/>
        <v>0</v>
      </c>
      <c r="BA112" s="163"/>
      <c r="BB112" s="163"/>
      <c r="BC112" s="149"/>
      <c r="BD112" s="149">
        <f t="shared" si="18"/>
        <v>0</v>
      </c>
      <c r="BE112" s="357"/>
      <c r="BF112" s="163"/>
      <c r="BG112" s="151"/>
      <c r="BH112" s="149">
        <f t="shared" si="20"/>
        <v>0</v>
      </c>
      <c r="BI112" s="163"/>
      <c r="BJ112" s="163"/>
      <c r="BK112" s="163"/>
      <c r="BL112" s="163"/>
      <c r="BM112" s="163"/>
      <c r="BN112" s="151"/>
      <c r="BO112" s="149">
        <f t="shared" si="22"/>
        <v>0</v>
      </c>
      <c r="BP112" s="151"/>
      <c r="BQ112" s="126"/>
    </row>
    <row r="113" spans="1:69" ht="12.75" customHeight="1">
      <c r="A113" s="152" t="s">
        <v>224</v>
      </c>
      <c r="B113" s="153" t="s">
        <v>225</v>
      </c>
      <c r="C113" s="149">
        <f t="shared" si="0"/>
        <v>0</v>
      </c>
      <c r="D113" s="149">
        <f t="shared" ref="D113:F113" si="298">+D114+D115+D118+D123+D129</f>
        <v>0</v>
      </c>
      <c r="E113" s="149">
        <f t="shared" si="298"/>
        <v>0</v>
      </c>
      <c r="F113" s="149">
        <f t="shared" si="298"/>
        <v>0</v>
      </c>
      <c r="G113" s="150"/>
      <c r="H113" s="149">
        <f t="shared" si="2"/>
        <v>0</v>
      </c>
      <c r="I113" s="149">
        <f t="shared" ref="I113:L113" si="299">+I114+I115+I118+I123+I129</f>
        <v>0</v>
      </c>
      <c r="J113" s="149">
        <f t="shared" si="299"/>
        <v>0</v>
      </c>
      <c r="K113" s="149">
        <f t="shared" si="299"/>
        <v>0</v>
      </c>
      <c r="L113" s="149">
        <f t="shared" si="299"/>
        <v>0</v>
      </c>
      <c r="M113" s="150"/>
      <c r="N113" s="149">
        <f t="shared" si="4"/>
        <v>0</v>
      </c>
      <c r="O113" s="149">
        <f t="shared" ref="O113:S113" si="300">+O114+O115+O118+O123+O129</f>
        <v>0</v>
      </c>
      <c r="P113" s="149">
        <f t="shared" si="300"/>
        <v>0</v>
      </c>
      <c r="Q113" s="149">
        <f t="shared" si="300"/>
        <v>0</v>
      </c>
      <c r="R113" s="149">
        <f t="shared" si="300"/>
        <v>0</v>
      </c>
      <c r="S113" s="149">
        <f t="shared" si="300"/>
        <v>0</v>
      </c>
      <c r="T113" s="150"/>
      <c r="U113" s="149">
        <f t="shared" si="6"/>
        <v>0</v>
      </c>
      <c r="V113" s="149">
        <f t="shared" ref="V113:X113" si="301">+V114+V115+V118+V123+V129</f>
        <v>0</v>
      </c>
      <c r="W113" s="149">
        <f t="shared" si="301"/>
        <v>0</v>
      </c>
      <c r="X113" s="149">
        <f t="shared" si="301"/>
        <v>0</v>
      </c>
      <c r="Y113" s="150"/>
      <c r="Z113" s="149">
        <f t="shared" si="8"/>
        <v>0</v>
      </c>
      <c r="AA113" s="149">
        <f t="shared" ref="AA113:AC113" si="302">+AA114+AA115+AA118+AA123+AA129</f>
        <v>0</v>
      </c>
      <c r="AB113" s="149">
        <f t="shared" si="302"/>
        <v>0</v>
      </c>
      <c r="AC113" s="149">
        <f t="shared" si="302"/>
        <v>0</v>
      </c>
      <c r="AD113" s="150"/>
      <c r="AE113" s="149">
        <f t="shared" si="10"/>
        <v>0</v>
      </c>
      <c r="AF113" s="149">
        <f t="shared" ref="AF113:AH113" si="303">+AF114+AF115+AF118+AF123+AF129</f>
        <v>0</v>
      </c>
      <c r="AG113" s="149">
        <f t="shared" si="303"/>
        <v>0</v>
      </c>
      <c r="AH113" s="149">
        <f t="shared" si="303"/>
        <v>0</v>
      </c>
      <c r="AI113" s="150"/>
      <c r="AJ113" s="149">
        <f t="shared" si="12"/>
        <v>0</v>
      </c>
      <c r="AK113" s="149">
        <f t="shared" ref="AK113:AL113" si="304">+AK114+AK115+AK118+AK123+AK129</f>
        <v>0</v>
      </c>
      <c r="AL113" s="149">
        <f t="shared" si="304"/>
        <v>0</v>
      </c>
      <c r="AM113" s="150"/>
      <c r="AN113" s="149">
        <f>+AN114+AN115+AN118+AN123+AN129</f>
        <v>0</v>
      </c>
      <c r="AO113" s="150"/>
      <c r="AP113" s="149">
        <f>+AP114+AP115+AP118+AP123+AP129</f>
        <v>0</v>
      </c>
      <c r="AQ113" s="150"/>
      <c r="AR113" s="149">
        <f>+AR114+AR115+AR118+AR123+AR129</f>
        <v>0</v>
      </c>
      <c r="AS113" s="150"/>
      <c r="AT113" s="149">
        <f>+AT114+AT115+AT118+AT123+AT129</f>
        <v>0</v>
      </c>
      <c r="AU113" s="150"/>
      <c r="AV113" s="149">
        <f t="shared" si="14"/>
        <v>0</v>
      </c>
      <c r="AW113" s="149">
        <f t="shared" ref="AW113:AX113" si="305">+AW114+AW115+AW118+AW123+AW129</f>
        <v>0</v>
      </c>
      <c r="AX113" s="149">
        <f t="shared" si="305"/>
        <v>0</v>
      </c>
      <c r="AY113" s="150"/>
      <c r="AZ113" s="149">
        <f t="shared" si="16"/>
        <v>0</v>
      </c>
      <c r="BA113" s="149">
        <f t="shared" ref="BA113:BB113" si="306">+BA114+BA115+BA118+BA123+BA129</f>
        <v>0</v>
      </c>
      <c r="BB113" s="149">
        <f t="shared" si="306"/>
        <v>0</v>
      </c>
      <c r="BC113" s="149"/>
      <c r="BD113" s="149">
        <f t="shared" si="18"/>
        <v>0</v>
      </c>
      <c r="BE113" s="355">
        <f>+BE114+BE115+BE118+BE123+BE129</f>
        <v>0</v>
      </c>
      <c r="BF113" s="149">
        <f t="shared" ref="BF113" si="307">+BF114+BF115+BF118+BF123+BF129</f>
        <v>0</v>
      </c>
      <c r="BG113" s="151"/>
      <c r="BH113" s="149">
        <f t="shared" si="20"/>
        <v>0</v>
      </c>
      <c r="BI113" s="149">
        <f t="shared" ref="BI113:BM113" si="308">+BI114+BI115+BI118+BI123+BI129</f>
        <v>0</v>
      </c>
      <c r="BJ113" s="149">
        <f t="shared" si="308"/>
        <v>0</v>
      </c>
      <c r="BK113" s="149">
        <f t="shared" si="308"/>
        <v>0</v>
      </c>
      <c r="BL113" s="149">
        <f t="shared" si="308"/>
        <v>0</v>
      </c>
      <c r="BM113" s="149">
        <f t="shared" si="308"/>
        <v>0</v>
      </c>
      <c r="BN113" s="151"/>
      <c r="BO113" s="149">
        <f t="shared" si="22"/>
        <v>0</v>
      </c>
      <c r="BP113" s="151"/>
      <c r="BQ113" s="126"/>
    </row>
    <row r="114" spans="1:69" ht="12.75" customHeight="1">
      <c r="A114" s="167" t="s">
        <v>226</v>
      </c>
      <c r="B114" s="168" t="s">
        <v>227</v>
      </c>
      <c r="C114" s="149">
        <f t="shared" si="0"/>
        <v>0</v>
      </c>
      <c r="D114" s="156"/>
      <c r="E114" s="156"/>
      <c r="F114" s="156"/>
      <c r="G114" s="150"/>
      <c r="H114" s="149">
        <f t="shared" si="2"/>
        <v>0</v>
      </c>
      <c r="I114" s="156"/>
      <c r="J114" s="156"/>
      <c r="K114" s="156"/>
      <c r="L114" s="156"/>
      <c r="M114" s="150"/>
      <c r="N114" s="149">
        <f t="shared" si="4"/>
        <v>0</v>
      </c>
      <c r="O114" s="156"/>
      <c r="P114" s="156"/>
      <c r="Q114" s="156"/>
      <c r="R114" s="156"/>
      <c r="S114" s="156"/>
      <c r="T114" s="150"/>
      <c r="U114" s="149">
        <f t="shared" si="6"/>
        <v>0</v>
      </c>
      <c r="V114" s="156"/>
      <c r="W114" s="156"/>
      <c r="X114" s="156"/>
      <c r="Y114" s="150"/>
      <c r="Z114" s="149">
        <f t="shared" si="8"/>
        <v>0</v>
      </c>
      <c r="AA114" s="156"/>
      <c r="AB114" s="156"/>
      <c r="AC114" s="156"/>
      <c r="AD114" s="150"/>
      <c r="AE114" s="149">
        <f t="shared" si="10"/>
        <v>0</v>
      </c>
      <c r="AF114" s="156"/>
      <c r="AG114" s="156"/>
      <c r="AH114" s="156"/>
      <c r="AI114" s="150"/>
      <c r="AJ114" s="149">
        <f t="shared" si="12"/>
        <v>0</v>
      </c>
      <c r="AK114" s="156"/>
      <c r="AL114" s="156"/>
      <c r="AM114" s="150"/>
      <c r="AN114" s="156"/>
      <c r="AO114" s="150"/>
      <c r="AP114" s="156"/>
      <c r="AQ114" s="150"/>
      <c r="AR114" s="156"/>
      <c r="AS114" s="150"/>
      <c r="AT114" s="156"/>
      <c r="AU114" s="150"/>
      <c r="AV114" s="149">
        <f t="shared" si="14"/>
        <v>0</v>
      </c>
      <c r="AW114" s="156"/>
      <c r="AX114" s="156"/>
      <c r="AY114" s="150"/>
      <c r="AZ114" s="149">
        <f t="shared" si="16"/>
        <v>0</v>
      </c>
      <c r="BA114" s="156"/>
      <c r="BB114" s="156"/>
      <c r="BC114" s="149"/>
      <c r="BD114" s="149">
        <f t="shared" si="18"/>
        <v>0</v>
      </c>
      <c r="BE114" s="356"/>
      <c r="BF114" s="156"/>
      <c r="BG114" s="151"/>
      <c r="BH114" s="149">
        <f t="shared" si="20"/>
        <v>0</v>
      </c>
      <c r="BI114" s="156"/>
      <c r="BJ114" s="156"/>
      <c r="BK114" s="156"/>
      <c r="BL114" s="156"/>
      <c r="BM114" s="156"/>
      <c r="BN114" s="151"/>
      <c r="BO114" s="149">
        <f t="shared" si="22"/>
        <v>0</v>
      </c>
      <c r="BP114" s="151"/>
      <c r="BQ114" s="126"/>
    </row>
    <row r="115" spans="1:69" ht="12.75" customHeight="1">
      <c r="A115" s="154" t="s">
        <v>228</v>
      </c>
      <c r="B115" s="155" t="s">
        <v>229</v>
      </c>
      <c r="C115" s="149">
        <f t="shared" si="0"/>
        <v>0</v>
      </c>
      <c r="D115" s="156">
        <f t="shared" ref="D115:F115" si="309">+D116+D117</f>
        <v>0</v>
      </c>
      <c r="E115" s="156">
        <f t="shared" si="309"/>
        <v>0</v>
      </c>
      <c r="F115" s="156">
        <f t="shared" si="309"/>
        <v>0</v>
      </c>
      <c r="G115" s="150"/>
      <c r="H115" s="149">
        <f t="shared" si="2"/>
        <v>0</v>
      </c>
      <c r="I115" s="156">
        <f t="shared" ref="I115:L115" si="310">+I116+I117</f>
        <v>0</v>
      </c>
      <c r="J115" s="156">
        <f t="shared" si="310"/>
        <v>0</v>
      </c>
      <c r="K115" s="156">
        <f t="shared" si="310"/>
        <v>0</v>
      </c>
      <c r="L115" s="156">
        <f t="shared" si="310"/>
        <v>0</v>
      </c>
      <c r="M115" s="150"/>
      <c r="N115" s="149">
        <f t="shared" si="4"/>
        <v>0</v>
      </c>
      <c r="O115" s="156">
        <f t="shared" ref="O115:S115" si="311">+O116+O117</f>
        <v>0</v>
      </c>
      <c r="P115" s="156">
        <f t="shared" si="311"/>
        <v>0</v>
      </c>
      <c r="Q115" s="156">
        <f t="shared" si="311"/>
        <v>0</v>
      </c>
      <c r="R115" s="156">
        <f t="shared" si="311"/>
        <v>0</v>
      </c>
      <c r="S115" s="156">
        <f t="shared" si="311"/>
        <v>0</v>
      </c>
      <c r="T115" s="150"/>
      <c r="U115" s="149">
        <f t="shared" si="6"/>
        <v>0</v>
      </c>
      <c r="V115" s="156">
        <f t="shared" ref="V115:X115" si="312">+V116+V117</f>
        <v>0</v>
      </c>
      <c r="W115" s="156">
        <f t="shared" si="312"/>
        <v>0</v>
      </c>
      <c r="X115" s="156">
        <f t="shared" si="312"/>
        <v>0</v>
      </c>
      <c r="Y115" s="150"/>
      <c r="Z115" s="149">
        <f t="shared" si="8"/>
        <v>0</v>
      </c>
      <c r="AA115" s="156">
        <f t="shared" ref="AA115:AC115" si="313">+AA116+AA117</f>
        <v>0</v>
      </c>
      <c r="AB115" s="156">
        <f t="shared" si="313"/>
        <v>0</v>
      </c>
      <c r="AC115" s="156">
        <f t="shared" si="313"/>
        <v>0</v>
      </c>
      <c r="AD115" s="150"/>
      <c r="AE115" s="149">
        <f t="shared" si="10"/>
        <v>0</v>
      </c>
      <c r="AF115" s="156">
        <f t="shared" ref="AF115:AH115" si="314">+AF116+AF117</f>
        <v>0</v>
      </c>
      <c r="AG115" s="156">
        <f t="shared" si="314"/>
        <v>0</v>
      </c>
      <c r="AH115" s="156">
        <f t="shared" si="314"/>
        <v>0</v>
      </c>
      <c r="AI115" s="150"/>
      <c r="AJ115" s="149">
        <f t="shared" si="12"/>
        <v>0</v>
      </c>
      <c r="AK115" s="156">
        <f t="shared" ref="AK115:AL115" si="315">+AK116+AK117</f>
        <v>0</v>
      </c>
      <c r="AL115" s="156">
        <f t="shared" si="315"/>
        <v>0</v>
      </c>
      <c r="AM115" s="150"/>
      <c r="AN115" s="156">
        <f>+AN116+AN117</f>
        <v>0</v>
      </c>
      <c r="AO115" s="150"/>
      <c r="AP115" s="156">
        <f>+AP116+AP117</f>
        <v>0</v>
      </c>
      <c r="AQ115" s="150"/>
      <c r="AR115" s="156">
        <f>+AR116+AR117</f>
        <v>0</v>
      </c>
      <c r="AS115" s="150"/>
      <c r="AT115" s="156">
        <f>+AT116+AT117</f>
        <v>0</v>
      </c>
      <c r="AU115" s="150"/>
      <c r="AV115" s="149">
        <f t="shared" si="14"/>
        <v>0</v>
      </c>
      <c r="AW115" s="156">
        <f t="shared" ref="AW115:AX115" si="316">+AW116+AW117</f>
        <v>0</v>
      </c>
      <c r="AX115" s="156">
        <f t="shared" si="316"/>
        <v>0</v>
      </c>
      <c r="AY115" s="150"/>
      <c r="AZ115" s="149">
        <f t="shared" si="16"/>
        <v>0</v>
      </c>
      <c r="BA115" s="156">
        <f t="shared" ref="BA115:BB115" si="317">+BA116+BA117</f>
        <v>0</v>
      </c>
      <c r="BB115" s="156">
        <f t="shared" si="317"/>
        <v>0</v>
      </c>
      <c r="BC115" s="149"/>
      <c r="BD115" s="149">
        <f t="shared" si="18"/>
        <v>0</v>
      </c>
      <c r="BE115" s="356">
        <f>+BE116+BE117</f>
        <v>0</v>
      </c>
      <c r="BF115" s="156">
        <f t="shared" ref="BF115" si="318">+BF116+BF117</f>
        <v>0</v>
      </c>
      <c r="BG115" s="151"/>
      <c r="BH115" s="149">
        <f t="shared" si="20"/>
        <v>0</v>
      </c>
      <c r="BI115" s="156">
        <f t="shared" ref="BI115:BM115" si="319">+BI116+BI117</f>
        <v>0</v>
      </c>
      <c r="BJ115" s="156">
        <f t="shared" si="319"/>
        <v>0</v>
      </c>
      <c r="BK115" s="156">
        <f t="shared" si="319"/>
        <v>0</v>
      </c>
      <c r="BL115" s="156">
        <f t="shared" si="319"/>
        <v>0</v>
      </c>
      <c r="BM115" s="156">
        <f t="shared" si="319"/>
        <v>0</v>
      </c>
      <c r="BN115" s="151"/>
      <c r="BO115" s="149">
        <f t="shared" si="22"/>
        <v>0</v>
      </c>
      <c r="BP115" s="151"/>
      <c r="BQ115" s="126"/>
    </row>
    <row r="116" spans="1:69" ht="12.75" customHeight="1">
      <c r="A116" s="164" t="s">
        <v>230</v>
      </c>
      <c r="B116" s="165" t="s">
        <v>231</v>
      </c>
      <c r="C116" s="149">
        <f t="shared" si="0"/>
        <v>0</v>
      </c>
      <c r="D116" s="166"/>
      <c r="E116" s="166"/>
      <c r="F116" s="166"/>
      <c r="G116" s="150"/>
      <c r="H116" s="149">
        <f t="shared" si="2"/>
        <v>0</v>
      </c>
      <c r="I116" s="166"/>
      <c r="J116" s="166"/>
      <c r="K116" s="166"/>
      <c r="L116" s="166"/>
      <c r="M116" s="150"/>
      <c r="N116" s="149">
        <f t="shared" si="4"/>
        <v>0</v>
      </c>
      <c r="O116" s="166"/>
      <c r="P116" s="166"/>
      <c r="Q116" s="166"/>
      <c r="R116" s="166"/>
      <c r="S116" s="166"/>
      <c r="T116" s="150"/>
      <c r="U116" s="149">
        <f t="shared" si="6"/>
        <v>0</v>
      </c>
      <c r="V116" s="166"/>
      <c r="W116" s="166"/>
      <c r="X116" s="166"/>
      <c r="Y116" s="150"/>
      <c r="Z116" s="149">
        <f t="shared" si="8"/>
        <v>0</v>
      </c>
      <c r="AA116" s="166"/>
      <c r="AB116" s="166"/>
      <c r="AC116" s="166"/>
      <c r="AD116" s="150"/>
      <c r="AE116" s="149">
        <f t="shared" si="10"/>
        <v>0</v>
      </c>
      <c r="AF116" s="166"/>
      <c r="AG116" s="166"/>
      <c r="AH116" s="166"/>
      <c r="AI116" s="150"/>
      <c r="AJ116" s="149">
        <f t="shared" si="12"/>
        <v>0</v>
      </c>
      <c r="AK116" s="166"/>
      <c r="AL116" s="166"/>
      <c r="AM116" s="150"/>
      <c r="AN116" s="166"/>
      <c r="AO116" s="150"/>
      <c r="AP116" s="166"/>
      <c r="AQ116" s="150"/>
      <c r="AR116" s="166"/>
      <c r="AS116" s="150"/>
      <c r="AT116" s="166"/>
      <c r="AU116" s="150"/>
      <c r="AV116" s="149">
        <f t="shared" si="14"/>
        <v>0</v>
      </c>
      <c r="AW116" s="166"/>
      <c r="AX116" s="166"/>
      <c r="AY116" s="150"/>
      <c r="AZ116" s="149">
        <f t="shared" si="16"/>
        <v>0</v>
      </c>
      <c r="BA116" s="166"/>
      <c r="BB116" s="166"/>
      <c r="BC116" s="149"/>
      <c r="BD116" s="149">
        <f t="shared" si="18"/>
        <v>0</v>
      </c>
      <c r="BE116" s="358"/>
      <c r="BF116" s="166"/>
      <c r="BG116" s="151"/>
      <c r="BH116" s="149">
        <f t="shared" si="20"/>
        <v>0</v>
      </c>
      <c r="BI116" s="166"/>
      <c r="BJ116" s="166"/>
      <c r="BK116" s="166"/>
      <c r="BL116" s="166"/>
      <c r="BM116" s="166"/>
      <c r="BN116" s="151"/>
      <c r="BO116" s="149">
        <f t="shared" si="22"/>
        <v>0</v>
      </c>
      <c r="BP116" s="151"/>
      <c r="BQ116" s="126"/>
    </row>
    <row r="117" spans="1:69" ht="12.75" customHeight="1">
      <c r="A117" s="164" t="s">
        <v>232</v>
      </c>
      <c r="B117" s="165" t="s">
        <v>233</v>
      </c>
      <c r="C117" s="149">
        <f t="shared" si="0"/>
        <v>0</v>
      </c>
      <c r="D117" s="166"/>
      <c r="E117" s="166"/>
      <c r="F117" s="166"/>
      <c r="G117" s="150"/>
      <c r="H117" s="149">
        <f t="shared" si="2"/>
        <v>0</v>
      </c>
      <c r="I117" s="166"/>
      <c r="J117" s="166"/>
      <c r="K117" s="166"/>
      <c r="L117" s="166"/>
      <c r="M117" s="150"/>
      <c r="N117" s="149">
        <f t="shared" si="4"/>
        <v>0</v>
      </c>
      <c r="O117" s="166"/>
      <c r="P117" s="166"/>
      <c r="Q117" s="166"/>
      <c r="R117" s="166"/>
      <c r="S117" s="166"/>
      <c r="T117" s="150"/>
      <c r="U117" s="149">
        <f t="shared" si="6"/>
        <v>0</v>
      </c>
      <c r="V117" s="166"/>
      <c r="W117" s="166"/>
      <c r="X117" s="166"/>
      <c r="Y117" s="150"/>
      <c r="Z117" s="149">
        <f t="shared" si="8"/>
        <v>0</v>
      </c>
      <c r="AA117" s="166"/>
      <c r="AB117" s="166"/>
      <c r="AC117" s="166"/>
      <c r="AD117" s="150"/>
      <c r="AE117" s="149">
        <f t="shared" si="10"/>
        <v>0</v>
      </c>
      <c r="AF117" s="166"/>
      <c r="AG117" s="166"/>
      <c r="AH117" s="166"/>
      <c r="AI117" s="150"/>
      <c r="AJ117" s="149">
        <f t="shared" si="12"/>
        <v>0</v>
      </c>
      <c r="AK117" s="166"/>
      <c r="AL117" s="166"/>
      <c r="AM117" s="150"/>
      <c r="AN117" s="166"/>
      <c r="AO117" s="150"/>
      <c r="AP117" s="166"/>
      <c r="AQ117" s="150"/>
      <c r="AR117" s="166"/>
      <c r="AS117" s="150"/>
      <c r="AT117" s="166"/>
      <c r="AU117" s="150"/>
      <c r="AV117" s="149">
        <f t="shared" si="14"/>
        <v>0</v>
      </c>
      <c r="AW117" s="166"/>
      <c r="AX117" s="166"/>
      <c r="AY117" s="150"/>
      <c r="AZ117" s="149">
        <f t="shared" si="16"/>
        <v>0</v>
      </c>
      <c r="BA117" s="166"/>
      <c r="BB117" s="166"/>
      <c r="BC117" s="149"/>
      <c r="BD117" s="149">
        <f t="shared" si="18"/>
        <v>0</v>
      </c>
      <c r="BE117" s="358"/>
      <c r="BF117" s="166"/>
      <c r="BG117" s="151"/>
      <c r="BH117" s="149">
        <f t="shared" si="20"/>
        <v>0</v>
      </c>
      <c r="BI117" s="166"/>
      <c r="BJ117" s="166"/>
      <c r="BK117" s="166"/>
      <c r="BL117" s="166"/>
      <c r="BM117" s="166"/>
      <c r="BN117" s="151"/>
      <c r="BO117" s="149">
        <f t="shared" si="22"/>
        <v>0</v>
      </c>
      <c r="BP117" s="151"/>
      <c r="BQ117" s="126"/>
    </row>
    <row r="118" spans="1:69" ht="12.75" customHeight="1">
      <c r="A118" s="154" t="s">
        <v>234</v>
      </c>
      <c r="B118" s="155" t="s">
        <v>235</v>
      </c>
      <c r="C118" s="149">
        <f t="shared" si="0"/>
        <v>0</v>
      </c>
      <c r="D118" s="156">
        <f t="shared" ref="D118:F118" si="320">+D119+D120+D121+D122</f>
        <v>0</v>
      </c>
      <c r="E118" s="156">
        <f t="shared" si="320"/>
        <v>0</v>
      </c>
      <c r="F118" s="156">
        <f t="shared" si="320"/>
        <v>0</v>
      </c>
      <c r="G118" s="150"/>
      <c r="H118" s="149">
        <f t="shared" si="2"/>
        <v>0</v>
      </c>
      <c r="I118" s="156">
        <f t="shared" ref="I118:L118" si="321">+I119+I120+I121+I122</f>
        <v>0</v>
      </c>
      <c r="J118" s="156">
        <f t="shared" si="321"/>
        <v>0</v>
      </c>
      <c r="K118" s="156">
        <f t="shared" si="321"/>
        <v>0</v>
      </c>
      <c r="L118" s="156">
        <f t="shared" si="321"/>
        <v>0</v>
      </c>
      <c r="M118" s="150"/>
      <c r="N118" s="149">
        <f t="shared" si="4"/>
        <v>0</v>
      </c>
      <c r="O118" s="156">
        <f t="shared" ref="O118:S118" si="322">+O119+O120+O121+O122</f>
        <v>0</v>
      </c>
      <c r="P118" s="156">
        <f t="shared" si="322"/>
        <v>0</v>
      </c>
      <c r="Q118" s="156">
        <f t="shared" si="322"/>
        <v>0</v>
      </c>
      <c r="R118" s="156">
        <f t="shared" si="322"/>
        <v>0</v>
      </c>
      <c r="S118" s="156">
        <f t="shared" si="322"/>
        <v>0</v>
      </c>
      <c r="T118" s="150"/>
      <c r="U118" s="149">
        <f t="shared" si="6"/>
        <v>0</v>
      </c>
      <c r="V118" s="156">
        <f t="shared" ref="V118:X118" si="323">+V119+V120+V121+V122</f>
        <v>0</v>
      </c>
      <c r="W118" s="156">
        <f t="shared" si="323"/>
        <v>0</v>
      </c>
      <c r="X118" s="156">
        <f t="shared" si="323"/>
        <v>0</v>
      </c>
      <c r="Y118" s="150"/>
      <c r="Z118" s="149">
        <f t="shared" si="8"/>
        <v>0</v>
      </c>
      <c r="AA118" s="156">
        <f t="shared" ref="AA118:AC118" si="324">+AA119+AA120+AA121+AA122</f>
        <v>0</v>
      </c>
      <c r="AB118" s="156">
        <f t="shared" si="324"/>
        <v>0</v>
      </c>
      <c r="AC118" s="156">
        <f t="shared" si="324"/>
        <v>0</v>
      </c>
      <c r="AD118" s="150"/>
      <c r="AE118" s="149">
        <f t="shared" si="10"/>
        <v>0</v>
      </c>
      <c r="AF118" s="156">
        <f t="shared" ref="AF118:AH118" si="325">+AF119+AF120+AF121+AF122</f>
        <v>0</v>
      </c>
      <c r="AG118" s="156">
        <f t="shared" si="325"/>
        <v>0</v>
      </c>
      <c r="AH118" s="156">
        <f t="shared" si="325"/>
        <v>0</v>
      </c>
      <c r="AI118" s="150"/>
      <c r="AJ118" s="149">
        <f t="shared" si="12"/>
        <v>0</v>
      </c>
      <c r="AK118" s="156">
        <f t="shared" ref="AK118:AL118" si="326">+AK119+AK120+AK121+AK122</f>
        <v>0</v>
      </c>
      <c r="AL118" s="156">
        <f t="shared" si="326"/>
        <v>0</v>
      </c>
      <c r="AM118" s="150"/>
      <c r="AN118" s="156">
        <f>+AN119+AN120+AN121+AN122</f>
        <v>0</v>
      </c>
      <c r="AO118" s="150"/>
      <c r="AP118" s="156">
        <f>+AP119+AP120+AP121+AP122</f>
        <v>0</v>
      </c>
      <c r="AQ118" s="150"/>
      <c r="AR118" s="156">
        <f>+AR119+AR120+AR121+AR122</f>
        <v>0</v>
      </c>
      <c r="AS118" s="150"/>
      <c r="AT118" s="156">
        <f>+AT119+AT120+AT121+AT122</f>
        <v>0</v>
      </c>
      <c r="AU118" s="150"/>
      <c r="AV118" s="149">
        <f t="shared" si="14"/>
        <v>0</v>
      </c>
      <c r="AW118" s="156">
        <f t="shared" ref="AW118:AX118" si="327">+AW119+AW120+AW121+AW122</f>
        <v>0</v>
      </c>
      <c r="AX118" s="156">
        <f t="shared" si="327"/>
        <v>0</v>
      </c>
      <c r="AY118" s="150"/>
      <c r="AZ118" s="149">
        <f t="shared" si="16"/>
        <v>0</v>
      </c>
      <c r="BA118" s="156">
        <f t="shared" ref="BA118:BB118" si="328">+BA119+BA120+BA121+BA122</f>
        <v>0</v>
      </c>
      <c r="BB118" s="156">
        <f t="shared" si="328"/>
        <v>0</v>
      </c>
      <c r="BC118" s="149"/>
      <c r="BD118" s="149">
        <f t="shared" si="18"/>
        <v>0</v>
      </c>
      <c r="BE118" s="356">
        <f>+BE119+BE120+BE121+BE122</f>
        <v>0</v>
      </c>
      <c r="BF118" s="156">
        <f t="shared" ref="BF118" si="329">+BF119+BF120+BF121+BF122</f>
        <v>0</v>
      </c>
      <c r="BG118" s="151"/>
      <c r="BH118" s="149">
        <f t="shared" si="20"/>
        <v>0</v>
      </c>
      <c r="BI118" s="156">
        <f t="shared" ref="BI118:BM118" si="330">+BI119+BI120+BI121+BI122</f>
        <v>0</v>
      </c>
      <c r="BJ118" s="156">
        <f t="shared" si="330"/>
        <v>0</v>
      </c>
      <c r="BK118" s="156">
        <f t="shared" si="330"/>
        <v>0</v>
      </c>
      <c r="BL118" s="156">
        <f t="shared" si="330"/>
        <v>0</v>
      </c>
      <c r="BM118" s="156">
        <f t="shared" si="330"/>
        <v>0</v>
      </c>
      <c r="BN118" s="151"/>
      <c r="BO118" s="149">
        <f t="shared" si="22"/>
        <v>0</v>
      </c>
      <c r="BP118" s="151"/>
      <c r="BQ118" s="126"/>
    </row>
    <row r="119" spans="1:69" ht="12.75" customHeight="1">
      <c r="A119" s="183" t="s">
        <v>236</v>
      </c>
      <c r="B119" s="184" t="s">
        <v>237</v>
      </c>
      <c r="C119" s="149">
        <f t="shared" si="0"/>
        <v>0</v>
      </c>
      <c r="D119" s="163"/>
      <c r="E119" s="163"/>
      <c r="F119" s="163"/>
      <c r="G119" s="150"/>
      <c r="H119" s="149">
        <f t="shared" si="2"/>
        <v>0</v>
      </c>
      <c r="I119" s="163"/>
      <c r="J119" s="163"/>
      <c r="K119" s="163"/>
      <c r="L119" s="163"/>
      <c r="M119" s="150"/>
      <c r="N119" s="149">
        <f t="shared" si="4"/>
        <v>0</v>
      </c>
      <c r="O119" s="163"/>
      <c r="P119" s="163"/>
      <c r="Q119" s="163"/>
      <c r="R119" s="163"/>
      <c r="S119" s="163"/>
      <c r="T119" s="150"/>
      <c r="U119" s="149">
        <f t="shared" si="6"/>
        <v>0</v>
      </c>
      <c r="V119" s="163"/>
      <c r="W119" s="163"/>
      <c r="X119" s="163"/>
      <c r="Y119" s="150"/>
      <c r="Z119" s="149">
        <f t="shared" si="8"/>
        <v>0</v>
      </c>
      <c r="AA119" s="163"/>
      <c r="AB119" s="163"/>
      <c r="AC119" s="163"/>
      <c r="AD119" s="150"/>
      <c r="AE119" s="149">
        <f t="shared" si="10"/>
        <v>0</v>
      </c>
      <c r="AF119" s="163"/>
      <c r="AG119" s="163"/>
      <c r="AH119" s="163"/>
      <c r="AI119" s="150"/>
      <c r="AJ119" s="149">
        <f t="shared" si="12"/>
        <v>0</v>
      </c>
      <c r="AK119" s="163"/>
      <c r="AL119" s="163"/>
      <c r="AM119" s="150"/>
      <c r="AN119" s="163"/>
      <c r="AO119" s="150"/>
      <c r="AP119" s="163"/>
      <c r="AQ119" s="150"/>
      <c r="AR119" s="163"/>
      <c r="AS119" s="150"/>
      <c r="AT119" s="163"/>
      <c r="AU119" s="150"/>
      <c r="AV119" s="149">
        <f t="shared" si="14"/>
        <v>0</v>
      </c>
      <c r="AW119" s="163"/>
      <c r="AX119" s="163"/>
      <c r="AY119" s="150"/>
      <c r="AZ119" s="149">
        <f t="shared" si="16"/>
        <v>0</v>
      </c>
      <c r="BA119" s="163"/>
      <c r="BB119" s="163"/>
      <c r="BC119" s="149"/>
      <c r="BD119" s="149">
        <f t="shared" si="18"/>
        <v>0</v>
      </c>
      <c r="BE119" s="357"/>
      <c r="BF119" s="163"/>
      <c r="BG119" s="151"/>
      <c r="BH119" s="149">
        <f t="shared" si="20"/>
        <v>0</v>
      </c>
      <c r="BI119" s="163"/>
      <c r="BJ119" s="163"/>
      <c r="BK119" s="163"/>
      <c r="BL119" s="163"/>
      <c r="BM119" s="163"/>
      <c r="BN119" s="151"/>
      <c r="BO119" s="149">
        <f t="shared" si="22"/>
        <v>0</v>
      </c>
      <c r="BP119" s="151"/>
      <c r="BQ119" s="126"/>
    </row>
    <row r="120" spans="1:69" ht="12.75" customHeight="1">
      <c r="A120" s="183" t="s">
        <v>238</v>
      </c>
      <c r="B120" s="184" t="s">
        <v>239</v>
      </c>
      <c r="C120" s="149">
        <f t="shared" si="0"/>
        <v>0</v>
      </c>
      <c r="D120" s="163"/>
      <c r="E120" s="163"/>
      <c r="F120" s="163"/>
      <c r="G120" s="150"/>
      <c r="H120" s="149">
        <f t="shared" si="2"/>
        <v>0</v>
      </c>
      <c r="I120" s="163"/>
      <c r="J120" s="163"/>
      <c r="K120" s="163"/>
      <c r="L120" s="163"/>
      <c r="M120" s="150"/>
      <c r="N120" s="149">
        <f t="shared" si="4"/>
        <v>0</v>
      </c>
      <c r="O120" s="163"/>
      <c r="P120" s="163"/>
      <c r="Q120" s="163"/>
      <c r="R120" s="163"/>
      <c r="S120" s="163"/>
      <c r="T120" s="150"/>
      <c r="U120" s="149">
        <f t="shared" si="6"/>
        <v>0</v>
      </c>
      <c r="V120" s="163"/>
      <c r="W120" s="163"/>
      <c r="X120" s="163"/>
      <c r="Y120" s="150"/>
      <c r="Z120" s="149">
        <f t="shared" si="8"/>
        <v>0</v>
      </c>
      <c r="AA120" s="163"/>
      <c r="AB120" s="163"/>
      <c r="AC120" s="163"/>
      <c r="AD120" s="150"/>
      <c r="AE120" s="149">
        <f t="shared" si="10"/>
        <v>0</v>
      </c>
      <c r="AF120" s="163"/>
      <c r="AG120" s="163"/>
      <c r="AH120" s="163"/>
      <c r="AI120" s="150"/>
      <c r="AJ120" s="149">
        <f t="shared" si="12"/>
        <v>0</v>
      </c>
      <c r="AK120" s="163"/>
      <c r="AL120" s="163"/>
      <c r="AM120" s="150"/>
      <c r="AN120" s="163"/>
      <c r="AO120" s="150"/>
      <c r="AP120" s="163"/>
      <c r="AQ120" s="150"/>
      <c r="AR120" s="163"/>
      <c r="AS120" s="150"/>
      <c r="AT120" s="163"/>
      <c r="AU120" s="150"/>
      <c r="AV120" s="149">
        <f t="shared" si="14"/>
        <v>0</v>
      </c>
      <c r="AW120" s="163"/>
      <c r="AX120" s="163"/>
      <c r="AY120" s="150"/>
      <c r="AZ120" s="149">
        <f t="shared" si="16"/>
        <v>0</v>
      </c>
      <c r="BA120" s="163"/>
      <c r="BB120" s="163"/>
      <c r="BC120" s="149"/>
      <c r="BD120" s="149">
        <f t="shared" si="18"/>
        <v>0</v>
      </c>
      <c r="BE120" s="357"/>
      <c r="BF120" s="163"/>
      <c r="BG120" s="151"/>
      <c r="BH120" s="149">
        <f t="shared" si="20"/>
        <v>0</v>
      </c>
      <c r="BI120" s="163"/>
      <c r="BJ120" s="163"/>
      <c r="BK120" s="163"/>
      <c r="BL120" s="163"/>
      <c r="BM120" s="163"/>
      <c r="BN120" s="151"/>
      <c r="BO120" s="149">
        <f t="shared" si="22"/>
        <v>0</v>
      </c>
      <c r="BP120" s="151"/>
      <c r="BQ120" s="126"/>
    </row>
    <row r="121" spans="1:69" ht="12.75" customHeight="1">
      <c r="A121" s="183" t="s">
        <v>240</v>
      </c>
      <c r="B121" s="184" t="s">
        <v>241</v>
      </c>
      <c r="C121" s="149">
        <f t="shared" si="0"/>
        <v>0</v>
      </c>
      <c r="D121" s="163"/>
      <c r="E121" s="163"/>
      <c r="F121" s="163"/>
      <c r="G121" s="150"/>
      <c r="H121" s="149">
        <f t="shared" si="2"/>
        <v>0</v>
      </c>
      <c r="I121" s="163"/>
      <c r="J121" s="163"/>
      <c r="K121" s="163"/>
      <c r="L121" s="163"/>
      <c r="M121" s="150"/>
      <c r="N121" s="149">
        <f t="shared" si="4"/>
        <v>0</v>
      </c>
      <c r="O121" s="163"/>
      <c r="P121" s="163"/>
      <c r="Q121" s="163"/>
      <c r="R121" s="163"/>
      <c r="S121" s="163"/>
      <c r="T121" s="150"/>
      <c r="U121" s="149">
        <f t="shared" si="6"/>
        <v>0</v>
      </c>
      <c r="V121" s="163"/>
      <c r="W121" s="163"/>
      <c r="X121" s="163"/>
      <c r="Y121" s="150"/>
      <c r="Z121" s="149">
        <f t="shared" si="8"/>
        <v>0</v>
      </c>
      <c r="AA121" s="163"/>
      <c r="AB121" s="163"/>
      <c r="AC121" s="163"/>
      <c r="AD121" s="150"/>
      <c r="AE121" s="149">
        <f t="shared" si="10"/>
        <v>0</v>
      </c>
      <c r="AF121" s="163"/>
      <c r="AG121" s="163"/>
      <c r="AH121" s="163"/>
      <c r="AI121" s="150"/>
      <c r="AJ121" s="149">
        <f t="shared" si="12"/>
        <v>0</v>
      </c>
      <c r="AK121" s="163"/>
      <c r="AL121" s="163"/>
      <c r="AM121" s="150"/>
      <c r="AN121" s="163"/>
      <c r="AO121" s="150"/>
      <c r="AP121" s="163"/>
      <c r="AQ121" s="150"/>
      <c r="AR121" s="163"/>
      <c r="AS121" s="150"/>
      <c r="AT121" s="163"/>
      <c r="AU121" s="150"/>
      <c r="AV121" s="149">
        <f t="shared" si="14"/>
        <v>0</v>
      </c>
      <c r="AW121" s="163"/>
      <c r="AX121" s="163"/>
      <c r="AY121" s="150"/>
      <c r="AZ121" s="149">
        <f t="shared" si="16"/>
        <v>0</v>
      </c>
      <c r="BA121" s="163"/>
      <c r="BB121" s="163"/>
      <c r="BC121" s="149"/>
      <c r="BD121" s="149">
        <f t="shared" si="18"/>
        <v>0</v>
      </c>
      <c r="BE121" s="357"/>
      <c r="BF121" s="163"/>
      <c r="BG121" s="151"/>
      <c r="BH121" s="149">
        <f t="shared" si="20"/>
        <v>0</v>
      </c>
      <c r="BI121" s="163"/>
      <c r="BJ121" s="163"/>
      <c r="BK121" s="163"/>
      <c r="BL121" s="163"/>
      <c r="BM121" s="163"/>
      <c r="BN121" s="151"/>
      <c r="BO121" s="149">
        <f t="shared" si="22"/>
        <v>0</v>
      </c>
      <c r="BP121" s="151"/>
      <c r="BQ121" s="126"/>
    </row>
    <row r="122" spans="1:69" ht="12.75" customHeight="1">
      <c r="A122" s="183" t="s">
        <v>242</v>
      </c>
      <c r="B122" s="184" t="s">
        <v>243</v>
      </c>
      <c r="C122" s="149">
        <f t="shared" si="0"/>
        <v>0</v>
      </c>
      <c r="D122" s="163"/>
      <c r="E122" s="163"/>
      <c r="F122" s="163"/>
      <c r="G122" s="150"/>
      <c r="H122" s="149">
        <f t="shared" si="2"/>
        <v>0</v>
      </c>
      <c r="I122" s="163"/>
      <c r="J122" s="163"/>
      <c r="K122" s="163"/>
      <c r="L122" s="163"/>
      <c r="M122" s="150"/>
      <c r="N122" s="149">
        <f t="shared" si="4"/>
        <v>0</v>
      </c>
      <c r="O122" s="163"/>
      <c r="P122" s="163"/>
      <c r="Q122" s="163"/>
      <c r="R122" s="163"/>
      <c r="S122" s="163"/>
      <c r="T122" s="150"/>
      <c r="U122" s="149">
        <f t="shared" si="6"/>
        <v>0</v>
      </c>
      <c r="V122" s="163"/>
      <c r="W122" s="163"/>
      <c r="X122" s="163"/>
      <c r="Y122" s="150"/>
      <c r="Z122" s="149">
        <f t="shared" si="8"/>
        <v>0</v>
      </c>
      <c r="AA122" s="163"/>
      <c r="AB122" s="163"/>
      <c r="AC122" s="163"/>
      <c r="AD122" s="150"/>
      <c r="AE122" s="149">
        <f t="shared" si="10"/>
        <v>0</v>
      </c>
      <c r="AF122" s="163"/>
      <c r="AG122" s="163"/>
      <c r="AH122" s="163"/>
      <c r="AI122" s="150"/>
      <c r="AJ122" s="149">
        <f t="shared" si="12"/>
        <v>0</v>
      </c>
      <c r="AK122" s="163"/>
      <c r="AL122" s="163"/>
      <c r="AM122" s="150"/>
      <c r="AN122" s="163"/>
      <c r="AO122" s="150"/>
      <c r="AP122" s="163"/>
      <c r="AQ122" s="150"/>
      <c r="AR122" s="163"/>
      <c r="AS122" s="150"/>
      <c r="AT122" s="163"/>
      <c r="AU122" s="150"/>
      <c r="AV122" s="149">
        <f t="shared" si="14"/>
        <v>0</v>
      </c>
      <c r="AW122" s="163"/>
      <c r="AX122" s="163"/>
      <c r="AY122" s="150"/>
      <c r="AZ122" s="149">
        <f t="shared" si="16"/>
        <v>0</v>
      </c>
      <c r="BA122" s="163"/>
      <c r="BB122" s="163"/>
      <c r="BC122" s="149"/>
      <c r="BD122" s="149">
        <f t="shared" si="18"/>
        <v>0</v>
      </c>
      <c r="BE122" s="357"/>
      <c r="BF122" s="163"/>
      <c r="BG122" s="151"/>
      <c r="BH122" s="149">
        <f t="shared" si="20"/>
        <v>0</v>
      </c>
      <c r="BI122" s="163"/>
      <c r="BJ122" s="163"/>
      <c r="BK122" s="163"/>
      <c r="BL122" s="163"/>
      <c r="BM122" s="163"/>
      <c r="BN122" s="151"/>
      <c r="BO122" s="149">
        <f t="shared" si="22"/>
        <v>0</v>
      </c>
      <c r="BP122" s="151"/>
      <c r="BQ122" s="126"/>
    </row>
    <row r="123" spans="1:69" ht="12.75" customHeight="1">
      <c r="A123" s="154" t="s">
        <v>244</v>
      </c>
      <c r="B123" s="155" t="s">
        <v>245</v>
      </c>
      <c r="C123" s="149">
        <f t="shared" si="0"/>
        <v>0</v>
      </c>
      <c r="D123" s="156">
        <f t="shared" ref="D123:F123" si="331">+D124+D125+D128</f>
        <v>0</v>
      </c>
      <c r="E123" s="156">
        <f t="shared" si="331"/>
        <v>0</v>
      </c>
      <c r="F123" s="156">
        <f t="shared" si="331"/>
        <v>0</v>
      </c>
      <c r="G123" s="150"/>
      <c r="H123" s="149">
        <f t="shared" si="2"/>
        <v>0</v>
      </c>
      <c r="I123" s="156">
        <f t="shared" ref="I123:L123" si="332">+I124+I125+I128</f>
        <v>0</v>
      </c>
      <c r="J123" s="156">
        <f t="shared" si="332"/>
        <v>0</v>
      </c>
      <c r="K123" s="156">
        <f t="shared" si="332"/>
        <v>0</v>
      </c>
      <c r="L123" s="156">
        <f t="shared" si="332"/>
        <v>0</v>
      </c>
      <c r="M123" s="150"/>
      <c r="N123" s="149">
        <f t="shared" si="4"/>
        <v>0</v>
      </c>
      <c r="O123" s="156">
        <f t="shared" ref="O123:S123" si="333">+O124+O125+O128</f>
        <v>0</v>
      </c>
      <c r="P123" s="156">
        <f t="shared" si="333"/>
        <v>0</v>
      </c>
      <c r="Q123" s="156">
        <f t="shared" si="333"/>
        <v>0</v>
      </c>
      <c r="R123" s="156">
        <f t="shared" si="333"/>
        <v>0</v>
      </c>
      <c r="S123" s="156">
        <f t="shared" si="333"/>
        <v>0</v>
      </c>
      <c r="T123" s="150"/>
      <c r="U123" s="149">
        <f t="shared" si="6"/>
        <v>0</v>
      </c>
      <c r="V123" s="156">
        <f t="shared" ref="V123:X123" si="334">+V124+V125+V128</f>
        <v>0</v>
      </c>
      <c r="W123" s="156">
        <f t="shared" si="334"/>
        <v>0</v>
      </c>
      <c r="X123" s="156">
        <f t="shared" si="334"/>
        <v>0</v>
      </c>
      <c r="Y123" s="150"/>
      <c r="Z123" s="149">
        <f t="shared" si="8"/>
        <v>0</v>
      </c>
      <c r="AA123" s="156">
        <f t="shared" ref="AA123:AC123" si="335">+AA124+AA125+AA128</f>
        <v>0</v>
      </c>
      <c r="AB123" s="156">
        <f t="shared" si="335"/>
        <v>0</v>
      </c>
      <c r="AC123" s="156">
        <f t="shared" si="335"/>
        <v>0</v>
      </c>
      <c r="AD123" s="150"/>
      <c r="AE123" s="149">
        <f t="shared" si="10"/>
        <v>0</v>
      </c>
      <c r="AF123" s="156">
        <f t="shared" ref="AF123:AH123" si="336">+AF124+AF125+AF128</f>
        <v>0</v>
      </c>
      <c r="AG123" s="156">
        <f t="shared" si="336"/>
        <v>0</v>
      </c>
      <c r="AH123" s="156">
        <f t="shared" si="336"/>
        <v>0</v>
      </c>
      <c r="AI123" s="150"/>
      <c r="AJ123" s="149">
        <f t="shared" si="12"/>
        <v>0</v>
      </c>
      <c r="AK123" s="156">
        <f t="shared" ref="AK123:AL123" si="337">+AK124+AK125+AK128</f>
        <v>0</v>
      </c>
      <c r="AL123" s="156">
        <f t="shared" si="337"/>
        <v>0</v>
      </c>
      <c r="AM123" s="150"/>
      <c r="AN123" s="156">
        <f>+AN124+AN125+AN128</f>
        <v>0</v>
      </c>
      <c r="AO123" s="150"/>
      <c r="AP123" s="156">
        <f>+AP124+AP125+AP128</f>
        <v>0</v>
      </c>
      <c r="AQ123" s="150"/>
      <c r="AR123" s="156">
        <f>+AR124+AR125+AR128</f>
        <v>0</v>
      </c>
      <c r="AS123" s="150"/>
      <c r="AT123" s="156">
        <f>+AT124+AT125+AT128</f>
        <v>0</v>
      </c>
      <c r="AU123" s="150"/>
      <c r="AV123" s="149">
        <f t="shared" si="14"/>
        <v>0</v>
      </c>
      <c r="AW123" s="156">
        <f t="shared" ref="AW123:AX123" si="338">+AW124+AW125+AW128</f>
        <v>0</v>
      </c>
      <c r="AX123" s="156">
        <f t="shared" si="338"/>
        <v>0</v>
      </c>
      <c r="AY123" s="150"/>
      <c r="AZ123" s="149">
        <f t="shared" si="16"/>
        <v>0</v>
      </c>
      <c r="BA123" s="156">
        <f t="shared" ref="BA123:BB123" si="339">+BA124+BA125+BA128</f>
        <v>0</v>
      </c>
      <c r="BB123" s="156">
        <f t="shared" si="339"/>
        <v>0</v>
      </c>
      <c r="BC123" s="149"/>
      <c r="BD123" s="149">
        <f t="shared" si="18"/>
        <v>0</v>
      </c>
      <c r="BE123" s="356">
        <f>+BE124+BE125+BE128</f>
        <v>0</v>
      </c>
      <c r="BF123" s="156">
        <f t="shared" ref="BF123" si="340">+BF124+BF125+BF128</f>
        <v>0</v>
      </c>
      <c r="BG123" s="151"/>
      <c r="BH123" s="149">
        <f t="shared" si="20"/>
        <v>0</v>
      </c>
      <c r="BI123" s="156">
        <f t="shared" ref="BI123:BM123" si="341">+BI124+BI125+BI128</f>
        <v>0</v>
      </c>
      <c r="BJ123" s="156">
        <f t="shared" si="341"/>
        <v>0</v>
      </c>
      <c r="BK123" s="156">
        <f t="shared" si="341"/>
        <v>0</v>
      </c>
      <c r="BL123" s="156">
        <f t="shared" si="341"/>
        <v>0</v>
      </c>
      <c r="BM123" s="156">
        <f t="shared" si="341"/>
        <v>0</v>
      </c>
      <c r="BN123" s="151"/>
      <c r="BO123" s="149">
        <f t="shared" si="22"/>
        <v>0</v>
      </c>
      <c r="BP123" s="151"/>
      <c r="BQ123" s="126"/>
    </row>
    <row r="124" spans="1:69" ht="12.75" customHeight="1">
      <c r="A124" s="164" t="s">
        <v>246</v>
      </c>
      <c r="B124" s="165" t="s">
        <v>247</v>
      </c>
      <c r="C124" s="149">
        <f t="shared" si="0"/>
        <v>0</v>
      </c>
      <c r="D124" s="166"/>
      <c r="E124" s="166"/>
      <c r="F124" s="166"/>
      <c r="G124" s="150"/>
      <c r="H124" s="149">
        <f t="shared" si="2"/>
        <v>0</v>
      </c>
      <c r="I124" s="166"/>
      <c r="J124" s="166"/>
      <c r="K124" s="166"/>
      <c r="L124" s="166"/>
      <c r="M124" s="150"/>
      <c r="N124" s="149">
        <f t="shared" si="4"/>
        <v>0</v>
      </c>
      <c r="O124" s="166"/>
      <c r="P124" s="166"/>
      <c r="Q124" s="166"/>
      <c r="R124" s="166"/>
      <c r="S124" s="166"/>
      <c r="T124" s="150"/>
      <c r="U124" s="149">
        <f t="shared" si="6"/>
        <v>0</v>
      </c>
      <c r="V124" s="166"/>
      <c r="W124" s="166"/>
      <c r="X124" s="166"/>
      <c r="Y124" s="150"/>
      <c r="Z124" s="149">
        <f t="shared" si="8"/>
        <v>0</v>
      </c>
      <c r="AA124" s="166"/>
      <c r="AB124" s="166"/>
      <c r="AC124" s="166"/>
      <c r="AD124" s="150"/>
      <c r="AE124" s="149">
        <f t="shared" si="10"/>
        <v>0</v>
      </c>
      <c r="AF124" s="166"/>
      <c r="AG124" s="166"/>
      <c r="AH124" s="166"/>
      <c r="AI124" s="150"/>
      <c r="AJ124" s="149">
        <f t="shared" si="12"/>
        <v>0</v>
      </c>
      <c r="AK124" s="166"/>
      <c r="AL124" s="166"/>
      <c r="AM124" s="150"/>
      <c r="AN124" s="166"/>
      <c r="AO124" s="150"/>
      <c r="AP124" s="166"/>
      <c r="AQ124" s="150"/>
      <c r="AR124" s="166"/>
      <c r="AS124" s="150"/>
      <c r="AT124" s="166"/>
      <c r="AU124" s="150"/>
      <c r="AV124" s="149">
        <f t="shared" si="14"/>
        <v>0</v>
      </c>
      <c r="AW124" s="166"/>
      <c r="AX124" s="166"/>
      <c r="AY124" s="150"/>
      <c r="AZ124" s="149">
        <f t="shared" si="16"/>
        <v>0</v>
      </c>
      <c r="BA124" s="166"/>
      <c r="BB124" s="166"/>
      <c r="BC124" s="149"/>
      <c r="BD124" s="149">
        <f t="shared" si="18"/>
        <v>0</v>
      </c>
      <c r="BE124" s="358"/>
      <c r="BF124" s="166"/>
      <c r="BG124" s="151"/>
      <c r="BH124" s="149">
        <f t="shared" si="20"/>
        <v>0</v>
      </c>
      <c r="BI124" s="166"/>
      <c r="BJ124" s="166"/>
      <c r="BK124" s="166"/>
      <c r="BL124" s="166"/>
      <c r="BM124" s="166"/>
      <c r="BN124" s="151"/>
      <c r="BO124" s="149">
        <f t="shared" si="22"/>
        <v>0</v>
      </c>
      <c r="BP124" s="151"/>
      <c r="BQ124" s="126"/>
    </row>
    <row r="125" spans="1:69" ht="12.75" customHeight="1">
      <c r="A125" s="167" t="s">
        <v>248</v>
      </c>
      <c r="B125" s="168" t="s">
        <v>249</v>
      </c>
      <c r="C125" s="149">
        <f t="shared" si="0"/>
        <v>0</v>
      </c>
      <c r="D125" s="156">
        <f t="shared" ref="D125:F125" si="342">D126+D127</f>
        <v>0</v>
      </c>
      <c r="E125" s="156">
        <f t="shared" si="342"/>
        <v>0</v>
      </c>
      <c r="F125" s="156">
        <f t="shared" si="342"/>
        <v>0</v>
      </c>
      <c r="G125" s="150"/>
      <c r="H125" s="149">
        <f t="shared" si="2"/>
        <v>0</v>
      </c>
      <c r="I125" s="156">
        <f t="shared" ref="I125:L125" si="343">I126+I127</f>
        <v>0</v>
      </c>
      <c r="J125" s="156">
        <f t="shared" si="343"/>
        <v>0</v>
      </c>
      <c r="K125" s="156">
        <f t="shared" si="343"/>
        <v>0</v>
      </c>
      <c r="L125" s="156">
        <f t="shared" si="343"/>
        <v>0</v>
      </c>
      <c r="M125" s="150"/>
      <c r="N125" s="149">
        <f t="shared" si="4"/>
        <v>0</v>
      </c>
      <c r="O125" s="156">
        <f t="shared" ref="O125:S125" si="344">O126+O127</f>
        <v>0</v>
      </c>
      <c r="P125" s="156">
        <f t="shared" si="344"/>
        <v>0</v>
      </c>
      <c r="Q125" s="156">
        <f t="shared" si="344"/>
        <v>0</v>
      </c>
      <c r="R125" s="156">
        <f t="shared" si="344"/>
        <v>0</v>
      </c>
      <c r="S125" s="156">
        <f t="shared" si="344"/>
        <v>0</v>
      </c>
      <c r="T125" s="150"/>
      <c r="U125" s="149">
        <f t="shared" si="6"/>
        <v>0</v>
      </c>
      <c r="V125" s="156">
        <f t="shared" ref="V125:X125" si="345">V126+V127</f>
        <v>0</v>
      </c>
      <c r="W125" s="156">
        <f t="shared" si="345"/>
        <v>0</v>
      </c>
      <c r="X125" s="156">
        <f t="shared" si="345"/>
        <v>0</v>
      </c>
      <c r="Y125" s="150"/>
      <c r="Z125" s="149">
        <f t="shared" si="8"/>
        <v>0</v>
      </c>
      <c r="AA125" s="156">
        <f t="shared" ref="AA125:AC125" si="346">AA126+AA127</f>
        <v>0</v>
      </c>
      <c r="AB125" s="156">
        <f t="shared" si="346"/>
        <v>0</v>
      </c>
      <c r="AC125" s="156">
        <f t="shared" si="346"/>
        <v>0</v>
      </c>
      <c r="AD125" s="150"/>
      <c r="AE125" s="149">
        <f t="shared" si="10"/>
        <v>0</v>
      </c>
      <c r="AF125" s="156">
        <f t="shared" ref="AF125:AH125" si="347">AF126+AF127</f>
        <v>0</v>
      </c>
      <c r="AG125" s="156">
        <f t="shared" si="347"/>
        <v>0</v>
      </c>
      <c r="AH125" s="156">
        <f t="shared" si="347"/>
        <v>0</v>
      </c>
      <c r="AI125" s="150"/>
      <c r="AJ125" s="149">
        <f t="shared" si="12"/>
        <v>0</v>
      </c>
      <c r="AK125" s="156">
        <f t="shared" ref="AK125:AL125" si="348">AK126+AK127</f>
        <v>0</v>
      </c>
      <c r="AL125" s="156">
        <f t="shared" si="348"/>
        <v>0</v>
      </c>
      <c r="AM125" s="150"/>
      <c r="AN125" s="156">
        <f>AN126+AN127</f>
        <v>0</v>
      </c>
      <c r="AO125" s="150"/>
      <c r="AP125" s="156">
        <f>AP126+AP127</f>
        <v>0</v>
      </c>
      <c r="AQ125" s="150"/>
      <c r="AR125" s="156">
        <f>AR126+AR127</f>
        <v>0</v>
      </c>
      <c r="AS125" s="150"/>
      <c r="AT125" s="156">
        <f>AT126+AT127</f>
        <v>0</v>
      </c>
      <c r="AU125" s="150"/>
      <c r="AV125" s="149">
        <f t="shared" si="14"/>
        <v>0</v>
      </c>
      <c r="AW125" s="156">
        <f t="shared" ref="AW125:AX125" si="349">AW126+AW127</f>
        <v>0</v>
      </c>
      <c r="AX125" s="156">
        <f t="shared" si="349"/>
        <v>0</v>
      </c>
      <c r="AY125" s="150"/>
      <c r="AZ125" s="149">
        <f t="shared" si="16"/>
        <v>0</v>
      </c>
      <c r="BA125" s="156">
        <f t="shared" ref="BA125:BB125" si="350">BA126+BA127</f>
        <v>0</v>
      </c>
      <c r="BB125" s="156">
        <f t="shared" si="350"/>
        <v>0</v>
      </c>
      <c r="BC125" s="149"/>
      <c r="BD125" s="149">
        <f t="shared" si="18"/>
        <v>0</v>
      </c>
      <c r="BE125" s="356">
        <f>BE126+BE127</f>
        <v>0</v>
      </c>
      <c r="BF125" s="156">
        <f t="shared" ref="BF125" si="351">BF126+BF127</f>
        <v>0</v>
      </c>
      <c r="BG125" s="151"/>
      <c r="BH125" s="149">
        <f t="shared" si="20"/>
        <v>0</v>
      </c>
      <c r="BI125" s="156">
        <f t="shared" ref="BI125:BM125" si="352">BI126+BI127</f>
        <v>0</v>
      </c>
      <c r="BJ125" s="156">
        <f t="shared" si="352"/>
        <v>0</v>
      </c>
      <c r="BK125" s="156">
        <f t="shared" si="352"/>
        <v>0</v>
      </c>
      <c r="BL125" s="156">
        <f t="shared" si="352"/>
        <v>0</v>
      </c>
      <c r="BM125" s="156">
        <f t="shared" si="352"/>
        <v>0</v>
      </c>
      <c r="BN125" s="151"/>
      <c r="BO125" s="149">
        <f t="shared" si="22"/>
        <v>0</v>
      </c>
      <c r="BP125" s="151"/>
      <c r="BQ125" s="126"/>
    </row>
    <row r="126" spans="1:69" ht="12.75" customHeight="1">
      <c r="A126" s="164" t="s">
        <v>250</v>
      </c>
      <c r="B126" s="165" t="s">
        <v>251</v>
      </c>
      <c r="C126" s="149">
        <f t="shared" si="0"/>
        <v>0</v>
      </c>
      <c r="D126" s="166"/>
      <c r="E126" s="166"/>
      <c r="F126" s="166"/>
      <c r="G126" s="150"/>
      <c r="H126" s="149">
        <f t="shared" si="2"/>
        <v>0</v>
      </c>
      <c r="I126" s="166"/>
      <c r="J126" s="166"/>
      <c r="K126" s="166"/>
      <c r="L126" s="166"/>
      <c r="M126" s="150"/>
      <c r="N126" s="149">
        <f t="shared" si="4"/>
        <v>0</v>
      </c>
      <c r="O126" s="166"/>
      <c r="P126" s="166"/>
      <c r="Q126" s="166"/>
      <c r="R126" s="166"/>
      <c r="S126" s="166"/>
      <c r="T126" s="150"/>
      <c r="U126" s="149">
        <f t="shared" si="6"/>
        <v>0</v>
      </c>
      <c r="V126" s="166"/>
      <c r="W126" s="166"/>
      <c r="X126" s="166"/>
      <c r="Y126" s="150"/>
      <c r="Z126" s="149">
        <f t="shared" si="8"/>
        <v>0</v>
      </c>
      <c r="AA126" s="166"/>
      <c r="AB126" s="166"/>
      <c r="AC126" s="166"/>
      <c r="AD126" s="150"/>
      <c r="AE126" s="149">
        <f t="shared" si="10"/>
        <v>0</v>
      </c>
      <c r="AF126" s="166"/>
      <c r="AG126" s="166"/>
      <c r="AH126" s="166"/>
      <c r="AI126" s="150"/>
      <c r="AJ126" s="149">
        <f t="shared" si="12"/>
        <v>0</v>
      </c>
      <c r="AK126" s="166"/>
      <c r="AL126" s="166"/>
      <c r="AM126" s="150"/>
      <c r="AN126" s="166"/>
      <c r="AO126" s="150"/>
      <c r="AP126" s="166"/>
      <c r="AQ126" s="150"/>
      <c r="AR126" s="166"/>
      <c r="AS126" s="150"/>
      <c r="AT126" s="166"/>
      <c r="AU126" s="150"/>
      <c r="AV126" s="149">
        <f t="shared" si="14"/>
        <v>0</v>
      </c>
      <c r="AW126" s="166"/>
      <c r="AX126" s="166"/>
      <c r="AY126" s="150"/>
      <c r="AZ126" s="149">
        <f t="shared" si="16"/>
        <v>0</v>
      </c>
      <c r="BA126" s="166"/>
      <c r="BB126" s="166"/>
      <c r="BC126" s="149"/>
      <c r="BD126" s="149">
        <f t="shared" si="18"/>
        <v>0</v>
      </c>
      <c r="BE126" s="358"/>
      <c r="BF126" s="166"/>
      <c r="BG126" s="151"/>
      <c r="BH126" s="149">
        <f t="shared" si="20"/>
        <v>0</v>
      </c>
      <c r="BI126" s="166"/>
      <c r="BJ126" s="166"/>
      <c r="BK126" s="166"/>
      <c r="BL126" s="166"/>
      <c r="BM126" s="166"/>
      <c r="BN126" s="151"/>
      <c r="BO126" s="149">
        <f t="shared" si="22"/>
        <v>0</v>
      </c>
      <c r="BP126" s="151"/>
      <c r="BQ126" s="126"/>
    </row>
    <row r="127" spans="1:69" ht="12.75" customHeight="1">
      <c r="A127" s="164" t="s">
        <v>252</v>
      </c>
      <c r="B127" s="165" t="s">
        <v>253</v>
      </c>
      <c r="C127" s="149">
        <f t="shared" si="0"/>
        <v>0</v>
      </c>
      <c r="D127" s="166"/>
      <c r="E127" s="166"/>
      <c r="F127" s="166"/>
      <c r="G127" s="150"/>
      <c r="H127" s="149">
        <f t="shared" si="2"/>
        <v>0</v>
      </c>
      <c r="I127" s="166"/>
      <c r="J127" s="166"/>
      <c r="K127" s="166"/>
      <c r="L127" s="166"/>
      <c r="M127" s="150"/>
      <c r="N127" s="149">
        <f t="shared" si="4"/>
        <v>0</v>
      </c>
      <c r="O127" s="166"/>
      <c r="P127" s="166"/>
      <c r="Q127" s="166"/>
      <c r="R127" s="166"/>
      <c r="S127" s="166"/>
      <c r="T127" s="150"/>
      <c r="U127" s="149">
        <f t="shared" si="6"/>
        <v>0</v>
      </c>
      <c r="V127" s="166"/>
      <c r="W127" s="166"/>
      <c r="X127" s="166"/>
      <c r="Y127" s="150"/>
      <c r="Z127" s="149">
        <f t="shared" si="8"/>
        <v>0</v>
      </c>
      <c r="AA127" s="166"/>
      <c r="AB127" s="166"/>
      <c r="AC127" s="166"/>
      <c r="AD127" s="150"/>
      <c r="AE127" s="149">
        <f t="shared" si="10"/>
        <v>0</v>
      </c>
      <c r="AF127" s="166"/>
      <c r="AG127" s="166"/>
      <c r="AH127" s="166"/>
      <c r="AI127" s="150"/>
      <c r="AJ127" s="149">
        <f t="shared" si="12"/>
        <v>0</v>
      </c>
      <c r="AK127" s="166"/>
      <c r="AL127" s="166"/>
      <c r="AM127" s="150"/>
      <c r="AN127" s="166"/>
      <c r="AO127" s="150"/>
      <c r="AP127" s="166"/>
      <c r="AQ127" s="150"/>
      <c r="AR127" s="166"/>
      <c r="AS127" s="150"/>
      <c r="AT127" s="166"/>
      <c r="AU127" s="150"/>
      <c r="AV127" s="149">
        <f t="shared" si="14"/>
        <v>0</v>
      </c>
      <c r="AW127" s="166"/>
      <c r="AX127" s="166"/>
      <c r="AY127" s="150"/>
      <c r="AZ127" s="149">
        <f t="shared" si="16"/>
        <v>0</v>
      </c>
      <c r="BA127" s="166"/>
      <c r="BB127" s="166"/>
      <c r="BC127" s="149"/>
      <c r="BD127" s="149">
        <f t="shared" si="18"/>
        <v>0</v>
      </c>
      <c r="BE127" s="358"/>
      <c r="BF127" s="166"/>
      <c r="BG127" s="151"/>
      <c r="BH127" s="149">
        <f t="shared" si="20"/>
        <v>0</v>
      </c>
      <c r="BI127" s="166"/>
      <c r="BJ127" s="166"/>
      <c r="BK127" s="166"/>
      <c r="BL127" s="166"/>
      <c r="BM127" s="166"/>
      <c r="BN127" s="151"/>
      <c r="BO127" s="149">
        <f t="shared" si="22"/>
        <v>0</v>
      </c>
      <c r="BP127" s="151"/>
      <c r="BQ127" s="126"/>
    </row>
    <row r="128" spans="1:69" ht="12.75" customHeight="1">
      <c r="A128" s="164" t="s">
        <v>254</v>
      </c>
      <c r="B128" s="165" t="s">
        <v>255</v>
      </c>
      <c r="C128" s="149">
        <f t="shared" si="0"/>
        <v>0</v>
      </c>
      <c r="D128" s="166"/>
      <c r="E128" s="166"/>
      <c r="F128" s="166"/>
      <c r="G128" s="150"/>
      <c r="H128" s="149">
        <f t="shared" si="2"/>
        <v>0</v>
      </c>
      <c r="I128" s="166"/>
      <c r="J128" s="166"/>
      <c r="K128" s="166"/>
      <c r="L128" s="166"/>
      <c r="M128" s="150"/>
      <c r="N128" s="149">
        <f t="shared" si="4"/>
        <v>0</v>
      </c>
      <c r="O128" s="166"/>
      <c r="P128" s="166"/>
      <c r="Q128" s="166"/>
      <c r="R128" s="166"/>
      <c r="S128" s="166"/>
      <c r="T128" s="150"/>
      <c r="U128" s="149">
        <f t="shared" si="6"/>
        <v>0</v>
      </c>
      <c r="V128" s="166"/>
      <c r="W128" s="166"/>
      <c r="X128" s="166"/>
      <c r="Y128" s="150"/>
      <c r="Z128" s="149">
        <f t="shared" si="8"/>
        <v>0</v>
      </c>
      <c r="AA128" s="166"/>
      <c r="AB128" s="166"/>
      <c r="AC128" s="166"/>
      <c r="AD128" s="150"/>
      <c r="AE128" s="149">
        <f t="shared" si="10"/>
        <v>0</v>
      </c>
      <c r="AF128" s="166"/>
      <c r="AG128" s="166"/>
      <c r="AH128" s="166"/>
      <c r="AI128" s="150"/>
      <c r="AJ128" s="149">
        <f t="shared" si="12"/>
        <v>0</v>
      </c>
      <c r="AK128" s="166"/>
      <c r="AL128" s="166"/>
      <c r="AM128" s="150"/>
      <c r="AN128" s="166"/>
      <c r="AO128" s="150"/>
      <c r="AP128" s="166"/>
      <c r="AQ128" s="150"/>
      <c r="AR128" s="166"/>
      <c r="AS128" s="150"/>
      <c r="AT128" s="166"/>
      <c r="AU128" s="150"/>
      <c r="AV128" s="149">
        <f t="shared" si="14"/>
        <v>0</v>
      </c>
      <c r="AW128" s="166"/>
      <c r="AX128" s="166"/>
      <c r="AY128" s="150"/>
      <c r="AZ128" s="149">
        <f t="shared" si="16"/>
        <v>0</v>
      </c>
      <c r="BA128" s="166"/>
      <c r="BB128" s="166"/>
      <c r="BC128" s="149"/>
      <c r="BD128" s="149">
        <f t="shared" si="18"/>
        <v>0</v>
      </c>
      <c r="BE128" s="358"/>
      <c r="BF128" s="166"/>
      <c r="BG128" s="151"/>
      <c r="BH128" s="149">
        <f t="shared" si="20"/>
        <v>0</v>
      </c>
      <c r="BI128" s="166"/>
      <c r="BJ128" s="166"/>
      <c r="BK128" s="166"/>
      <c r="BL128" s="166"/>
      <c r="BM128" s="166"/>
      <c r="BN128" s="151"/>
      <c r="BO128" s="149">
        <f t="shared" si="22"/>
        <v>0</v>
      </c>
      <c r="BP128" s="151"/>
      <c r="BQ128" s="126"/>
    </row>
    <row r="129" spans="1:69" ht="12.75" customHeight="1">
      <c r="A129" s="154" t="s">
        <v>256</v>
      </c>
      <c r="B129" s="155" t="s">
        <v>257</v>
      </c>
      <c r="C129" s="149">
        <f t="shared" si="0"/>
        <v>0</v>
      </c>
      <c r="D129" s="156">
        <f t="shared" ref="D129:F129" si="353">+D130+D134+D135</f>
        <v>0</v>
      </c>
      <c r="E129" s="156">
        <f t="shared" si="353"/>
        <v>0</v>
      </c>
      <c r="F129" s="156">
        <f t="shared" si="353"/>
        <v>0</v>
      </c>
      <c r="G129" s="150"/>
      <c r="H129" s="149">
        <f t="shared" si="2"/>
        <v>0</v>
      </c>
      <c r="I129" s="156">
        <f t="shared" ref="I129:L129" si="354">+I130+I134+I135</f>
        <v>0</v>
      </c>
      <c r="J129" s="156">
        <f t="shared" si="354"/>
        <v>0</v>
      </c>
      <c r="K129" s="156">
        <f t="shared" si="354"/>
        <v>0</v>
      </c>
      <c r="L129" s="156">
        <f t="shared" si="354"/>
        <v>0</v>
      </c>
      <c r="M129" s="150"/>
      <c r="N129" s="149">
        <f t="shared" si="4"/>
        <v>0</v>
      </c>
      <c r="O129" s="156">
        <f t="shared" ref="O129:S129" si="355">+O130+O134+O135</f>
        <v>0</v>
      </c>
      <c r="P129" s="156">
        <f t="shared" si="355"/>
        <v>0</v>
      </c>
      <c r="Q129" s="156">
        <f t="shared" si="355"/>
        <v>0</v>
      </c>
      <c r="R129" s="156">
        <f t="shared" si="355"/>
        <v>0</v>
      </c>
      <c r="S129" s="156">
        <f t="shared" si="355"/>
        <v>0</v>
      </c>
      <c r="T129" s="150"/>
      <c r="U129" s="149">
        <f t="shared" si="6"/>
        <v>0</v>
      </c>
      <c r="V129" s="156">
        <f t="shared" ref="V129:X129" si="356">+V130+V134+V135</f>
        <v>0</v>
      </c>
      <c r="W129" s="156">
        <f t="shared" si="356"/>
        <v>0</v>
      </c>
      <c r="X129" s="156">
        <f t="shared" si="356"/>
        <v>0</v>
      </c>
      <c r="Y129" s="150"/>
      <c r="Z129" s="149">
        <f t="shared" si="8"/>
        <v>0</v>
      </c>
      <c r="AA129" s="156">
        <f t="shared" ref="AA129:AC129" si="357">+AA130+AA134+AA135</f>
        <v>0</v>
      </c>
      <c r="AB129" s="156">
        <f t="shared" si="357"/>
        <v>0</v>
      </c>
      <c r="AC129" s="156">
        <f t="shared" si="357"/>
        <v>0</v>
      </c>
      <c r="AD129" s="150"/>
      <c r="AE129" s="149">
        <f t="shared" si="10"/>
        <v>0</v>
      </c>
      <c r="AF129" s="156">
        <f t="shared" ref="AF129:AH129" si="358">+AF130+AF134+AF135</f>
        <v>0</v>
      </c>
      <c r="AG129" s="156">
        <f t="shared" si="358"/>
        <v>0</v>
      </c>
      <c r="AH129" s="156">
        <f t="shared" si="358"/>
        <v>0</v>
      </c>
      <c r="AI129" s="150"/>
      <c r="AJ129" s="149">
        <f t="shared" si="12"/>
        <v>0</v>
      </c>
      <c r="AK129" s="156">
        <f t="shared" ref="AK129:AL129" si="359">+AK130+AK134+AK135</f>
        <v>0</v>
      </c>
      <c r="AL129" s="156">
        <f t="shared" si="359"/>
        <v>0</v>
      </c>
      <c r="AM129" s="150"/>
      <c r="AN129" s="156">
        <f>+AN130+AN134+AN135</f>
        <v>0</v>
      </c>
      <c r="AO129" s="150"/>
      <c r="AP129" s="156">
        <f>+AP130+AP134+AP135</f>
        <v>0</v>
      </c>
      <c r="AQ129" s="150"/>
      <c r="AR129" s="156">
        <f>+AR130+AR134+AR135</f>
        <v>0</v>
      </c>
      <c r="AS129" s="150"/>
      <c r="AT129" s="156">
        <f>+AT130+AT134+AT135</f>
        <v>0</v>
      </c>
      <c r="AU129" s="150"/>
      <c r="AV129" s="149">
        <f t="shared" si="14"/>
        <v>0</v>
      </c>
      <c r="AW129" s="156">
        <f t="shared" ref="AW129:AX129" si="360">+AW130+AW134+AW135</f>
        <v>0</v>
      </c>
      <c r="AX129" s="156">
        <f t="shared" si="360"/>
        <v>0</v>
      </c>
      <c r="AY129" s="150"/>
      <c r="AZ129" s="149">
        <f t="shared" si="16"/>
        <v>0</v>
      </c>
      <c r="BA129" s="156">
        <f t="shared" ref="BA129:BB129" si="361">+BA130+BA134+BA135</f>
        <v>0</v>
      </c>
      <c r="BB129" s="156">
        <f t="shared" si="361"/>
        <v>0</v>
      </c>
      <c r="BC129" s="149"/>
      <c r="BD129" s="149">
        <f t="shared" si="18"/>
        <v>0</v>
      </c>
      <c r="BE129" s="356">
        <f>+BE130+BE134+BE135</f>
        <v>0</v>
      </c>
      <c r="BF129" s="156">
        <f t="shared" ref="BF129" si="362">+BF130+BF134+BF135</f>
        <v>0</v>
      </c>
      <c r="BG129" s="151"/>
      <c r="BH129" s="149">
        <f t="shared" si="20"/>
        <v>0</v>
      </c>
      <c r="BI129" s="156">
        <f t="shared" ref="BI129:BM129" si="363">+BI130+BI134+BI135</f>
        <v>0</v>
      </c>
      <c r="BJ129" s="156">
        <f t="shared" si="363"/>
        <v>0</v>
      </c>
      <c r="BK129" s="156">
        <f t="shared" si="363"/>
        <v>0</v>
      </c>
      <c r="BL129" s="156">
        <f t="shared" si="363"/>
        <v>0</v>
      </c>
      <c r="BM129" s="156">
        <f t="shared" si="363"/>
        <v>0</v>
      </c>
      <c r="BN129" s="151"/>
      <c r="BO129" s="149">
        <f t="shared" si="22"/>
        <v>0</v>
      </c>
      <c r="BP129" s="151"/>
      <c r="BQ129" s="126"/>
    </row>
    <row r="130" spans="1:69" ht="12.75" customHeight="1">
      <c r="A130" s="167" t="s">
        <v>258</v>
      </c>
      <c r="B130" s="168" t="s">
        <v>259</v>
      </c>
      <c r="C130" s="149">
        <f t="shared" si="0"/>
        <v>0</v>
      </c>
      <c r="D130" s="156">
        <f t="shared" ref="D130:F130" si="364">D131+D132+D133</f>
        <v>0</v>
      </c>
      <c r="E130" s="156">
        <f t="shared" si="364"/>
        <v>0</v>
      </c>
      <c r="F130" s="156">
        <f t="shared" si="364"/>
        <v>0</v>
      </c>
      <c r="G130" s="150"/>
      <c r="H130" s="149">
        <f t="shared" si="2"/>
        <v>0</v>
      </c>
      <c r="I130" s="156">
        <f t="shared" ref="I130:L130" si="365">I131+I132+I133</f>
        <v>0</v>
      </c>
      <c r="J130" s="156">
        <f t="shared" si="365"/>
        <v>0</v>
      </c>
      <c r="K130" s="156">
        <f t="shared" si="365"/>
        <v>0</v>
      </c>
      <c r="L130" s="156">
        <f t="shared" si="365"/>
        <v>0</v>
      </c>
      <c r="M130" s="150"/>
      <c r="N130" s="149">
        <f t="shared" si="4"/>
        <v>0</v>
      </c>
      <c r="O130" s="156">
        <f t="shared" ref="O130:S130" si="366">O131+O132+O133</f>
        <v>0</v>
      </c>
      <c r="P130" s="156">
        <f t="shared" si="366"/>
        <v>0</v>
      </c>
      <c r="Q130" s="156">
        <f t="shared" si="366"/>
        <v>0</v>
      </c>
      <c r="R130" s="156">
        <f t="shared" si="366"/>
        <v>0</v>
      </c>
      <c r="S130" s="156">
        <f t="shared" si="366"/>
        <v>0</v>
      </c>
      <c r="T130" s="150"/>
      <c r="U130" s="149">
        <f t="shared" si="6"/>
        <v>0</v>
      </c>
      <c r="V130" s="156">
        <f t="shared" ref="V130:X130" si="367">V131+V132+V133</f>
        <v>0</v>
      </c>
      <c r="W130" s="156">
        <f t="shared" si="367"/>
        <v>0</v>
      </c>
      <c r="X130" s="156">
        <f t="shared" si="367"/>
        <v>0</v>
      </c>
      <c r="Y130" s="150"/>
      <c r="Z130" s="149">
        <f t="shared" si="8"/>
        <v>0</v>
      </c>
      <c r="AA130" s="156">
        <f t="shared" ref="AA130:AC130" si="368">AA131+AA132+AA133</f>
        <v>0</v>
      </c>
      <c r="AB130" s="156">
        <f t="shared" si="368"/>
        <v>0</v>
      </c>
      <c r="AC130" s="156">
        <f t="shared" si="368"/>
        <v>0</v>
      </c>
      <c r="AD130" s="150"/>
      <c r="AE130" s="149">
        <f t="shared" si="10"/>
        <v>0</v>
      </c>
      <c r="AF130" s="156">
        <f t="shared" ref="AF130:AH130" si="369">AF131+AF132+AF133</f>
        <v>0</v>
      </c>
      <c r="AG130" s="156">
        <f t="shared" si="369"/>
        <v>0</v>
      </c>
      <c r="AH130" s="156">
        <f t="shared" si="369"/>
        <v>0</v>
      </c>
      <c r="AI130" s="150"/>
      <c r="AJ130" s="149">
        <f t="shared" si="12"/>
        <v>0</v>
      </c>
      <c r="AK130" s="156">
        <f t="shared" ref="AK130:AL130" si="370">AK131+AK132+AK133</f>
        <v>0</v>
      </c>
      <c r="AL130" s="156">
        <f t="shared" si="370"/>
        <v>0</v>
      </c>
      <c r="AM130" s="150"/>
      <c r="AN130" s="156">
        <f>AN131+AN132+AN133</f>
        <v>0</v>
      </c>
      <c r="AO130" s="150"/>
      <c r="AP130" s="156">
        <f>AP131+AP132+AP133</f>
        <v>0</v>
      </c>
      <c r="AQ130" s="150"/>
      <c r="AR130" s="156">
        <f>AR131+AR132+AR133</f>
        <v>0</v>
      </c>
      <c r="AS130" s="150"/>
      <c r="AT130" s="156">
        <f>AT131+AT132+AT133</f>
        <v>0</v>
      </c>
      <c r="AU130" s="150"/>
      <c r="AV130" s="149">
        <f t="shared" si="14"/>
        <v>0</v>
      </c>
      <c r="AW130" s="156">
        <f t="shared" ref="AW130:AX130" si="371">AW131+AW132+AW133</f>
        <v>0</v>
      </c>
      <c r="AX130" s="156">
        <f t="shared" si="371"/>
        <v>0</v>
      </c>
      <c r="AY130" s="150"/>
      <c r="AZ130" s="149">
        <f t="shared" si="16"/>
        <v>0</v>
      </c>
      <c r="BA130" s="156">
        <f t="shared" ref="BA130:BB130" si="372">BA131+BA132+BA133</f>
        <v>0</v>
      </c>
      <c r="BB130" s="156">
        <f t="shared" si="372"/>
        <v>0</v>
      </c>
      <c r="BC130" s="149"/>
      <c r="BD130" s="149">
        <f t="shared" si="18"/>
        <v>0</v>
      </c>
      <c r="BE130" s="356">
        <f>BE131+BE132+BE133</f>
        <v>0</v>
      </c>
      <c r="BF130" s="156">
        <f t="shared" ref="BF130" si="373">BF131+BF132+BF133</f>
        <v>0</v>
      </c>
      <c r="BG130" s="151"/>
      <c r="BH130" s="149">
        <f t="shared" si="20"/>
        <v>0</v>
      </c>
      <c r="BI130" s="156">
        <f t="shared" ref="BI130:BM130" si="374">BI131+BI132+BI133</f>
        <v>0</v>
      </c>
      <c r="BJ130" s="156">
        <f t="shared" si="374"/>
        <v>0</v>
      </c>
      <c r="BK130" s="156">
        <f t="shared" si="374"/>
        <v>0</v>
      </c>
      <c r="BL130" s="156">
        <f t="shared" si="374"/>
        <v>0</v>
      </c>
      <c r="BM130" s="156">
        <f t="shared" si="374"/>
        <v>0</v>
      </c>
      <c r="BN130" s="151"/>
      <c r="BO130" s="149">
        <f t="shared" si="22"/>
        <v>0</v>
      </c>
      <c r="BP130" s="151"/>
      <c r="BQ130" s="126"/>
    </row>
    <row r="131" spans="1:69" ht="12.75" customHeight="1">
      <c r="A131" s="173" t="s">
        <v>260</v>
      </c>
      <c r="B131" s="174" t="s">
        <v>261</v>
      </c>
      <c r="C131" s="149">
        <f t="shared" si="0"/>
        <v>0</v>
      </c>
      <c r="D131" s="163"/>
      <c r="E131" s="163"/>
      <c r="F131" s="163"/>
      <c r="G131" s="150"/>
      <c r="H131" s="149">
        <f t="shared" si="2"/>
        <v>0</v>
      </c>
      <c r="I131" s="163"/>
      <c r="J131" s="163"/>
      <c r="K131" s="163"/>
      <c r="L131" s="163"/>
      <c r="M131" s="150"/>
      <c r="N131" s="149">
        <f t="shared" si="4"/>
        <v>0</v>
      </c>
      <c r="O131" s="163"/>
      <c r="P131" s="163"/>
      <c r="Q131" s="163"/>
      <c r="R131" s="163"/>
      <c r="S131" s="163"/>
      <c r="T131" s="150"/>
      <c r="U131" s="149">
        <f t="shared" si="6"/>
        <v>0</v>
      </c>
      <c r="V131" s="163"/>
      <c r="W131" s="163"/>
      <c r="X131" s="163"/>
      <c r="Y131" s="150"/>
      <c r="Z131" s="149">
        <f t="shared" si="8"/>
        <v>0</v>
      </c>
      <c r="AA131" s="163"/>
      <c r="AB131" s="163"/>
      <c r="AC131" s="163"/>
      <c r="AD131" s="150"/>
      <c r="AE131" s="149">
        <f t="shared" si="10"/>
        <v>0</v>
      </c>
      <c r="AF131" s="163"/>
      <c r="AG131" s="163"/>
      <c r="AH131" s="163"/>
      <c r="AI131" s="150"/>
      <c r="AJ131" s="149">
        <f t="shared" si="12"/>
        <v>0</v>
      </c>
      <c r="AK131" s="163"/>
      <c r="AL131" s="163"/>
      <c r="AM131" s="150"/>
      <c r="AN131" s="163"/>
      <c r="AO131" s="150"/>
      <c r="AP131" s="163"/>
      <c r="AQ131" s="150"/>
      <c r="AR131" s="163"/>
      <c r="AS131" s="150"/>
      <c r="AT131" s="163"/>
      <c r="AU131" s="150"/>
      <c r="AV131" s="149">
        <f t="shared" si="14"/>
        <v>0</v>
      </c>
      <c r="AW131" s="163"/>
      <c r="AX131" s="163"/>
      <c r="AY131" s="150"/>
      <c r="AZ131" s="149">
        <f t="shared" si="16"/>
        <v>0</v>
      </c>
      <c r="BA131" s="163"/>
      <c r="BB131" s="163"/>
      <c r="BC131" s="149"/>
      <c r="BD131" s="149">
        <f t="shared" si="18"/>
        <v>0</v>
      </c>
      <c r="BE131" s="357"/>
      <c r="BF131" s="163"/>
      <c r="BG131" s="151"/>
      <c r="BH131" s="149">
        <f t="shared" si="20"/>
        <v>0</v>
      </c>
      <c r="BI131" s="163"/>
      <c r="BJ131" s="163"/>
      <c r="BK131" s="163"/>
      <c r="BL131" s="163"/>
      <c r="BM131" s="163"/>
      <c r="BN131" s="151"/>
      <c r="BO131" s="149">
        <f t="shared" si="22"/>
        <v>0</v>
      </c>
      <c r="BP131" s="151"/>
      <c r="BQ131" s="126"/>
    </row>
    <row r="132" spans="1:69" ht="12.75" customHeight="1">
      <c r="A132" s="173" t="s">
        <v>262</v>
      </c>
      <c r="B132" s="174" t="s">
        <v>263</v>
      </c>
      <c r="C132" s="149">
        <f t="shared" si="0"/>
        <v>0</v>
      </c>
      <c r="D132" s="163"/>
      <c r="E132" s="163"/>
      <c r="F132" s="163"/>
      <c r="G132" s="150"/>
      <c r="H132" s="149">
        <f t="shared" si="2"/>
        <v>0</v>
      </c>
      <c r="I132" s="163"/>
      <c r="J132" s="163"/>
      <c r="K132" s="163"/>
      <c r="L132" s="163"/>
      <c r="M132" s="150"/>
      <c r="N132" s="149">
        <f t="shared" si="4"/>
        <v>0</v>
      </c>
      <c r="O132" s="163"/>
      <c r="P132" s="163"/>
      <c r="Q132" s="163"/>
      <c r="R132" s="163"/>
      <c r="S132" s="163"/>
      <c r="T132" s="150"/>
      <c r="U132" s="149">
        <f t="shared" si="6"/>
        <v>0</v>
      </c>
      <c r="V132" s="163"/>
      <c r="W132" s="163"/>
      <c r="X132" s="163"/>
      <c r="Y132" s="150"/>
      <c r="Z132" s="149">
        <f t="shared" si="8"/>
        <v>0</v>
      </c>
      <c r="AA132" s="163"/>
      <c r="AB132" s="163"/>
      <c r="AC132" s="163"/>
      <c r="AD132" s="150"/>
      <c r="AE132" s="149">
        <f t="shared" si="10"/>
        <v>0</v>
      </c>
      <c r="AF132" s="163"/>
      <c r="AG132" s="163"/>
      <c r="AH132" s="163"/>
      <c r="AI132" s="150"/>
      <c r="AJ132" s="149">
        <f t="shared" si="12"/>
        <v>0</v>
      </c>
      <c r="AK132" s="163"/>
      <c r="AL132" s="163"/>
      <c r="AM132" s="150"/>
      <c r="AN132" s="163"/>
      <c r="AO132" s="150"/>
      <c r="AP132" s="163"/>
      <c r="AQ132" s="150"/>
      <c r="AR132" s="163"/>
      <c r="AS132" s="150"/>
      <c r="AT132" s="163"/>
      <c r="AU132" s="150"/>
      <c r="AV132" s="149">
        <f t="shared" si="14"/>
        <v>0</v>
      </c>
      <c r="AW132" s="163"/>
      <c r="AX132" s="163"/>
      <c r="AY132" s="150"/>
      <c r="AZ132" s="149">
        <f t="shared" si="16"/>
        <v>0</v>
      </c>
      <c r="BA132" s="163"/>
      <c r="BB132" s="163"/>
      <c r="BC132" s="149"/>
      <c r="BD132" s="149">
        <f t="shared" si="18"/>
        <v>0</v>
      </c>
      <c r="BE132" s="357"/>
      <c r="BF132" s="163"/>
      <c r="BG132" s="151"/>
      <c r="BH132" s="149">
        <f t="shared" si="20"/>
        <v>0</v>
      </c>
      <c r="BI132" s="163"/>
      <c r="BJ132" s="163"/>
      <c r="BK132" s="163"/>
      <c r="BL132" s="163"/>
      <c r="BM132" s="163"/>
      <c r="BN132" s="151"/>
      <c r="BO132" s="149">
        <f t="shared" si="22"/>
        <v>0</v>
      </c>
      <c r="BP132" s="151"/>
      <c r="BQ132" s="126"/>
    </row>
    <row r="133" spans="1:69" ht="12.75" customHeight="1">
      <c r="A133" s="173" t="s">
        <v>264</v>
      </c>
      <c r="B133" s="174" t="s">
        <v>265</v>
      </c>
      <c r="C133" s="149">
        <f t="shared" si="0"/>
        <v>0</v>
      </c>
      <c r="D133" s="163"/>
      <c r="E133" s="163"/>
      <c r="F133" s="163"/>
      <c r="G133" s="150"/>
      <c r="H133" s="149">
        <f t="shared" si="2"/>
        <v>0</v>
      </c>
      <c r="I133" s="163"/>
      <c r="J133" s="163"/>
      <c r="K133" s="163"/>
      <c r="L133" s="163"/>
      <c r="M133" s="150"/>
      <c r="N133" s="149">
        <f t="shared" si="4"/>
        <v>0</v>
      </c>
      <c r="O133" s="163"/>
      <c r="P133" s="163"/>
      <c r="Q133" s="163"/>
      <c r="R133" s="163"/>
      <c r="S133" s="163"/>
      <c r="T133" s="150"/>
      <c r="U133" s="149">
        <f t="shared" si="6"/>
        <v>0</v>
      </c>
      <c r="V133" s="163"/>
      <c r="W133" s="163"/>
      <c r="X133" s="163"/>
      <c r="Y133" s="150"/>
      <c r="Z133" s="149">
        <f t="shared" si="8"/>
        <v>0</v>
      </c>
      <c r="AA133" s="163"/>
      <c r="AB133" s="163"/>
      <c r="AC133" s="163"/>
      <c r="AD133" s="150"/>
      <c r="AE133" s="149">
        <f t="shared" si="10"/>
        <v>0</v>
      </c>
      <c r="AF133" s="163"/>
      <c r="AG133" s="163"/>
      <c r="AH133" s="163"/>
      <c r="AI133" s="150"/>
      <c r="AJ133" s="149">
        <f t="shared" si="12"/>
        <v>0</v>
      </c>
      <c r="AK133" s="163"/>
      <c r="AL133" s="163"/>
      <c r="AM133" s="150"/>
      <c r="AN133" s="163"/>
      <c r="AO133" s="150"/>
      <c r="AP133" s="163"/>
      <c r="AQ133" s="150"/>
      <c r="AR133" s="163"/>
      <c r="AS133" s="150"/>
      <c r="AT133" s="163"/>
      <c r="AU133" s="150"/>
      <c r="AV133" s="149">
        <f t="shared" si="14"/>
        <v>0</v>
      </c>
      <c r="AW133" s="163"/>
      <c r="AX133" s="163"/>
      <c r="AY133" s="150"/>
      <c r="AZ133" s="149">
        <f t="shared" si="16"/>
        <v>0</v>
      </c>
      <c r="BA133" s="163"/>
      <c r="BB133" s="163"/>
      <c r="BC133" s="149"/>
      <c r="BD133" s="149">
        <f t="shared" si="18"/>
        <v>0</v>
      </c>
      <c r="BE133" s="357"/>
      <c r="BF133" s="163"/>
      <c r="BG133" s="151"/>
      <c r="BH133" s="149">
        <f t="shared" si="20"/>
        <v>0</v>
      </c>
      <c r="BI133" s="163"/>
      <c r="BJ133" s="163"/>
      <c r="BK133" s="163"/>
      <c r="BL133" s="163"/>
      <c r="BM133" s="163"/>
      <c r="BN133" s="151"/>
      <c r="BO133" s="149">
        <f t="shared" si="22"/>
        <v>0</v>
      </c>
      <c r="BP133" s="151"/>
      <c r="BQ133" s="126"/>
    </row>
    <row r="134" spans="1:69" ht="12.75" customHeight="1">
      <c r="A134" s="164" t="s">
        <v>266</v>
      </c>
      <c r="B134" s="165" t="s">
        <v>267</v>
      </c>
      <c r="C134" s="149">
        <f t="shared" si="0"/>
        <v>0</v>
      </c>
      <c r="D134" s="166"/>
      <c r="E134" s="166"/>
      <c r="F134" s="166"/>
      <c r="G134" s="150"/>
      <c r="H134" s="149">
        <f t="shared" si="2"/>
        <v>0</v>
      </c>
      <c r="I134" s="166"/>
      <c r="J134" s="166"/>
      <c r="K134" s="166"/>
      <c r="L134" s="166"/>
      <c r="M134" s="150"/>
      <c r="N134" s="149">
        <f t="shared" si="4"/>
        <v>0</v>
      </c>
      <c r="O134" s="166"/>
      <c r="P134" s="166"/>
      <c r="Q134" s="166"/>
      <c r="R134" s="166"/>
      <c r="S134" s="166"/>
      <c r="T134" s="150"/>
      <c r="U134" s="149">
        <f t="shared" si="6"/>
        <v>0</v>
      </c>
      <c r="V134" s="166"/>
      <c r="W134" s="166"/>
      <c r="X134" s="166"/>
      <c r="Y134" s="150"/>
      <c r="Z134" s="149">
        <f t="shared" si="8"/>
        <v>0</v>
      </c>
      <c r="AA134" s="166"/>
      <c r="AB134" s="166"/>
      <c r="AC134" s="166"/>
      <c r="AD134" s="150"/>
      <c r="AE134" s="149">
        <f t="shared" si="10"/>
        <v>0</v>
      </c>
      <c r="AF134" s="166"/>
      <c r="AG134" s="166"/>
      <c r="AH134" s="166"/>
      <c r="AI134" s="150"/>
      <c r="AJ134" s="149">
        <f t="shared" si="12"/>
        <v>0</v>
      </c>
      <c r="AK134" s="166"/>
      <c r="AL134" s="166"/>
      <c r="AM134" s="150"/>
      <c r="AN134" s="166"/>
      <c r="AO134" s="150"/>
      <c r="AP134" s="166"/>
      <c r="AQ134" s="150"/>
      <c r="AR134" s="166"/>
      <c r="AS134" s="150"/>
      <c r="AT134" s="166"/>
      <c r="AU134" s="150"/>
      <c r="AV134" s="149">
        <f t="shared" si="14"/>
        <v>0</v>
      </c>
      <c r="AW134" s="166"/>
      <c r="AX134" s="166"/>
      <c r="AY134" s="150"/>
      <c r="AZ134" s="149">
        <f t="shared" si="16"/>
        <v>0</v>
      </c>
      <c r="BA134" s="166"/>
      <c r="BB134" s="166"/>
      <c r="BC134" s="149"/>
      <c r="BD134" s="149">
        <f t="shared" si="18"/>
        <v>0</v>
      </c>
      <c r="BE134" s="358"/>
      <c r="BF134" s="166"/>
      <c r="BG134" s="151"/>
      <c r="BH134" s="149">
        <f t="shared" si="20"/>
        <v>0</v>
      </c>
      <c r="BI134" s="166"/>
      <c r="BJ134" s="166"/>
      <c r="BK134" s="166"/>
      <c r="BL134" s="166"/>
      <c r="BM134" s="166"/>
      <c r="BN134" s="151"/>
      <c r="BO134" s="149">
        <f t="shared" si="22"/>
        <v>0</v>
      </c>
      <c r="BP134" s="151"/>
      <c r="BQ134" s="126"/>
    </row>
    <row r="135" spans="1:69" ht="12.75" customHeight="1">
      <c r="A135" s="164" t="s">
        <v>268</v>
      </c>
      <c r="B135" s="165" t="s">
        <v>269</v>
      </c>
      <c r="C135" s="149">
        <f t="shared" si="0"/>
        <v>0</v>
      </c>
      <c r="D135" s="166"/>
      <c r="E135" s="166"/>
      <c r="F135" s="166"/>
      <c r="G135" s="150"/>
      <c r="H135" s="149">
        <f t="shared" si="2"/>
        <v>0</v>
      </c>
      <c r="I135" s="166"/>
      <c r="J135" s="166"/>
      <c r="K135" s="166"/>
      <c r="L135" s="166"/>
      <c r="M135" s="150"/>
      <c r="N135" s="149">
        <f t="shared" si="4"/>
        <v>0</v>
      </c>
      <c r="O135" s="166"/>
      <c r="P135" s="166"/>
      <c r="Q135" s="166"/>
      <c r="R135" s="166"/>
      <c r="S135" s="166"/>
      <c r="T135" s="150"/>
      <c r="U135" s="149">
        <f t="shared" si="6"/>
        <v>0</v>
      </c>
      <c r="V135" s="166"/>
      <c r="W135" s="166"/>
      <c r="X135" s="166"/>
      <c r="Y135" s="150"/>
      <c r="Z135" s="149">
        <f t="shared" si="8"/>
        <v>0</v>
      </c>
      <c r="AA135" s="166"/>
      <c r="AB135" s="166"/>
      <c r="AC135" s="166"/>
      <c r="AD135" s="150"/>
      <c r="AE135" s="149">
        <f t="shared" si="10"/>
        <v>0</v>
      </c>
      <c r="AF135" s="166"/>
      <c r="AG135" s="166"/>
      <c r="AH135" s="166"/>
      <c r="AI135" s="150"/>
      <c r="AJ135" s="149">
        <f t="shared" si="12"/>
        <v>0</v>
      </c>
      <c r="AK135" s="166"/>
      <c r="AL135" s="166"/>
      <c r="AM135" s="150"/>
      <c r="AN135" s="166"/>
      <c r="AO135" s="150"/>
      <c r="AP135" s="166"/>
      <c r="AQ135" s="150"/>
      <c r="AR135" s="166"/>
      <c r="AS135" s="150"/>
      <c r="AT135" s="166"/>
      <c r="AU135" s="150"/>
      <c r="AV135" s="149">
        <f t="shared" si="14"/>
        <v>0</v>
      </c>
      <c r="AW135" s="166"/>
      <c r="AX135" s="166"/>
      <c r="AY135" s="150"/>
      <c r="AZ135" s="149">
        <f t="shared" si="16"/>
        <v>0</v>
      </c>
      <c r="BA135" s="166"/>
      <c r="BB135" s="166"/>
      <c r="BC135" s="149"/>
      <c r="BD135" s="149">
        <f t="shared" si="18"/>
        <v>0</v>
      </c>
      <c r="BE135" s="358"/>
      <c r="BF135" s="166"/>
      <c r="BG135" s="151"/>
      <c r="BH135" s="149">
        <f t="shared" si="20"/>
        <v>0</v>
      </c>
      <c r="BI135" s="166"/>
      <c r="BJ135" s="166"/>
      <c r="BK135" s="166"/>
      <c r="BL135" s="166"/>
      <c r="BM135" s="166"/>
      <c r="BN135" s="151"/>
      <c r="BO135" s="149">
        <f t="shared" si="22"/>
        <v>0</v>
      </c>
      <c r="BP135" s="151"/>
      <c r="BQ135" s="126"/>
    </row>
    <row r="136" spans="1:69" ht="12.75" customHeight="1">
      <c r="A136" s="152" t="s">
        <v>270</v>
      </c>
      <c r="B136" s="153" t="s">
        <v>271</v>
      </c>
      <c r="C136" s="149">
        <f t="shared" si="0"/>
        <v>0</v>
      </c>
      <c r="D136" s="149">
        <f t="shared" ref="D136:F136" si="375">+D137+D138+D139</f>
        <v>0</v>
      </c>
      <c r="E136" s="149">
        <f t="shared" si="375"/>
        <v>0</v>
      </c>
      <c r="F136" s="149">
        <f t="shared" si="375"/>
        <v>0</v>
      </c>
      <c r="G136" s="150"/>
      <c r="H136" s="149">
        <f t="shared" si="2"/>
        <v>0</v>
      </c>
      <c r="I136" s="149">
        <f t="shared" ref="I136:L136" si="376">+I137+I138+I139</f>
        <v>0</v>
      </c>
      <c r="J136" s="149">
        <f t="shared" si="376"/>
        <v>0</v>
      </c>
      <c r="K136" s="149">
        <f t="shared" si="376"/>
        <v>0</v>
      </c>
      <c r="L136" s="149">
        <f t="shared" si="376"/>
        <v>0</v>
      </c>
      <c r="M136" s="150"/>
      <c r="N136" s="149">
        <f t="shared" si="4"/>
        <v>0</v>
      </c>
      <c r="O136" s="149">
        <f t="shared" ref="O136:S136" si="377">+O137+O138+O139</f>
        <v>0</v>
      </c>
      <c r="P136" s="149">
        <f t="shared" si="377"/>
        <v>0</v>
      </c>
      <c r="Q136" s="149">
        <f t="shared" si="377"/>
        <v>0</v>
      </c>
      <c r="R136" s="149">
        <f t="shared" si="377"/>
        <v>0</v>
      </c>
      <c r="S136" s="149">
        <f t="shared" si="377"/>
        <v>0</v>
      </c>
      <c r="T136" s="150"/>
      <c r="U136" s="149">
        <f t="shared" si="6"/>
        <v>0</v>
      </c>
      <c r="V136" s="149">
        <f t="shared" ref="V136:X136" si="378">+V137+V138+V139</f>
        <v>0</v>
      </c>
      <c r="W136" s="149">
        <f t="shared" si="378"/>
        <v>0</v>
      </c>
      <c r="X136" s="149">
        <f t="shared" si="378"/>
        <v>0</v>
      </c>
      <c r="Y136" s="150"/>
      <c r="Z136" s="149">
        <f t="shared" si="8"/>
        <v>0</v>
      </c>
      <c r="AA136" s="149">
        <f t="shared" ref="AA136:AC136" si="379">+AA137+AA138+AA139</f>
        <v>0</v>
      </c>
      <c r="AB136" s="149">
        <f t="shared" si="379"/>
        <v>0</v>
      </c>
      <c r="AC136" s="149">
        <f t="shared" si="379"/>
        <v>0</v>
      </c>
      <c r="AD136" s="150"/>
      <c r="AE136" s="149">
        <f t="shared" si="10"/>
        <v>0</v>
      </c>
      <c r="AF136" s="149">
        <f t="shared" ref="AF136:AH136" si="380">+AF137+AF138+AF139</f>
        <v>0</v>
      </c>
      <c r="AG136" s="149">
        <f t="shared" si="380"/>
        <v>0</v>
      </c>
      <c r="AH136" s="149">
        <f t="shared" si="380"/>
        <v>0</v>
      </c>
      <c r="AI136" s="150"/>
      <c r="AJ136" s="149">
        <f t="shared" si="12"/>
        <v>0</v>
      </c>
      <c r="AK136" s="149">
        <f t="shared" ref="AK136:AL136" si="381">+AK137+AK138+AK139</f>
        <v>0</v>
      </c>
      <c r="AL136" s="149">
        <f t="shared" si="381"/>
        <v>0</v>
      </c>
      <c r="AM136" s="150"/>
      <c r="AN136" s="149">
        <f>+AN137+AN138+AN139</f>
        <v>0</v>
      </c>
      <c r="AO136" s="150"/>
      <c r="AP136" s="149">
        <f>+AP137+AP138+AP139</f>
        <v>0</v>
      </c>
      <c r="AQ136" s="150"/>
      <c r="AR136" s="149">
        <f>+AR137+AR138+AR139</f>
        <v>0</v>
      </c>
      <c r="AS136" s="150"/>
      <c r="AT136" s="149">
        <f>+AT137+AT138+AT139</f>
        <v>0</v>
      </c>
      <c r="AU136" s="150"/>
      <c r="AV136" s="149">
        <f t="shared" si="14"/>
        <v>0</v>
      </c>
      <c r="AW136" s="149">
        <f t="shared" ref="AW136:AX136" si="382">+AW137+AW138+AW139</f>
        <v>0</v>
      </c>
      <c r="AX136" s="149">
        <f t="shared" si="382"/>
        <v>0</v>
      </c>
      <c r="AY136" s="150"/>
      <c r="AZ136" s="149">
        <f t="shared" si="16"/>
        <v>0</v>
      </c>
      <c r="BA136" s="149">
        <f t="shared" ref="BA136:BB136" si="383">+BA137+BA138+BA139</f>
        <v>0</v>
      </c>
      <c r="BB136" s="149">
        <f t="shared" si="383"/>
        <v>0</v>
      </c>
      <c r="BC136" s="149"/>
      <c r="BD136" s="149">
        <f t="shared" si="18"/>
        <v>0</v>
      </c>
      <c r="BE136" s="355">
        <f>+BE137+BE138+BE139</f>
        <v>0</v>
      </c>
      <c r="BF136" s="149">
        <f t="shared" ref="BF136" si="384">+BF137+BF138+BF139</f>
        <v>0</v>
      </c>
      <c r="BG136" s="151"/>
      <c r="BH136" s="149">
        <f t="shared" si="20"/>
        <v>0</v>
      </c>
      <c r="BI136" s="149">
        <f t="shared" ref="BI136:BM136" si="385">+BI137+BI138+BI139</f>
        <v>0</v>
      </c>
      <c r="BJ136" s="149">
        <f t="shared" si="385"/>
        <v>0</v>
      </c>
      <c r="BK136" s="149">
        <f t="shared" si="385"/>
        <v>0</v>
      </c>
      <c r="BL136" s="149">
        <f t="shared" si="385"/>
        <v>0</v>
      </c>
      <c r="BM136" s="149">
        <f t="shared" si="385"/>
        <v>0</v>
      </c>
      <c r="BN136" s="151"/>
      <c r="BO136" s="149">
        <f t="shared" si="22"/>
        <v>0</v>
      </c>
      <c r="BP136" s="151"/>
      <c r="BQ136" s="126"/>
    </row>
    <row r="137" spans="1:69" ht="12.75" customHeight="1">
      <c r="A137" s="173" t="s">
        <v>272</v>
      </c>
      <c r="B137" s="174" t="s">
        <v>273</v>
      </c>
      <c r="C137" s="149">
        <f t="shared" si="0"/>
        <v>0</v>
      </c>
      <c r="D137" s="163"/>
      <c r="E137" s="163"/>
      <c r="F137" s="163"/>
      <c r="G137" s="150"/>
      <c r="H137" s="149">
        <f t="shared" si="2"/>
        <v>0</v>
      </c>
      <c r="I137" s="163"/>
      <c r="J137" s="163"/>
      <c r="K137" s="163"/>
      <c r="L137" s="163"/>
      <c r="M137" s="150"/>
      <c r="N137" s="149">
        <f t="shared" si="4"/>
        <v>0</v>
      </c>
      <c r="O137" s="163"/>
      <c r="P137" s="163"/>
      <c r="Q137" s="163"/>
      <c r="R137" s="163"/>
      <c r="S137" s="163"/>
      <c r="T137" s="150"/>
      <c r="U137" s="149">
        <f t="shared" si="6"/>
        <v>0</v>
      </c>
      <c r="V137" s="163"/>
      <c r="W137" s="163"/>
      <c r="X137" s="163"/>
      <c r="Y137" s="150"/>
      <c r="Z137" s="149">
        <f t="shared" si="8"/>
        <v>0</v>
      </c>
      <c r="AA137" s="163"/>
      <c r="AB137" s="163"/>
      <c r="AC137" s="163"/>
      <c r="AD137" s="150"/>
      <c r="AE137" s="149">
        <f t="shared" si="10"/>
        <v>0</v>
      </c>
      <c r="AF137" s="163"/>
      <c r="AG137" s="163"/>
      <c r="AH137" s="163"/>
      <c r="AI137" s="150"/>
      <c r="AJ137" s="149">
        <f t="shared" si="12"/>
        <v>0</v>
      </c>
      <c r="AK137" s="163"/>
      <c r="AL137" s="163"/>
      <c r="AM137" s="150"/>
      <c r="AN137" s="163"/>
      <c r="AO137" s="150"/>
      <c r="AP137" s="163"/>
      <c r="AQ137" s="150"/>
      <c r="AR137" s="163"/>
      <c r="AS137" s="150"/>
      <c r="AT137" s="163"/>
      <c r="AU137" s="150"/>
      <c r="AV137" s="149">
        <f t="shared" si="14"/>
        <v>0</v>
      </c>
      <c r="AW137" s="163"/>
      <c r="AX137" s="163"/>
      <c r="AY137" s="150"/>
      <c r="AZ137" s="149">
        <f t="shared" si="16"/>
        <v>0</v>
      </c>
      <c r="BA137" s="163"/>
      <c r="BB137" s="163"/>
      <c r="BC137" s="149"/>
      <c r="BD137" s="149">
        <f t="shared" si="18"/>
        <v>0</v>
      </c>
      <c r="BE137" s="357"/>
      <c r="BF137" s="163"/>
      <c r="BG137" s="151"/>
      <c r="BH137" s="149">
        <f t="shared" si="20"/>
        <v>0</v>
      </c>
      <c r="BI137" s="163"/>
      <c r="BJ137" s="163"/>
      <c r="BK137" s="163"/>
      <c r="BL137" s="163"/>
      <c r="BM137" s="163"/>
      <c r="BN137" s="151"/>
      <c r="BO137" s="149">
        <f t="shared" si="22"/>
        <v>0</v>
      </c>
      <c r="BP137" s="151"/>
      <c r="BQ137" s="126"/>
    </row>
    <row r="138" spans="1:69" ht="12.75" customHeight="1">
      <c r="A138" s="173" t="s">
        <v>274</v>
      </c>
      <c r="B138" s="174" t="s">
        <v>275</v>
      </c>
      <c r="C138" s="149">
        <f t="shared" si="0"/>
        <v>0</v>
      </c>
      <c r="D138" s="163"/>
      <c r="E138" s="163"/>
      <c r="F138" s="163"/>
      <c r="G138" s="150"/>
      <c r="H138" s="149">
        <f t="shared" si="2"/>
        <v>0</v>
      </c>
      <c r="I138" s="163"/>
      <c r="J138" s="163"/>
      <c r="K138" s="163"/>
      <c r="L138" s="163"/>
      <c r="M138" s="150"/>
      <c r="N138" s="149">
        <f t="shared" si="4"/>
        <v>0</v>
      </c>
      <c r="O138" s="163"/>
      <c r="P138" s="163"/>
      <c r="Q138" s="163"/>
      <c r="R138" s="163"/>
      <c r="S138" s="163"/>
      <c r="T138" s="150"/>
      <c r="U138" s="149">
        <f t="shared" si="6"/>
        <v>0</v>
      </c>
      <c r="V138" s="163"/>
      <c r="W138" s="163"/>
      <c r="X138" s="163"/>
      <c r="Y138" s="150"/>
      <c r="Z138" s="149">
        <f t="shared" si="8"/>
        <v>0</v>
      </c>
      <c r="AA138" s="163"/>
      <c r="AB138" s="163"/>
      <c r="AC138" s="163"/>
      <c r="AD138" s="150"/>
      <c r="AE138" s="149">
        <f t="shared" si="10"/>
        <v>0</v>
      </c>
      <c r="AF138" s="163"/>
      <c r="AG138" s="163"/>
      <c r="AH138" s="163"/>
      <c r="AI138" s="150"/>
      <c r="AJ138" s="149">
        <f t="shared" si="12"/>
        <v>0</v>
      </c>
      <c r="AK138" s="163"/>
      <c r="AL138" s="163"/>
      <c r="AM138" s="150"/>
      <c r="AN138" s="163"/>
      <c r="AO138" s="150"/>
      <c r="AP138" s="163"/>
      <c r="AQ138" s="150"/>
      <c r="AR138" s="163"/>
      <c r="AS138" s="150"/>
      <c r="AT138" s="163"/>
      <c r="AU138" s="150"/>
      <c r="AV138" s="149">
        <f t="shared" si="14"/>
        <v>0</v>
      </c>
      <c r="AW138" s="163"/>
      <c r="AX138" s="163"/>
      <c r="AY138" s="150"/>
      <c r="AZ138" s="149">
        <f t="shared" si="16"/>
        <v>0</v>
      </c>
      <c r="BA138" s="163"/>
      <c r="BB138" s="163"/>
      <c r="BC138" s="149"/>
      <c r="BD138" s="149">
        <f t="shared" si="18"/>
        <v>0</v>
      </c>
      <c r="BE138" s="357"/>
      <c r="BF138" s="163"/>
      <c r="BG138" s="151"/>
      <c r="BH138" s="149">
        <f t="shared" si="20"/>
        <v>0</v>
      </c>
      <c r="BI138" s="163"/>
      <c r="BJ138" s="163"/>
      <c r="BK138" s="163"/>
      <c r="BL138" s="163"/>
      <c r="BM138" s="163"/>
      <c r="BN138" s="151"/>
      <c r="BO138" s="149">
        <f t="shared" si="22"/>
        <v>0</v>
      </c>
      <c r="BP138" s="151"/>
      <c r="BQ138" s="126"/>
    </row>
    <row r="139" spans="1:69" ht="12.75" customHeight="1">
      <c r="A139" s="173" t="s">
        <v>276</v>
      </c>
      <c r="B139" s="174" t="s">
        <v>277</v>
      </c>
      <c r="C139" s="149">
        <f t="shared" si="0"/>
        <v>0</v>
      </c>
      <c r="D139" s="163"/>
      <c r="E139" s="163"/>
      <c r="F139" s="163"/>
      <c r="G139" s="150"/>
      <c r="H139" s="149">
        <f t="shared" si="2"/>
        <v>0</v>
      </c>
      <c r="I139" s="163"/>
      <c r="J139" s="163"/>
      <c r="K139" s="163"/>
      <c r="L139" s="163"/>
      <c r="M139" s="150"/>
      <c r="N139" s="149">
        <f t="shared" si="4"/>
        <v>0</v>
      </c>
      <c r="O139" s="163"/>
      <c r="P139" s="163"/>
      <c r="Q139" s="163"/>
      <c r="R139" s="163"/>
      <c r="S139" s="163"/>
      <c r="T139" s="150"/>
      <c r="U139" s="149">
        <f t="shared" si="6"/>
        <v>0</v>
      </c>
      <c r="V139" s="163"/>
      <c r="W139" s="163"/>
      <c r="X139" s="163"/>
      <c r="Y139" s="150"/>
      <c r="Z139" s="149">
        <f t="shared" si="8"/>
        <v>0</v>
      </c>
      <c r="AA139" s="163"/>
      <c r="AB139" s="163"/>
      <c r="AC139" s="163"/>
      <c r="AD139" s="150"/>
      <c r="AE139" s="149">
        <f t="shared" si="10"/>
        <v>0</v>
      </c>
      <c r="AF139" s="163"/>
      <c r="AG139" s="163"/>
      <c r="AH139" s="163"/>
      <c r="AI139" s="150"/>
      <c r="AJ139" s="149">
        <f t="shared" si="12"/>
        <v>0</v>
      </c>
      <c r="AK139" s="163"/>
      <c r="AL139" s="163"/>
      <c r="AM139" s="150"/>
      <c r="AN139" s="163"/>
      <c r="AO139" s="150"/>
      <c r="AP139" s="163"/>
      <c r="AQ139" s="150"/>
      <c r="AR139" s="163"/>
      <c r="AS139" s="150"/>
      <c r="AT139" s="163"/>
      <c r="AU139" s="150"/>
      <c r="AV139" s="149">
        <f t="shared" si="14"/>
        <v>0</v>
      </c>
      <c r="AW139" s="163"/>
      <c r="AX139" s="163"/>
      <c r="AY139" s="150"/>
      <c r="AZ139" s="149">
        <f t="shared" si="16"/>
        <v>0</v>
      </c>
      <c r="BA139" s="163"/>
      <c r="BB139" s="163"/>
      <c r="BC139" s="149"/>
      <c r="BD139" s="149">
        <f t="shared" si="18"/>
        <v>0</v>
      </c>
      <c r="BE139" s="357"/>
      <c r="BF139" s="163"/>
      <c r="BG139" s="151"/>
      <c r="BH139" s="149">
        <f t="shared" si="20"/>
        <v>0</v>
      </c>
      <c r="BI139" s="163"/>
      <c r="BJ139" s="163"/>
      <c r="BK139" s="163"/>
      <c r="BL139" s="163"/>
      <c r="BM139" s="163"/>
      <c r="BN139" s="151"/>
      <c r="BO139" s="149">
        <f t="shared" si="22"/>
        <v>0</v>
      </c>
      <c r="BP139" s="151"/>
      <c r="BQ139" s="126"/>
    </row>
    <row r="140" spans="1:69" ht="12.75" customHeight="1">
      <c r="A140" s="152" t="s">
        <v>278</v>
      </c>
      <c r="B140" s="153" t="s">
        <v>279</v>
      </c>
      <c r="C140" s="149">
        <f t="shared" si="0"/>
        <v>0</v>
      </c>
      <c r="D140" s="149">
        <f t="shared" ref="D140:F140" si="386">+D141+D142+D143+D144+D145+D146</f>
        <v>0</v>
      </c>
      <c r="E140" s="149">
        <f t="shared" si="386"/>
        <v>0</v>
      </c>
      <c r="F140" s="149">
        <f t="shared" si="386"/>
        <v>0</v>
      </c>
      <c r="G140" s="150"/>
      <c r="H140" s="149">
        <f t="shared" si="2"/>
        <v>0</v>
      </c>
      <c r="I140" s="149">
        <f t="shared" ref="I140:L140" si="387">+I141+I142+I143+I144+I145+I146</f>
        <v>0</v>
      </c>
      <c r="J140" s="149">
        <f t="shared" si="387"/>
        <v>0</v>
      </c>
      <c r="K140" s="149">
        <f t="shared" si="387"/>
        <v>0</v>
      </c>
      <c r="L140" s="149">
        <f t="shared" si="387"/>
        <v>0</v>
      </c>
      <c r="M140" s="150"/>
      <c r="N140" s="149">
        <f t="shared" si="4"/>
        <v>0</v>
      </c>
      <c r="O140" s="149">
        <f t="shared" ref="O140:S140" si="388">+O141+O142+O143+O144+O145+O146</f>
        <v>0</v>
      </c>
      <c r="P140" s="149">
        <f t="shared" si="388"/>
        <v>0</v>
      </c>
      <c r="Q140" s="149">
        <f t="shared" si="388"/>
        <v>0</v>
      </c>
      <c r="R140" s="149">
        <f t="shared" si="388"/>
        <v>0</v>
      </c>
      <c r="S140" s="149">
        <f t="shared" si="388"/>
        <v>0</v>
      </c>
      <c r="T140" s="150"/>
      <c r="U140" s="149">
        <f t="shared" si="6"/>
        <v>0</v>
      </c>
      <c r="V140" s="149">
        <f t="shared" ref="V140:X140" si="389">+V141+V142+V143+V144+V145+V146</f>
        <v>0</v>
      </c>
      <c r="W140" s="149">
        <f t="shared" si="389"/>
        <v>0</v>
      </c>
      <c r="X140" s="149">
        <f t="shared" si="389"/>
        <v>0</v>
      </c>
      <c r="Y140" s="150"/>
      <c r="Z140" s="149">
        <f t="shared" si="8"/>
        <v>0</v>
      </c>
      <c r="AA140" s="149">
        <f t="shared" ref="AA140:AC140" si="390">+AA141+AA142+AA143+AA144+AA145+AA146</f>
        <v>0</v>
      </c>
      <c r="AB140" s="149">
        <f t="shared" si="390"/>
        <v>0</v>
      </c>
      <c r="AC140" s="149">
        <f t="shared" si="390"/>
        <v>0</v>
      </c>
      <c r="AD140" s="150"/>
      <c r="AE140" s="149">
        <f t="shared" si="10"/>
        <v>0</v>
      </c>
      <c r="AF140" s="149">
        <f t="shared" ref="AF140:AH140" si="391">+AF141+AF142+AF143+AF144+AF145+AF146</f>
        <v>0</v>
      </c>
      <c r="AG140" s="149">
        <f t="shared" si="391"/>
        <v>0</v>
      </c>
      <c r="AH140" s="149">
        <f t="shared" si="391"/>
        <v>0</v>
      </c>
      <c r="AI140" s="150"/>
      <c r="AJ140" s="149">
        <f t="shared" si="12"/>
        <v>0</v>
      </c>
      <c r="AK140" s="149">
        <f t="shared" ref="AK140:AL140" si="392">+AK141+AK142+AK143+AK144+AK145+AK146</f>
        <v>0</v>
      </c>
      <c r="AL140" s="149">
        <f t="shared" si="392"/>
        <v>0</v>
      </c>
      <c r="AM140" s="150"/>
      <c r="AN140" s="149">
        <f>+AN141+AN142+AN143+AN144+AN145+AN146</f>
        <v>0</v>
      </c>
      <c r="AO140" s="150"/>
      <c r="AP140" s="149">
        <f>+AP141+AP142+AP143+AP144+AP145+AP146</f>
        <v>0</v>
      </c>
      <c r="AQ140" s="150"/>
      <c r="AR140" s="149">
        <f>+AR141+AR142+AR143+AR144+AR145+AR146</f>
        <v>0</v>
      </c>
      <c r="AS140" s="150"/>
      <c r="AT140" s="149">
        <f>+AT141+AT142+AT143+AT144+AT145+AT146</f>
        <v>0</v>
      </c>
      <c r="AU140" s="150"/>
      <c r="AV140" s="149">
        <f t="shared" si="14"/>
        <v>0</v>
      </c>
      <c r="AW140" s="149">
        <f t="shared" ref="AW140:AX140" si="393">+AW141+AW142+AW143+AW144+AW145+AW146</f>
        <v>0</v>
      </c>
      <c r="AX140" s="149">
        <f t="shared" si="393"/>
        <v>0</v>
      </c>
      <c r="AY140" s="150"/>
      <c r="AZ140" s="149">
        <f t="shared" si="16"/>
        <v>0</v>
      </c>
      <c r="BA140" s="149">
        <f t="shared" ref="BA140:BB140" si="394">+BA141+BA142+BA143+BA144+BA145+BA146</f>
        <v>0</v>
      </c>
      <c r="BB140" s="149">
        <f t="shared" si="394"/>
        <v>0</v>
      </c>
      <c r="BC140" s="149"/>
      <c r="BD140" s="149">
        <f t="shared" si="18"/>
        <v>0</v>
      </c>
      <c r="BE140" s="355">
        <f>+BE141+BE142+BE143+BE144+BE145+BE146</f>
        <v>0</v>
      </c>
      <c r="BF140" s="149">
        <f t="shared" ref="BF140" si="395">+BF141+BF142+BF143+BF144+BF145+BF146</f>
        <v>0</v>
      </c>
      <c r="BG140" s="151"/>
      <c r="BH140" s="149">
        <f t="shared" si="20"/>
        <v>0</v>
      </c>
      <c r="BI140" s="149">
        <f t="shared" ref="BI140:BM140" si="396">+BI141+BI142+BI143+BI144+BI145+BI146</f>
        <v>0</v>
      </c>
      <c r="BJ140" s="149">
        <f t="shared" si="396"/>
        <v>0</v>
      </c>
      <c r="BK140" s="149">
        <f t="shared" si="396"/>
        <v>0</v>
      </c>
      <c r="BL140" s="149">
        <f t="shared" si="396"/>
        <v>0</v>
      </c>
      <c r="BM140" s="149">
        <f t="shared" si="396"/>
        <v>0</v>
      </c>
      <c r="BN140" s="151"/>
      <c r="BO140" s="149">
        <f t="shared" si="22"/>
        <v>0</v>
      </c>
      <c r="BP140" s="151"/>
      <c r="BQ140" s="126"/>
    </row>
    <row r="141" spans="1:69" ht="12.75" customHeight="1">
      <c r="A141" s="173" t="s">
        <v>280</v>
      </c>
      <c r="B141" s="174" t="s">
        <v>281</v>
      </c>
      <c r="C141" s="149">
        <f t="shared" si="0"/>
        <v>0</v>
      </c>
      <c r="D141" s="163"/>
      <c r="E141" s="163"/>
      <c r="F141" s="163"/>
      <c r="G141" s="150"/>
      <c r="H141" s="149">
        <f t="shared" si="2"/>
        <v>0</v>
      </c>
      <c r="I141" s="163"/>
      <c r="J141" s="163"/>
      <c r="K141" s="163"/>
      <c r="L141" s="163"/>
      <c r="M141" s="150"/>
      <c r="N141" s="149">
        <f t="shared" si="4"/>
        <v>0</v>
      </c>
      <c r="O141" s="163"/>
      <c r="P141" s="163"/>
      <c r="Q141" s="163"/>
      <c r="R141" s="163"/>
      <c r="S141" s="163"/>
      <c r="T141" s="150"/>
      <c r="U141" s="149">
        <f t="shared" si="6"/>
        <v>0</v>
      </c>
      <c r="V141" s="163"/>
      <c r="W141" s="163"/>
      <c r="X141" s="163"/>
      <c r="Y141" s="150"/>
      <c r="Z141" s="149">
        <f t="shared" si="8"/>
        <v>0</v>
      </c>
      <c r="AA141" s="163"/>
      <c r="AB141" s="163"/>
      <c r="AC141" s="163"/>
      <c r="AD141" s="150"/>
      <c r="AE141" s="149">
        <f t="shared" si="10"/>
        <v>0</v>
      </c>
      <c r="AF141" s="163"/>
      <c r="AG141" s="163"/>
      <c r="AH141" s="163"/>
      <c r="AI141" s="150"/>
      <c r="AJ141" s="149">
        <f t="shared" si="12"/>
        <v>0</v>
      </c>
      <c r="AK141" s="163"/>
      <c r="AL141" s="163"/>
      <c r="AM141" s="150"/>
      <c r="AN141" s="163"/>
      <c r="AO141" s="150"/>
      <c r="AP141" s="163"/>
      <c r="AQ141" s="150"/>
      <c r="AR141" s="163"/>
      <c r="AS141" s="150"/>
      <c r="AT141" s="163"/>
      <c r="AU141" s="150"/>
      <c r="AV141" s="149">
        <f t="shared" si="14"/>
        <v>0</v>
      </c>
      <c r="AW141" s="163"/>
      <c r="AX141" s="163"/>
      <c r="AY141" s="150"/>
      <c r="AZ141" s="149">
        <f t="shared" si="16"/>
        <v>0</v>
      </c>
      <c r="BA141" s="163"/>
      <c r="BB141" s="163"/>
      <c r="BC141" s="149"/>
      <c r="BD141" s="149">
        <f t="shared" si="18"/>
        <v>0</v>
      </c>
      <c r="BE141" s="357"/>
      <c r="BF141" s="163"/>
      <c r="BG141" s="151"/>
      <c r="BH141" s="149">
        <f t="shared" si="20"/>
        <v>0</v>
      </c>
      <c r="BI141" s="163"/>
      <c r="BJ141" s="163"/>
      <c r="BK141" s="163"/>
      <c r="BL141" s="163"/>
      <c r="BM141" s="163"/>
      <c r="BN141" s="151"/>
      <c r="BO141" s="149">
        <f t="shared" si="22"/>
        <v>0</v>
      </c>
      <c r="BP141" s="151"/>
      <c r="BQ141" s="126"/>
    </row>
    <row r="142" spans="1:69" ht="12.75" customHeight="1">
      <c r="A142" s="173" t="s">
        <v>282</v>
      </c>
      <c r="B142" s="174" t="s">
        <v>283</v>
      </c>
      <c r="C142" s="149">
        <f t="shared" si="0"/>
        <v>0</v>
      </c>
      <c r="D142" s="163"/>
      <c r="E142" s="163"/>
      <c r="F142" s="163"/>
      <c r="G142" s="150"/>
      <c r="H142" s="149">
        <f t="shared" si="2"/>
        <v>0</v>
      </c>
      <c r="I142" s="163"/>
      <c r="J142" s="163"/>
      <c r="K142" s="163"/>
      <c r="L142" s="163"/>
      <c r="M142" s="150"/>
      <c r="N142" s="149">
        <f t="shared" si="4"/>
        <v>0</v>
      </c>
      <c r="O142" s="163"/>
      <c r="P142" s="163"/>
      <c r="Q142" s="163"/>
      <c r="R142" s="163"/>
      <c r="S142" s="163"/>
      <c r="T142" s="150"/>
      <c r="U142" s="149">
        <f t="shared" si="6"/>
        <v>0</v>
      </c>
      <c r="V142" s="163"/>
      <c r="W142" s="163"/>
      <c r="X142" s="163"/>
      <c r="Y142" s="150"/>
      <c r="Z142" s="149">
        <f t="shared" si="8"/>
        <v>0</v>
      </c>
      <c r="AA142" s="163"/>
      <c r="AB142" s="163"/>
      <c r="AC142" s="163"/>
      <c r="AD142" s="150"/>
      <c r="AE142" s="149">
        <f t="shared" si="10"/>
        <v>0</v>
      </c>
      <c r="AF142" s="163"/>
      <c r="AG142" s="163"/>
      <c r="AH142" s="163"/>
      <c r="AI142" s="150"/>
      <c r="AJ142" s="149">
        <f t="shared" si="12"/>
        <v>0</v>
      </c>
      <c r="AK142" s="163"/>
      <c r="AL142" s="163"/>
      <c r="AM142" s="150"/>
      <c r="AN142" s="163"/>
      <c r="AO142" s="150"/>
      <c r="AP142" s="163"/>
      <c r="AQ142" s="150"/>
      <c r="AR142" s="163"/>
      <c r="AS142" s="150"/>
      <c r="AT142" s="163"/>
      <c r="AU142" s="150"/>
      <c r="AV142" s="149">
        <f t="shared" si="14"/>
        <v>0</v>
      </c>
      <c r="AW142" s="163"/>
      <c r="AX142" s="163"/>
      <c r="AY142" s="150"/>
      <c r="AZ142" s="149">
        <f t="shared" si="16"/>
        <v>0</v>
      </c>
      <c r="BA142" s="163"/>
      <c r="BB142" s="163"/>
      <c r="BC142" s="149"/>
      <c r="BD142" s="149">
        <f t="shared" si="18"/>
        <v>0</v>
      </c>
      <c r="BE142" s="357"/>
      <c r="BF142" s="163"/>
      <c r="BG142" s="151"/>
      <c r="BH142" s="149">
        <f t="shared" si="20"/>
        <v>0</v>
      </c>
      <c r="BI142" s="163"/>
      <c r="BJ142" s="163"/>
      <c r="BK142" s="163"/>
      <c r="BL142" s="163"/>
      <c r="BM142" s="163"/>
      <c r="BN142" s="151"/>
      <c r="BO142" s="149">
        <f t="shared" si="22"/>
        <v>0</v>
      </c>
      <c r="BP142" s="151"/>
      <c r="BQ142" s="126"/>
    </row>
    <row r="143" spans="1:69" ht="12.75" customHeight="1">
      <c r="A143" s="173" t="s">
        <v>284</v>
      </c>
      <c r="B143" s="174" t="s">
        <v>285</v>
      </c>
      <c r="C143" s="149">
        <f t="shared" si="0"/>
        <v>0</v>
      </c>
      <c r="D143" s="163"/>
      <c r="E143" s="163"/>
      <c r="F143" s="163"/>
      <c r="G143" s="150"/>
      <c r="H143" s="149">
        <f t="shared" si="2"/>
        <v>0</v>
      </c>
      <c r="I143" s="163"/>
      <c r="J143" s="163"/>
      <c r="K143" s="163"/>
      <c r="L143" s="163"/>
      <c r="M143" s="150"/>
      <c r="N143" s="149">
        <f t="shared" si="4"/>
        <v>0</v>
      </c>
      <c r="O143" s="163"/>
      <c r="P143" s="163"/>
      <c r="Q143" s="163"/>
      <c r="R143" s="163"/>
      <c r="S143" s="163"/>
      <c r="T143" s="150"/>
      <c r="U143" s="149">
        <f t="shared" si="6"/>
        <v>0</v>
      </c>
      <c r="V143" s="163"/>
      <c r="W143" s="163"/>
      <c r="X143" s="163"/>
      <c r="Y143" s="150"/>
      <c r="Z143" s="149">
        <f t="shared" si="8"/>
        <v>0</v>
      </c>
      <c r="AA143" s="163"/>
      <c r="AB143" s="163"/>
      <c r="AC143" s="163"/>
      <c r="AD143" s="150"/>
      <c r="AE143" s="149">
        <f t="shared" si="10"/>
        <v>0</v>
      </c>
      <c r="AF143" s="163"/>
      <c r="AG143" s="163"/>
      <c r="AH143" s="163"/>
      <c r="AI143" s="150"/>
      <c r="AJ143" s="149">
        <f t="shared" si="12"/>
        <v>0</v>
      </c>
      <c r="AK143" s="163"/>
      <c r="AL143" s="163"/>
      <c r="AM143" s="150"/>
      <c r="AN143" s="163"/>
      <c r="AO143" s="150"/>
      <c r="AP143" s="163"/>
      <c r="AQ143" s="150"/>
      <c r="AR143" s="163"/>
      <c r="AS143" s="150"/>
      <c r="AT143" s="163"/>
      <c r="AU143" s="150"/>
      <c r="AV143" s="149">
        <f t="shared" si="14"/>
        <v>0</v>
      </c>
      <c r="AW143" s="163"/>
      <c r="AX143" s="163"/>
      <c r="AY143" s="150"/>
      <c r="AZ143" s="149">
        <f t="shared" si="16"/>
        <v>0</v>
      </c>
      <c r="BA143" s="163"/>
      <c r="BB143" s="163"/>
      <c r="BC143" s="149"/>
      <c r="BD143" s="149">
        <f t="shared" si="18"/>
        <v>0</v>
      </c>
      <c r="BE143" s="357"/>
      <c r="BF143" s="163"/>
      <c r="BG143" s="151"/>
      <c r="BH143" s="149">
        <f t="shared" si="20"/>
        <v>0</v>
      </c>
      <c r="BI143" s="163"/>
      <c r="BJ143" s="163"/>
      <c r="BK143" s="163"/>
      <c r="BL143" s="163"/>
      <c r="BM143" s="163"/>
      <c r="BN143" s="151"/>
      <c r="BO143" s="149">
        <f t="shared" si="22"/>
        <v>0</v>
      </c>
      <c r="BP143" s="151"/>
      <c r="BQ143" s="126"/>
    </row>
    <row r="144" spans="1:69" ht="12.75" customHeight="1">
      <c r="A144" s="173" t="s">
        <v>286</v>
      </c>
      <c r="B144" s="174" t="s">
        <v>287</v>
      </c>
      <c r="C144" s="149">
        <f t="shared" si="0"/>
        <v>0</v>
      </c>
      <c r="D144" s="163"/>
      <c r="E144" s="163"/>
      <c r="F144" s="163"/>
      <c r="G144" s="150"/>
      <c r="H144" s="149">
        <f t="shared" si="2"/>
        <v>0</v>
      </c>
      <c r="I144" s="163"/>
      <c r="J144" s="163"/>
      <c r="K144" s="163"/>
      <c r="L144" s="163"/>
      <c r="M144" s="150"/>
      <c r="N144" s="149">
        <f t="shared" si="4"/>
        <v>0</v>
      </c>
      <c r="O144" s="163"/>
      <c r="P144" s="163"/>
      <c r="Q144" s="163"/>
      <c r="R144" s="163"/>
      <c r="S144" s="163"/>
      <c r="T144" s="150"/>
      <c r="U144" s="149">
        <f t="shared" si="6"/>
        <v>0</v>
      </c>
      <c r="V144" s="163"/>
      <c r="W144" s="163"/>
      <c r="X144" s="163"/>
      <c r="Y144" s="150"/>
      <c r="Z144" s="149">
        <f t="shared" si="8"/>
        <v>0</v>
      </c>
      <c r="AA144" s="163"/>
      <c r="AB144" s="163"/>
      <c r="AC144" s="163"/>
      <c r="AD144" s="150"/>
      <c r="AE144" s="149">
        <f t="shared" si="10"/>
        <v>0</v>
      </c>
      <c r="AF144" s="163"/>
      <c r="AG144" s="163"/>
      <c r="AH144" s="163"/>
      <c r="AI144" s="150"/>
      <c r="AJ144" s="149">
        <f t="shared" si="12"/>
        <v>0</v>
      </c>
      <c r="AK144" s="163"/>
      <c r="AL144" s="163"/>
      <c r="AM144" s="150"/>
      <c r="AN144" s="163"/>
      <c r="AO144" s="150"/>
      <c r="AP144" s="163"/>
      <c r="AQ144" s="150"/>
      <c r="AR144" s="163"/>
      <c r="AS144" s="150"/>
      <c r="AT144" s="163"/>
      <c r="AU144" s="150"/>
      <c r="AV144" s="149">
        <f t="shared" si="14"/>
        <v>0</v>
      </c>
      <c r="AW144" s="163"/>
      <c r="AX144" s="163"/>
      <c r="AY144" s="150"/>
      <c r="AZ144" s="149">
        <f t="shared" si="16"/>
        <v>0</v>
      </c>
      <c r="BA144" s="163"/>
      <c r="BB144" s="163"/>
      <c r="BC144" s="149"/>
      <c r="BD144" s="149">
        <f t="shared" si="18"/>
        <v>0</v>
      </c>
      <c r="BE144" s="357"/>
      <c r="BF144" s="163"/>
      <c r="BG144" s="151"/>
      <c r="BH144" s="149">
        <f t="shared" si="20"/>
        <v>0</v>
      </c>
      <c r="BI144" s="163"/>
      <c r="BJ144" s="163"/>
      <c r="BK144" s="163"/>
      <c r="BL144" s="163"/>
      <c r="BM144" s="163"/>
      <c r="BN144" s="151"/>
      <c r="BO144" s="149">
        <f t="shared" si="22"/>
        <v>0</v>
      </c>
      <c r="BP144" s="151"/>
      <c r="BQ144" s="126"/>
    </row>
    <row r="145" spans="1:69" ht="12.75" customHeight="1">
      <c r="A145" s="173" t="s">
        <v>288</v>
      </c>
      <c r="B145" s="174" t="s">
        <v>289</v>
      </c>
      <c r="C145" s="149">
        <f t="shared" si="0"/>
        <v>0</v>
      </c>
      <c r="D145" s="163"/>
      <c r="E145" s="163"/>
      <c r="F145" s="163"/>
      <c r="G145" s="150"/>
      <c r="H145" s="149">
        <f t="shared" si="2"/>
        <v>0</v>
      </c>
      <c r="I145" s="163"/>
      <c r="J145" s="163"/>
      <c r="K145" s="163"/>
      <c r="L145" s="163"/>
      <c r="M145" s="150"/>
      <c r="N145" s="149">
        <f t="shared" si="4"/>
        <v>0</v>
      </c>
      <c r="O145" s="163"/>
      <c r="P145" s="163"/>
      <c r="Q145" s="163"/>
      <c r="R145" s="163"/>
      <c r="S145" s="163"/>
      <c r="T145" s="150"/>
      <c r="U145" s="149">
        <f t="shared" si="6"/>
        <v>0</v>
      </c>
      <c r="V145" s="163"/>
      <c r="W145" s="163"/>
      <c r="X145" s="163"/>
      <c r="Y145" s="150"/>
      <c r="Z145" s="149">
        <f t="shared" si="8"/>
        <v>0</v>
      </c>
      <c r="AA145" s="163"/>
      <c r="AB145" s="163"/>
      <c r="AC145" s="163"/>
      <c r="AD145" s="150"/>
      <c r="AE145" s="149">
        <f t="shared" si="10"/>
        <v>0</v>
      </c>
      <c r="AF145" s="163"/>
      <c r="AG145" s="163"/>
      <c r="AH145" s="163"/>
      <c r="AI145" s="150"/>
      <c r="AJ145" s="149">
        <f t="shared" si="12"/>
        <v>0</v>
      </c>
      <c r="AK145" s="163"/>
      <c r="AL145" s="163"/>
      <c r="AM145" s="150"/>
      <c r="AN145" s="163"/>
      <c r="AO145" s="150"/>
      <c r="AP145" s="163"/>
      <c r="AQ145" s="150"/>
      <c r="AR145" s="163"/>
      <c r="AS145" s="150"/>
      <c r="AT145" s="163"/>
      <c r="AU145" s="150"/>
      <c r="AV145" s="149">
        <f t="shared" si="14"/>
        <v>0</v>
      </c>
      <c r="AW145" s="163"/>
      <c r="AX145" s="163"/>
      <c r="AY145" s="150"/>
      <c r="AZ145" s="149">
        <f t="shared" si="16"/>
        <v>0</v>
      </c>
      <c r="BA145" s="163"/>
      <c r="BB145" s="163"/>
      <c r="BC145" s="149"/>
      <c r="BD145" s="149">
        <f t="shared" si="18"/>
        <v>0</v>
      </c>
      <c r="BE145" s="357"/>
      <c r="BF145" s="163"/>
      <c r="BG145" s="151"/>
      <c r="BH145" s="149">
        <f t="shared" si="20"/>
        <v>0</v>
      </c>
      <c r="BI145" s="163"/>
      <c r="BJ145" s="163"/>
      <c r="BK145" s="163"/>
      <c r="BL145" s="163"/>
      <c r="BM145" s="163"/>
      <c r="BN145" s="151"/>
      <c r="BO145" s="149">
        <f t="shared" si="22"/>
        <v>0</v>
      </c>
      <c r="BP145" s="151"/>
      <c r="BQ145" s="126"/>
    </row>
    <row r="146" spans="1:69" ht="12.75" customHeight="1">
      <c r="A146" s="173" t="s">
        <v>290</v>
      </c>
      <c r="B146" s="174" t="s">
        <v>291</v>
      </c>
      <c r="C146" s="149">
        <f t="shared" si="0"/>
        <v>0</v>
      </c>
      <c r="D146" s="163"/>
      <c r="E146" s="163"/>
      <c r="F146" s="163"/>
      <c r="G146" s="150"/>
      <c r="H146" s="149">
        <f t="shared" si="2"/>
        <v>0</v>
      </c>
      <c r="I146" s="163"/>
      <c r="J146" s="163"/>
      <c r="K146" s="163"/>
      <c r="L146" s="163"/>
      <c r="M146" s="150"/>
      <c r="N146" s="149">
        <f t="shared" si="4"/>
        <v>0</v>
      </c>
      <c r="O146" s="163"/>
      <c r="P146" s="163"/>
      <c r="Q146" s="163"/>
      <c r="R146" s="163"/>
      <c r="S146" s="163"/>
      <c r="T146" s="150"/>
      <c r="U146" s="149">
        <f t="shared" si="6"/>
        <v>0</v>
      </c>
      <c r="V146" s="163"/>
      <c r="W146" s="163"/>
      <c r="X146" s="163"/>
      <c r="Y146" s="150"/>
      <c r="Z146" s="149">
        <f t="shared" si="8"/>
        <v>0</v>
      </c>
      <c r="AA146" s="163"/>
      <c r="AB146" s="163"/>
      <c r="AC146" s="163"/>
      <c r="AD146" s="150"/>
      <c r="AE146" s="149">
        <f t="shared" si="10"/>
        <v>0</v>
      </c>
      <c r="AF146" s="163"/>
      <c r="AG146" s="163"/>
      <c r="AH146" s="163"/>
      <c r="AI146" s="150"/>
      <c r="AJ146" s="149">
        <f t="shared" si="12"/>
        <v>0</v>
      </c>
      <c r="AK146" s="163"/>
      <c r="AL146" s="163"/>
      <c r="AM146" s="150"/>
      <c r="AN146" s="163"/>
      <c r="AO146" s="150"/>
      <c r="AP146" s="163"/>
      <c r="AQ146" s="150"/>
      <c r="AR146" s="163"/>
      <c r="AS146" s="150"/>
      <c r="AT146" s="163"/>
      <c r="AU146" s="150"/>
      <c r="AV146" s="149">
        <f t="shared" si="14"/>
        <v>0</v>
      </c>
      <c r="AW146" s="163"/>
      <c r="AX146" s="163"/>
      <c r="AY146" s="150"/>
      <c r="AZ146" s="149">
        <f t="shared" si="16"/>
        <v>0</v>
      </c>
      <c r="BA146" s="163"/>
      <c r="BB146" s="163"/>
      <c r="BC146" s="149"/>
      <c r="BD146" s="149">
        <f t="shared" si="18"/>
        <v>0</v>
      </c>
      <c r="BE146" s="357"/>
      <c r="BF146" s="163"/>
      <c r="BG146" s="151"/>
      <c r="BH146" s="149">
        <f t="shared" si="20"/>
        <v>0</v>
      </c>
      <c r="BI146" s="163"/>
      <c r="BJ146" s="163"/>
      <c r="BK146" s="163"/>
      <c r="BL146" s="163"/>
      <c r="BM146" s="163"/>
      <c r="BN146" s="151"/>
      <c r="BO146" s="149">
        <f t="shared" si="22"/>
        <v>0</v>
      </c>
      <c r="BP146" s="151"/>
      <c r="BQ146" s="126"/>
    </row>
    <row r="147" spans="1:69" ht="12.75" customHeight="1">
      <c r="A147" s="152" t="s">
        <v>292</v>
      </c>
      <c r="B147" s="153" t="s">
        <v>293</v>
      </c>
      <c r="C147" s="149">
        <f t="shared" si="0"/>
        <v>0</v>
      </c>
      <c r="D147" s="149"/>
      <c r="E147" s="149"/>
      <c r="F147" s="149"/>
      <c r="G147" s="150"/>
      <c r="H147" s="149">
        <f t="shared" si="2"/>
        <v>0</v>
      </c>
      <c r="I147" s="149"/>
      <c r="J147" s="149"/>
      <c r="K147" s="149"/>
      <c r="L147" s="149"/>
      <c r="M147" s="150"/>
      <c r="N147" s="149">
        <f t="shared" si="4"/>
        <v>0</v>
      </c>
      <c r="O147" s="149"/>
      <c r="P147" s="149"/>
      <c r="Q147" s="149"/>
      <c r="R147" s="149"/>
      <c r="S147" s="149"/>
      <c r="T147" s="150"/>
      <c r="U147" s="149">
        <f t="shared" si="6"/>
        <v>0</v>
      </c>
      <c r="V147" s="149"/>
      <c r="W147" s="149"/>
      <c r="X147" s="149"/>
      <c r="Y147" s="150"/>
      <c r="Z147" s="149">
        <f t="shared" si="8"/>
        <v>0</v>
      </c>
      <c r="AA147" s="149"/>
      <c r="AB147" s="149"/>
      <c r="AC147" s="149"/>
      <c r="AD147" s="150"/>
      <c r="AE147" s="149">
        <f t="shared" si="10"/>
        <v>0</v>
      </c>
      <c r="AF147" s="149"/>
      <c r="AG147" s="149"/>
      <c r="AH147" s="149"/>
      <c r="AI147" s="150"/>
      <c r="AJ147" s="149">
        <f t="shared" si="12"/>
        <v>0</v>
      </c>
      <c r="AK147" s="149"/>
      <c r="AL147" s="149"/>
      <c r="AM147" s="150"/>
      <c r="AN147" s="149"/>
      <c r="AO147" s="150"/>
      <c r="AP147" s="149"/>
      <c r="AQ147" s="150"/>
      <c r="AR147" s="149"/>
      <c r="AS147" s="150"/>
      <c r="AT147" s="149"/>
      <c r="AU147" s="150"/>
      <c r="AV147" s="149">
        <f t="shared" si="14"/>
        <v>0</v>
      </c>
      <c r="AW147" s="149"/>
      <c r="AX147" s="149"/>
      <c r="AY147" s="150"/>
      <c r="AZ147" s="149">
        <f t="shared" si="16"/>
        <v>0</v>
      </c>
      <c r="BA147" s="149"/>
      <c r="BB147" s="149"/>
      <c r="BC147" s="149"/>
      <c r="BD147" s="149">
        <f t="shared" si="18"/>
        <v>0</v>
      </c>
      <c r="BE147" s="355"/>
      <c r="BF147" s="149"/>
      <c r="BG147" s="151"/>
      <c r="BH147" s="149">
        <f t="shared" si="20"/>
        <v>0</v>
      </c>
      <c r="BI147" s="149"/>
      <c r="BJ147" s="149"/>
      <c r="BK147" s="149"/>
      <c r="BL147" s="149"/>
      <c r="BM147" s="149"/>
      <c r="BN147" s="151"/>
      <c r="BO147" s="149">
        <f t="shared" si="22"/>
        <v>0</v>
      </c>
      <c r="BP147" s="151"/>
      <c r="BQ147" s="126"/>
    </row>
    <row r="148" spans="1:69" ht="12.75" customHeight="1">
      <c r="A148" s="152" t="s">
        <v>294</v>
      </c>
      <c r="B148" s="153" t="s">
        <v>295</v>
      </c>
      <c r="C148" s="149">
        <f t="shared" si="0"/>
        <v>0</v>
      </c>
      <c r="D148" s="149">
        <f t="shared" ref="D148:F148" si="397">+D149+D150+D151</f>
        <v>0</v>
      </c>
      <c r="E148" s="149">
        <f t="shared" si="397"/>
        <v>0</v>
      </c>
      <c r="F148" s="149">
        <f t="shared" si="397"/>
        <v>0</v>
      </c>
      <c r="G148" s="150"/>
      <c r="H148" s="149">
        <f t="shared" si="2"/>
        <v>0</v>
      </c>
      <c r="I148" s="149">
        <f t="shared" ref="I148:L148" si="398">+I149+I150+I151</f>
        <v>0</v>
      </c>
      <c r="J148" s="149">
        <f t="shared" si="398"/>
        <v>0</v>
      </c>
      <c r="K148" s="149">
        <f t="shared" si="398"/>
        <v>0</v>
      </c>
      <c r="L148" s="149">
        <f t="shared" si="398"/>
        <v>0</v>
      </c>
      <c r="M148" s="150"/>
      <c r="N148" s="149">
        <f t="shared" si="4"/>
        <v>0</v>
      </c>
      <c r="O148" s="149">
        <f t="shared" ref="O148:S148" si="399">+O149+O150+O151</f>
        <v>0</v>
      </c>
      <c r="P148" s="149">
        <f t="shared" si="399"/>
        <v>0</v>
      </c>
      <c r="Q148" s="149">
        <f t="shared" si="399"/>
        <v>0</v>
      </c>
      <c r="R148" s="149">
        <f t="shared" si="399"/>
        <v>0</v>
      </c>
      <c r="S148" s="149">
        <f t="shared" si="399"/>
        <v>0</v>
      </c>
      <c r="T148" s="150"/>
      <c r="U148" s="149">
        <f t="shared" si="6"/>
        <v>0</v>
      </c>
      <c r="V148" s="149">
        <f t="shared" ref="V148:X148" si="400">+V149+V150+V151</f>
        <v>0</v>
      </c>
      <c r="W148" s="149">
        <f t="shared" si="400"/>
        <v>0</v>
      </c>
      <c r="X148" s="149">
        <f t="shared" si="400"/>
        <v>0</v>
      </c>
      <c r="Y148" s="150"/>
      <c r="Z148" s="149">
        <f t="shared" si="8"/>
        <v>0</v>
      </c>
      <c r="AA148" s="149">
        <f t="shared" ref="AA148:AC148" si="401">+AA149+AA150+AA151</f>
        <v>0</v>
      </c>
      <c r="AB148" s="149">
        <f t="shared" si="401"/>
        <v>0</v>
      </c>
      <c r="AC148" s="149">
        <f t="shared" si="401"/>
        <v>0</v>
      </c>
      <c r="AD148" s="150"/>
      <c r="AE148" s="149">
        <f t="shared" si="10"/>
        <v>0</v>
      </c>
      <c r="AF148" s="149">
        <f t="shared" ref="AF148:AH148" si="402">+AF149+AF150+AF151</f>
        <v>0</v>
      </c>
      <c r="AG148" s="149">
        <f t="shared" si="402"/>
        <v>0</v>
      </c>
      <c r="AH148" s="149">
        <f t="shared" si="402"/>
        <v>0</v>
      </c>
      <c r="AI148" s="150"/>
      <c r="AJ148" s="149">
        <f t="shared" si="12"/>
        <v>0</v>
      </c>
      <c r="AK148" s="149">
        <f t="shared" ref="AK148:AL148" si="403">+AK149+AK150+AK151</f>
        <v>0</v>
      </c>
      <c r="AL148" s="149">
        <f t="shared" si="403"/>
        <v>0</v>
      </c>
      <c r="AM148" s="150"/>
      <c r="AN148" s="149">
        <f>+AN149+AN150+AN151</f>
        <v>0</v>
      </c>
      <c r="AO148" s="150"/>
      <c r="AP148" s="149">
        <f>+AP149+AP150+AP151</f>
        <v>0</v>
      </c>
      <c r="AQ148" s="150"/>
      <c r="AR148" s="149">
        <f>+AR149+AR150+AR151</f>
        <v>0</v>
      </c>
      <c r="AS148" s="150"/>
      <c r="AT148" s="149">
        <f>+AT149+AT150+AT151</f>
        <v>0</v>
      </c>
      <c r="AU148" s="150"/>
      <c r="AV148" s="149">
        <f t="shared" si="14"/>
        <v>0</v>
      </c>
      <c r="AW148" s="149">
        <f t="shared" ref="AW148:AX148" si="404">+AW149+AW150+AW151</f>
        <v>0</v>
      </c>
      <c r="AX148" s="149">
        <f t="shared" si="404"/>
        <v>0</v>
      </c>
      <c r="AY148" s="150"/>
      <c r="AZ148" s="149">
        <f t="shared" si="16"/>
        <v>0</v>
      </c>
      <c r="BA148" s="149">
        <f t="shared" ref="BA148:BB148" si="405">+BA149+BA150+BA151</f>
        <v>0</v>
      </c>
      <c r="BB148" s="149">
        <f t="shared" si="405"/>
        <v>0</v>
      </c>
      <c r="BC148" s="149"/>
      <c r="BD148" s="149">
        <f t="shared" si="18"/>
        <v>0</v>
      </c>
      <c r="BE148" s="355">
        <f>+BE149+BE150+BE151</f>
        <v>0</v>
      </c>
      <c r="BF148" s="149">
        <f t="shared" ref="BF148" si="406">+BF149+BF150+BF151</f>
        <v>0</v>
      </c>
      <c r="BG148" s="151"/>
      <c r="BH148" s="149">
        <f t="shared" si="20"/>
        <v>0</v>
      </c>
      <c r="BI148" s="149">
        <f t="shared" ref="BI148:BM148" si="407">+BI149+BI150+BI151</f>
        <v>0</v>
      </c>
      <c r="BJ148" s="149">
        <f t="shared" si="407"/>
        <v>0</v>
      </c>
      <c r="BK148" s="149">
        <f t="shared" si="407"/>
        <v>0</v>
      </c>
      <c r="BL148" s="149">
        <f t="shared" si="407"/>
        <v>0</v>
      </c>
      <c r="BM148" s="149">
        <f t="shared" si="407"/>
        <v>0</v>
      </c>
      <c r="BN148" s="151"/>
      <c r="BO148" s="149">
        <f t="shared" si="22"/>
        <v>0</v>
      </c>
      <c r="BP148" s="151"/>
      <c r="BQ148" s="126"/>
    </row>
    <row r="149" spans="1:69" ht="12.75" customHeight="1">
      <c r="A149" s="173" t="s">
        <v>296</v>
      </c>
      <c r="B149" s="174" t="s">
        <v>297</v>
      </c>
      <c r="C149" s="149">
        <f t="shared" si="0"/>
        <v>0</v>
      </c>
      <c r="D149" s="163"/>
      <c r="E149" s="163"/>
      <c r="F149" s="163"/>
      <c r="G149" s="150"/>
      <c r="H149" s="149">
        <f t="shared" si="2"/>
        <v>0</v>
      </c>
      <c r="I149" s="163"/>
      <c r="J149" s="163"/>
      <c r="K149" s="163"/>
      <c r="L149" s="163"/>
      <c r="M149" s="150"/>
      <c r="N149" s="149">
        <f t="shared" si="4"/>
        <v>0</v>
      </c>
      <c r="O149" s="163"/>
      <c r="P149" s="163"/>
      <c r="Q149" s="163"/>
      <c r="R149" s="163"/>
      <c r="S149" s="163"/>
      <c r="T149" s="150"/>
      <c r="U149" s="149">
        <f t="shared" si="6"/>
        <v>0</v>
      </c>
      <c r="V149" s="163"/>
      <c r="W149" s="163"/>
      <c r="X149" s="163"/>
      <c r="Y149" s="150"/>
      <c r="Z149" s="149">
        <f t="shared" si="8"/>
        <v>0</v>
      </c>
      <c r="AA149" s="163"/>
      <c r="AB149" s="163"/>
      <c r="AC149" s="163"/>
      <c r="AD149" s="150"/>
      <c r="AE149" s="149">
        <f t="shared" si="10"/>
        <v>0</v>
      </c>
      <c r="AF149" s="163"/>
      <c r="AG149" s="163"/>
      <c r="AH149" s="163"/>
      <c r="AI149" s="150"/>
      <c r="AJ149" s="149">
        <f t="shared" si="12"/>
        <v>0</v>
      </c>
      <c r="AK149" s="163"/>
      <c r="AL149" s="163"/>
      <c r="AM149" s="150"/>
      <c r="AN149" s="163"/>
      <c r="AO149" s="150"/>
      <c r="AP149" s="163"/>
      <c r="AQ149" s="150"/>
      <c r="AR149" s="163"/>
      <c r="AS149" s="150"/>
      <c r="AT149" s="163"/>
      <c r="AU149" s="150"/>
      <c r="AV149" s="149">
        <f t="shared" si="14"/>
        <v>0</v>
      </c>
      <c r="AW149" s="163"/>
      <c r="AX149" s="163"/>
      <c r="AY149" s="150"/>
      <c r="AZ149" s="149">
        <f t="shared" si="16"/>
        <v>0</v>
      </c>
      <c r="BA149" s="163"/>
      <c r="BB149" s="163"/>
      <c r="BC149" s="149"/>
      <c r="BD149" s="149">
        <f t="shared" si="18"/>
        <v>0</v>
      </c>
      <c r="BE149" s="357"/>
      <c r="BF149" s="163"/>
      <c r="BG149" s="151"/>
      <c r="BH149" s="149">
        <f t="shared" si="20"/>
        <v>0</v>
      </c>
      <c r="BI149" s="163"/>
      <c r="BJ149" s="163"/>
      <c r="BK149" s="163"/>
      <c r="BL149" s="163"/>
      <c r="BM149" s="163"/>
      <c r="BN149" s="151"/>
      <c r="BO149" s="149">
        <f t="shared" si="22"/>
        <v>0</v>
      </c>
      <c r="BP149" s="151"/>
      <c r="BQ149" s="126"/>
    </row>
    <row r="150" spans="1:69" ht="12.75" customHeight="1">
      <c r="A150" s="173" t="s">
        <v>298</v>
      </c>
      <c r="B150" s="174" t="s">
        <v>299</v>
      </c>
      <c r="C150" s="149">
        <f t="shared" si="0"/>
        <v>0</v>
      </c>
      <c r="D150" s="163"/>
      <c r="E150" s="163"/>
      <c r="F150" s="163"/>
      <c r="G150" s="150"/>
      <c r="H150" s="149">
        <f t="shared" si="2"/>
        <v>0</v>
      </c>
      <c r="I150" s="163"/>
      <c r="J150" s="163"/>
      <c r="K150" s="163"/>
      <c r="L150" s="163"/>
      <c r="M150" s="150"/>
      <c r="N150" s="149">
        <f t="shared" si="4"/>
        <v>0</v>
      </c>
      <c r="O150" s="163"/>
      <c r="P150" s="163"/>
      <c r="Q150" s="163"/>
      <c r="R150" s="163"/>
      <c r="S150" s="163"/>
      <c r="T150" s="150"/>
      <c r="U150" s="149">
        <f t="shared" si="6"/>
        <v>0</v>
      </c>
      <c r="V150" s="163"/>
      <c r="W150" s="163"/>
      <c r="X150" s="163"/>
      <c r="Y150" s="150"/>
      <c r="Z150" s="149">
        <f t="shared" si="8"/>
        <v>0</v>
      </c>
      <c r="AA150" s="163"/>
      <c r="AB150" s="163"/>
      <c r="AC150" s="163"/>
      <c r="AD150" s="150"/>
      <c r="AE150" s="149">
        <f t="shared" si="10"/>
        <v>0</v>
      </c>
      <c r="AF150" s="163"/>
      <c r="AG150" s="163"/>
      <c r="AH150" s="163"/>
      <c r="AI150" s="150"/>
      <c r="AJ150" s="149">
        <f t="shared" si="12"/>
        <v>0</v>
      </c>
      <c r="AK150" s="163"/>
      <c r="AL150" s="163"/>
      <c r="AM150" s="150"/>
      <c r="AN150" s="163"/>
      <c r="AO150" s="150"/>
      <c r="AP150" s="163"/>
      <c r="AQ150" s="150"/>
      <c r="AR150" s="163"/>
      <c r="AS150" s="150"/>
      <c r="AT150" s="163"/>
      <c r="AU150" s="150"/>
      <c r="AV150" s="149">
        <f t="shared" si="14"/>
        <v>0</v>
      </c>
      <c r="AW150" s="163"/>
      <c r="AX150" s="163"/>
      <c r="AY150" s="150"/>
      <c r="AZ150" s="149">
        <f t="shared" si="16"/>
        <v>0</v>
      </c>
      <c r="BA150" s="163"/>
      <c r="BB150" s="163"/>
      <c r="BC150" s="149"/>
      <c r="BD150" s="149">
        <f t="shared" si="18"/>
        <v>0</v>
      </c>
      <c r="BE150" s="357"/>
      <c r="BF150" s="163"/>
      <c r="BG150" s="151"/>
      <c r="BH150" s="149">
        <f t="shared" si="20"/>
        <v>0</v>
      </c>
      <c r="BI150" s="163"/>
      <c r="BJ150" s="163"/>
      <c r="BK150" s="163"/>
      <c r="BL150" s="163"/>
      <c r="BM150" s="163"/>
      <c r="BN150" s="151"/>
      <c r="BO150" s="149">
        <f t="shared" si="22"/>
        <v>0</v>
      </c>
      <c r="BP150" s="151"/>
      <c r="BQ150" s="126"/>
    </row>
    <row r="151" spans="1:69" ht="12.75" customHeight="1">
      <c r="A151" s="173" t="s">
        <v>300</v>
      </c>
      <c r="B151" s="174" t="s">
        <v>301</v>
      </c>
      <c r="C151" s="149">
        <f t="shared" si="0"/>
        <v>0</v>
      </c>
      <c r="D151" s="163"/>
      <c r="E151" s="163"/>
      <c r="F151" s="163"/>
      <c r="G151" s="150"/>
      <c r="H151" s="149">
        <f t="shared" si="2"/>
        <v>0</v>
      </c>
      <c r="I151" s="163"/>
      <c r="J151" s="163"/>
      <c r="K151" s="163"/>
      <c r="L151" s="163"/>
      <c r="M151" s="150"/>
      <c r="N151" s="149">
        <f t="shared" si="4"/>
        <v>0</v>
      </c>
      <c r="O151" s="163"/>
      <c r="P151" s="163"/>
      <c r="Q151" s="163"/>
      <c r="R151" s="163"/>
      <c r="S151" s="163"/>
      <c r="T151" s="150"/>
      <c r="U151" s="149">
        <f t="shared" si="6"/>
        <v>0</v>
      </c>
      <c r="V151" s="163"/>
      <c r="W151" s="163"/>
      <c r="X151" s="163"/>
      <c r="Y151" s="150"/>
      <c r="Z151" s="149">
        <f t="shared" si="8"/>
        <v>0</v>
      </c>
      <c r="AA151" s="163"/>
      <c r="AB151" s="163"/>
      <c r="AC151" s="163"/>
      <c r="AD151" s="150"/>
      <c r="AE151" s="149">
        <f t="shared" si="10"/>
        <v>0</v>
      </c>
      <c r="AF151" s="163"/>
      <c r="AG151" s="163"/>
      <c r="AH151" s="163"/>
      <c r="AI151" s="150"/>
      <c r="AJ151" s="149">
        <f t="shared" si="12"/>
        <v>0</v>
      </c>
      <c r="AK151" s="163"/>
      <c r="AL151" s="163"/>
      <c r="AM151" s="150"/>
      <c r="AN151" s="163"/>
      <c r="AO151" s="150"/>
      <c r="AP151" s="163"/>
      <c r="AQ151" s="150"/>
      <c r="AR151" s="163"/>
      <c r="AS151" s="150"/>
      <c r="AT151" s="163"/>
      <c r="AU151" s="150"/>
      <c r="AV151" s="149">
        <f t="shared" si="14"/>
        <v>0</v>
      </c>
      <c r="AW151" s="163"/>
      <c r="AX151" s="163"/>
      <c r="AY151" s="150"/>
      <c r="AZ151" s="149">
        <f t="shared" si="16"/>
        <v>0</v>
      </c>
      <c r="BA151" s="163"/>
      <c r="BB151" s="163"/>
      <c r="BC151" s="149"/>
      <c r="BD151" s="149">
        <f t="shared" si="18"/>
        <v>0</v>
      </c>
      <c r="BE151" s="357"/>
      <c r="BF151" s="163"/>
      <c r="BG151" s="151"/>
      <c r="BH151" s="149">
        <f t="shared" si="20"/>
        <v>0</v>
      </c>
      <c r="BI151" s="163"/>
      <c r="BJ151" s="163"/>
      <c r="BK151" s="163"/>
      <c r="BL151" s="163"/>
      <c r="BM151" s="163"/>
      <c r="BN151" s="151"/>
      <c r="BO151" s="149">
        <f t="shared" si="22"/>
        <v>0</v>
      </c>
      <c r="BP151" s="151"/>
      <c r="BQ151" s="126"/>
    </row>
    <row r="152" spans="1:69" ht="12.75" customHeight="1">
      <c r="A152" s="152" t="s">
        <v>302</v>
      </c>
      <c r="B152" s="153" t="s">
        <v>303</v>
      </c>
      <c r="C152" s="149">
        <f t="shared" si="0"/>
        <v>0</v>
      </c>
      <c r="D152" s="149">
        <f t="shared" ref="D152:F152" si="408">+D153+D194+D381+D389+D399+D441+D449+D475+D480+D497</f>
        <v>0</v>
      </c>
      <c r="E152" s="149">
        <f t="shared" si="408"/>
        <v>0</v>
      </c>
      <c r="F152" s="149">
        <f t="shared" si="408"/>
        <v>0</v>
      </c>
      <c r="G152" s="150"/>
      <c r="H152" s="149">
        <f t="shared" si="2"/>
        <v>0</v>
      </c>
      <c r="I152" s="149">
        <f t="shared" ref="I152:L152" si="409">+I153+I194+I381+I389+I399+I441+I449+I475+I480+I497</f>
        <v>0</v>
      </c>
      <c r="J152" s="149">
        <f t="shared" si="409"/>
        <v>0</v>
      </c>
      <c r="K152" s="149">
        <f t="shared" si="409"/>
        <v>0</v>
      </c>
      <c r="L152" s="149">
        <f t="shared" si="409"/>
        <v>0</v>
      </c>
      <c r="M152" s="150"/>
      <c r="N152" s="149">
        <f t="shared" si="4"/>
        <v>0</v>
      </c>
      <c r="O152" s="149">
        <f t="shared" ref="O152:S152" si="410">+O153+O194+O381+O389+O399+O441+O449+O475+O480+O497</f>
        <v>0</v>
      </c>
      <c r="P152" s="149">
        <f t="shared" si="410"/>
        <v>0</v>
      </c>
      <c r="Q152" s="149">
        <f t="shared" si="410"/>
        <v>0</v>
      </c>
      <c r="R152" s="149">
        <f t="shared" si="410"/>
        <v>0</v>
      </c>
      <c r="S152" s="149">
        <f t="shared" si="410"/>
        <v>0</v>
      </c>
      <c r="T152" s="150"/>
      <c r="U152" s="149">
        <f t="shared" si="6"/>
        <v>0</v>
      </c>
      <c r="V152" s="149">
        <f t="shared" ref="V152:X152" si="411">+V153+V194+V381+V389+V399+V441+V449+V475+V480+V497</f>
        <v>0</v>
      </c>
      <c r="W152" s="149">
        <f t="shared" si="411"/>
        <v>0</v>
      </c>
      <c r="X152" s="149">
        <f t="shared" si="411"/>
        <v>0</v>
      </c>
      <c r="Y152" s="150"/>
      <c r="Z152" s="149">
        <f t="shared" si="8"/>
        <v>0</v>
      </c>
      <c r="AA152" s="149">
        <f t="shared" ref="AA152:AC152" si="412">+AA153+AA194+AA381+AA389+AA399+AA441+AA449+AA475+AA480+AA497</f>
        <v>0</v>
      </c>
      <c r="AB152" s="149">
        <f t="shared" si="412"/>
        <v>0</v>
      </c>
      <c r="AC152" s="149">
        <f t="shared" si="412"/>
        <v>0</v>
      </c>
      <c r="AD152" s="150"/>
      <c r="AE152" s="149">
        <f t="shared" si="10"/>
        <v>0</v>
      </c>
      <c r="AF152" s="149">
        <f t="shared" ref="AF152:AH152" si="413">+AF153+AF194+AF381+AF389+AF399+AF441+AF449+AF475+AF480+AF497</f>
        <v>0</v>
      </c>
      <c r="AG152" s="149">
        <f t="shared" si="413"/>
        <v>0</v>
      </c>
      <c r="AH152" s="149">
        <f t="shared" si="413"/>
        <v>0</v>
      </c>
      <c r="AI152" s="150"/>
      <c r="AJ152" s="149">
        <f t="shared" si="12"/>
        <v>0</v>
      </c>
      <c r="AK152" s="149">
        <f t="shared" ref="AK152:AL152" si="414">+AK153+AK194+AK381+AK389+AK399+AK441+AK449+AK475+AK480+AK497</f>
        <v>0</v>
      </c>
      <c r="AL152" s="149">
        <f t="shared" si="414"/>
        <v>0</v>
      </c>
      <c r="AM152" s="150"/>
      <c r="AN152" s="149">
        <f>+AN153+AN194+AN381+AN389+AN399+AN441+AN449+AN475+AN480+AN497</f>
        <v>0</v>
      </c>
      <c r="AO152" s="150"/>
      <c r="AP152" s="149">
        <f>+AP153+AP194+AP381+AP389+AP399+AP441+AP449+AP475+AP480+AP497</f>
        <v>0</v>
      </c>
      <c r="AQ152" s="150"/>
      <c r="AR152" s="149">
        <f>+AR153+AR194+AR381+AR389+AR399+AR441+AR449+AR475+AR480+AR497</f>
        <v>0</v>
      </c>
      <c r="AS152" s="150"/>
      <c r="AT152" s="149">
        <f>+AT153+AT194+AT381+AT389+AT399+AT441+AT449+AT475+AT480+AT497</f>
        <v>0</v>
      </c>
      <c r="AU152" s="150"/>
      <c r="AV152" s="149">
        <f t="shared" si="14"/>
        <v>0</v>
      </c>
      <c r="AW152" s="149">
        <f t="shared" ref="AW152:AX152" si="415">+AW153+AW194+AW381+AW389+AW399+AW441+AW449+AW475+AW480+AW497</f>
        <v>0</v>
      </c>
      <c r="AX152" s="149">
        <f t="shared" si="415"/>
        <v>0</v>
      </c>
      <c r="AY152" s="150"/>
      <c r="AZ152" s="149">
        <f t="shared" si="16"/>
        <v>0</v>
      </c>
      <c r="BA152" s="149">
        <f t="shared" ref="BA152:BB152" si="416">+BA153+BA194+BA381+BA389+BA399+BA441+BA449+BA475+BA480+BA497</f>
        <v>0</v>
      </c>
      <c r="BB152" s="149">
        <f t="shared" si="416"/>
        <v>0</v>
      </c>
      <c r="BC152" s="149"/>
      <c r="BD152" s="149">
        <f t="shared" si="18"/>
        <v>2897346.48</v>
      </c>
      <c r="BE152" s="355">
        <f>+BE153+BE194+BE381+BE389+BE399+BE441+BE449+BE475+BE480+BE497</f>
        <v>2897346.48</v>
      </c>
      <c r="BF152" s="149">
        <f t="shared" ref="BF152" si="417">+BF153+BF194+BF381+BF389+BF399+BF441+BF449+BF475+BF480+BF497</f>
        <v>0</v>
      </c>
      <c r="BG152" s="151"/>
      <c r="BH152" s="149">
        <f t="shared" si="20"/>
        <v>0</v>
      </c>
      <c r="BI152" s="149">
        <f t="shared" ref="BI152:BM152" si="418">+BI153+BI194+BI381+BI389+BI399+BI441+BI449+BI475+BI480+BI497</f>
        <v>0</v>
      </c>
      <c r="BJ152" s="149">
        <f t="shared" si="418"/>
        <v>0</v>
      </c>
      <c r="BK152" s="149">
        <f t="shared" si="418"/>
        <v>0</v>
      </c>
      <c r="BL152" s="149">
        <f t="shared" si="418"/>
        <v>0</v>
      </c>
      <c r="BM152" s="149">
        <f t="shared" si="418"/>
        <v>0</v>
      </c>
      <c r="BN152" s="151"/>
      <c r="BO152" s="149">
        <f t="shared" si="22"/>
        <v>2897346.48</v>
      </c>
      <c r="BP152" s="151"/>
      <c r="BQ152" s="126"/>
    </row>
    <row r="153" spans="1:69" ht="12.75" customHeight="1">
      <c r="A153" s="152" t="s">
        <v>304</v>
      </c>
      <c r="B153" s="153" t="s">
        <v>305</v>
      </c>
      <c r="C153" s="149">
        <f t="shared" si="0"/>
        <v>0</v>
      </c>
      <c r="D153" s="149">
        <f t="shared" ref="D153:F153" si="419">+D154+D186</f>
        <v>0</v>
      </c>
      <c r="E153" s="149">
        <f t="shared" si="419"/>
        <v>0</v>
      </c>
      <c r="F153" s="149">
        <f t="shared" si="419"/>
        <v>0</v>
      </c>
      <c r="G153" s="150"/>
      <c r="H153" s="149">
        <f t="shared" si="2"/>
        <v>0</v>
      </c>
      <c r="I153" s="149">
        <f t="shared" ref="I153:L153" si="420">+I154+I186</f>
        <v>0</v>
      </c>
      <c r="J153" s="149">
        <f t="shared" si="420"/>
        <v>0</v>
      </c>
      <c r="K153" s="149">
        <f t="shared" si="420"/>
        <v>0</v>
      </c>
      <c r="L153" s="149">
        <f t="shared" si="420"/>
        <v>0</v>
      </c>
      <c r="M153" s="150"/>
      <c r="N153" s="149">
        <f t="shared" si="4"/>
        <v>0</v>
      </c>
      <c r="O153" s="149">
        <f t="shared" ref="O153:S153" si="421">+O154+O186</f>
        <v>0</v>
      </c>
      <c r="P153" s="149">
        <f t="shared" si="421"/>
        <v>0</v>
      </c>
      <c r="Q153" s="149">
        <f t="shared" si="421"/>
        <v>0</v>
      </c>
      <c r="R153" s="149">
        <f t="shared" si="421"/>
        <v>0</v>
      </c>
      <c r="S153" s="149">
        <f t="shared" si="421"/>
        <v>0</v>
      </c>
      <c r="T153" s="150"/>
      <c r="U153" s="149">
        <f t="shared" si="6"/>
        <v>0</v>
      </c>
      <c r="V153" s="149">
        <f t="shared" ref="V153:X153" si="422">+V154+V186</f>
        <v>0</v>
      </c>
      <c r="W153" s="149">
        <f t="shared" si="422"/>
        <v>0</v>
      </c>
      <c r="X153" s="149">
        <f t="shared" si="422"/>
        <v>0</v>
      </c>
      <c r="Y153" s="150"/>
      <c r="Z153" s="149">
        <f t="shared" si="8"/>
        <v>0</v>
      </c>
      <c r="AA153" s="149">
        <f t="shared" ref="AA153:AC153" si="423">+AA154+AA186</f>
        <v>0</v>
      </c>
      <c r="AB153" s="149">
        <f t="shared" si="423"/>
        <v>0</v>
      </c>
      <c r="AC153" s="149">
        <f t="shared" si="423"/>
        <v>0</v>
      </c>
      <c r="AD153" s="150"/>
      <c r="AE153" s="149">
        <f t="shared" si="10"/>
        <v>0</v>
      </c>
      <c r="AF153" s="149">
        <f t="shared" ref="AF153:AH153" si="424">+AF154+AF186</f>
        <v>0</v>
      </c>
      <c r="AG153" s="149">
        <f t="shared" si="424"/>
        <v>0</v>
      </c>
      <c r="AH153" s="149">
        <f t="shared" si="424"/>
        <v>0</v>
      </c>
      <c r="AI153" s="150"/>
      <c r="AJ153" s="149">
        <f t="shared" si="12"/>
        <v>0</v>
      </c>
      <c r="AK153" s="149">
        <f t="shared" ref="AK153:AL153" si="425">+AK154+AK186</f>
        <v>0</v>
      </c>
      <c r="AL153" s="149">
        <f t="shared" si="425"/>
        <v>0</v>
      </c>
      <c r="AM153" s="150"/>
      <c r="AN153" s="149">
        <f>+AN154+AN186</f>
        <v>0</v>
      </c>
      <c r="AO153" s="150"/>
      <c r="AP153" s="149">
        <f>+AP154+AP186</f>
        <v>0</v>
      </c>
      <c r="AQ153" s="150"/>
      <c r="AR153" s="149">
        <f>+AR154+AR186</f>
        <v>0</v>
      </c>
      <c r="AS153" s="150"/>
      <c r="AT153" s="149">
        <f>+AT154+AT186</f>
        <v>0</v>
      </c>
      <c r="AU153" s="150"/>
      <c r="AV153" s="149">
        <f t="shared" si="14"/>
        <v>0</v>
      </c>
      <c r="AW153" s="149">
        <f t="shared" ref="AW153:AX153" si="426">+AW154+AW186</f>
        <v>0</v>
      </c>
      <c r="AX153" s="149">
        <f t="shared" si="426"/>
        <v>0</v>
      </c>
      <c r="AY153" s="150"/>
      <c r="AZ153" s="149">
        <f t="shared" si="16"/>
        <v>0</v>
      </c>
      <c r="BA153" s="149">
        <f t="shared" ref="BA153:BB153" si="427">+BA154+BA186</f>
        <v>0</v>
      </c>
      <c r="BB153" s="149">
        <f t="shared" si="427"/>
        <v>0</v>
      </c>
      <c r="BC153" s="149"/>
      <c r="BD153" s="149">
        <f t="shared" si="18"/>
        <v>0</v>
      </c>
      <c r="BE153" s="355">
        <f>+BE154+BE186</f>
        <v>0</v>
      </c>
      <c r="BF153" s="149">
        <f t="shared" ref="BF153" si="428">+BF154+BF186</f>
        <v>0</v>
      </c>
      <c r="BG153" s="151"/>
      <c r="BH153" s="149">
        <f t="shared" si="20"/>
        <v>0</v>
      </c>
      <c r="BI153" s="149">
        <f t="shared" ref="BI153:BM153" si="429">+BI154+BI186</f>
        <v>0</v>
      </c>
      <c r="BJ153" s="149">
        <f t="shared" si="429"/>
        <v>0</v>
      </c>
      <c r="BK153" s="149">
        <f t="shared" si="429"/>
        <v>0</v>
      </c>
      <c r="BL153" s="149">
        <f t="shared" si="429"/>
        <v>0</v>
      </c>
      <c r="BM153" s="149">
        <f t="shared" si="429"/>
        <v>0</v>
      </c>
      <c r="BN153" s="151"/>
      <c r="BO153" s="149">
        <f t="shared" si="22"/>
        <v>0</v>
      </c>
      <c r="BP153" s="151"/>
      <c r="BQ153" s="126"/>
    </row>
    <row r="154" spans="1:69" ht="12.75" customHeight="1">
      <c r="A154" s="154" t="s">
        <v>306</v>
      </c>
      <c r="B154" s="155" t="s">
        <v>307</v>
      </c>
      <c r="C154" s="149">
        <f t="shared" si="0"/>
        <v>0</v>
      </c>
      <c r="D154" s="156">
        <f t="shared" ref="D154:F154" si="430">+D155+D163+D167+D173+D174+D175+D176+D177+D178</f>
        <v>0</v>
      </c>
      <c r="E154" s="156">
        <f t="shared" si="430"/>
        <v>0</v>
      </c>
      <c r="F154" s="156">
        <f t="shared" si="430"/>
        <v>0</v>
      </c>
      <c r="G154" s="150"/>
      <c r="H154" s="149">
        <f t="shared" si="2"/>
        <v>0</v>
      </c>
      <c r="I154" s="156">
        <f t="shared" ref="I154:L154" si="431">+I155+I163+I167+I173+I174+I175+I176+I177+I178</f>
        <v>0</v>
      </c>
      <c r="J154" s="156">
        <f t="shared" si="431"/>
        <v>0</v>
      </c>
      <c r="K154" s="156">
        <f t="shared" si="431"/>
        <v>0</v>
      </c>
      <c r="L154" s="156">
        <f t="shared" si="431"/>
        <v>0</v>
      </c>
      <c r="M154" s="150"/>
      <c r="N154" s="149">
        <f t="shared" si="4"/>
        <v>0</v>
      </c>
      <c r="O154" s="156">
        <f t="shared" ref="O154:S154" si="432">+O155+O163+O167+O173+O174+O175+O176+O177+O178</f>
        <v>0</v>
      </c>
      <c r="P154" s="156">
        <f t="shared" si="432"/>
        <v>0</v>
      </c>
      <c r="Q154" s="156">
        <f t="shared" si="432"/>
        <v>0</v>
      </c>
      <c r="R154" s="156">
        <f t="shared" si="432"/>
        <v>0</v>
      </c>
      <c r="S154" s="156">
        <f t="shared" si="432"/>
        <v>0</v>
      </c>
      <c r="T154" s="150"/>
      <c r="U154" s="149">
        <f t="shared" si="6"/>
        <v>0</v>
      </c>
      <c r="V154" s="156">
        <f t="shared" ref="V154:X154" si="433">+V155+V163+V167+V173+V174+V175+V176+V177+V178</f>
        <v>0</v>
      </c>
      <c r="W154" s="156">
        <f t="shared" si="433"/>
        <v>0</v>
      </c>
      <c r="X154" s="156">
        <f t="shared" si="433"/>
        <v>0</v>
      </c>
      <c r="Y154" s="150"/>
      <c r="Z154" s="149">
        <f t="shared" si="8"/>
        <v>0</v>
      </c>
      <c r="AA154" s="156">
        <f t="shared" ref="AA154:AC154" si="434">+AA155+AA163+AA167+AA173+AA174+AA175+AA176+AA177+AA178</f>
        <v>0</v>
      </c>
      <c r="AB154" s="156">
        <f t="shared" si="434"/>
        <v>0</v>
      </c>
      <c r="AC154" s="156">
        <f t="shared" si="434"/>
        <v>0</v>
      </c>
      <c r="AD154" s="150"/>
      <c r="AE154" s="149">
        <f t="shared" si="10"/>
        <v>0</v>
      </c>
      <c r="AF154" s="156">
        <f t="shared" ref="AF154:AH154" si="435">+AF155+AF163+AF167+AF173+AF174+AF175+AF176+AF177+AF178</f>
        <v>0</v>
      </c>
      <c r="AG154" s="156">
        <f t="shared" si="435"/>
        <v>0</v>
      </c>
      <c r="AH154" s="156">
        <f t="shared" si="435"/>
        <v>0</v>
      </c>
      <c r="AI154" s="150"/>
      <c r="AJ154" s="149">
        <f t="shared" si="12"/>
        <v>0</v>
      </c>
      <c r="AK154" s="156">
        <f t="shared" ref="AK154:AL154" si="436">+AK155+AK163+AK167+AK173+AK174+AK175+AK176+AK177+AK178</f>
        <v>0</v>
      </c>
      <c r="AL154" s="156">
        <f t="shared" si="436"/>
        <v>0</v>
      </c>
      <c r="AM154" s="150"/>
      <c r="AN154" s="156">
        <f>+AN155+AN163+AN167+AN173+AN174+AN175+AN176+AN177+AN178</f>
        <v>0</v>
      </c>
      <c r="AO154" s="150"/>
      <c r="AP154" s="156">
        <f>+AP155+AP163+AP167+AP173+AP174+AP175+AP176+AP177+AP178</f>
        <v>0</v>
      </c>
      <c r="AQ154" s="150"/>
      <c r="AR154" s="156">
        <f>+AR155+AR163+AR167+AR173+AR174+AR175+AR176+AR177+AR178</f>
        <v>0</v>
      </c>
      <c r="AS154" s="150"/>
      <c r="AT154" s="156">
        <f>+AT155+AT163+AT167+AT173+AT174+AT175+AT176+AT177+AT178</f>
        <v>0</v>
      </c>
      <c r="AU154" s="150"/>
      <c r="AV154" s="149">
        <f t="shared" si="14"/>
        <v>0</v>
      </c>
      <c r="AW154" s="156">
        <f t="shared" ref="AW154:AX154" si="437">+AW155+AW163+AW167+AW173+AW174+AW175+AW176+AW177+AW178</f>
        <v>0</v>
      </c>
      <c r="AX154" s="156">
        <f t="shared" si="437"/>
        <v>0</v>
      </c>
      <c r="AY154" s="150"/>
      <c r="AZ154" s="149">
        <f t="shared" si="16"/>
        <v>0</v>
      </c>
      <c r="BA154" s="156">
        <f t="shared" ref="BA154:BB154" si="438">+BA155+BA163+BA167+BA173+BA174+BA175+BA176+BA177+BA178</f>
        <v>0</v>
      </c>
      <c r="BB154" s="156">
        <f t="shared" si="438"/>
        <v>0</v>
      </c>
      <c r="BC154" s="149"/>
      <c r="BD154" s="149">
        <f t="shared" si="18"/>
        <v>0</v>
      </c>
      <c r="BE154" s="356">
        <f>+BE155+BE163+BE167+BE173+BE174+BE175+BE176+BE177+BE178</f>
        <v>0</v>
      </c>
      <c r="BF154" s="156">
        <f t="shared" ref="BF154" si="439">+BF155+BF163+BF167+BF173+BF174+BF175+BF176+BF177+BF178</f>
        <v>0</v>
      </c>
      <c r="BG154" s="151"/>
      <c r="BH154" s="149">
        <f t="shared" si="20"/>
        <v>0</v>
      </c>
      <c r="BI154" s="156">
        <f t="shared" ref="BI154:BM154" si="440">+BI155+BI163+BI167+BI173+BI174+BI175+BI176+BI177+BI178</f>
        <v>0</v>
      </c>
      <c r="BJ154" s="156">
        <f t="shared" si="440"/>
        <v>0</v>
      </c>
      <c r="BK154" s="156">
        <f t="shared" si="440"/>
        <v>0</v>
      </c>
      <c r="BL154" s="156">
        <f t="shared" si="440"/>
        <v>0</v>
      </c>
      <c r="BM154" s="156">
        <f t="shared" si="440"/>
        <v>0</v>
      </c>
      <c r="BN154" s="151"/>
      <c r="BO154" s="149">
        <f t="shared" si="22"/>
        <v>0</v>
      </c>
      <c r="BP154" s="151"/>
      <c r="BQ154" s="126"/>
    </row>
    <row r="155" spans="1:69" ht="12.75" customHeight="1">
      <c r="A155" s="154" t="s">
        <v>308</v>
      </c>
      <c r="B155" s="155" t="s">
        <v>309</v>
      </c>
      <c r="C155" s="149">
        <f t="shared" si="0"/>
        <v>0</v>
      </c>
      <c r="D155" s="156">
        <f t="shared" ref="D155:F155" si="441">+D156+D157+D158+D159</f>
        <v>0</v>
      </c>
      <c r="E155" s="156">
        <f t="shared" si="441"/>
        <v>0</v>
      </c>
      <c r="F155" s="156">
        <f t="shared" si="441"/>
        <v>0</v>
      </c>
      <c r="G155" s="150"/>
      <c r="H155" s="149">
        <f t="shared" si="2"/>
        <v>0</v>
      </c>
      <c r="I155" s="156">
        <f t="shared" ref="I155:L155" si="442">+I156+I157+I158+I159</f>
        <v>0</v>
      </c>
      <c r="J155" s="156">
        <f t="shared" si="442"/>
        <v>0</v>
      </c>
      <c r="K155" s="156">
        <f t="shared" si="442"/>
        <v>0</v>
      </c>
      <c r="L155" s="156">
        <f t="shared" si="442"/>
        <v>0</v>
      </c>
      <c r="M155" s="150"/>
      <c r="N155" s="149">
        <f t="shared" si="4"/>
        <v>0</v>
      </c>
      <c r="O155" s="156">
        <f t="shared" ref="O155:S155" si="443">+O156+O157+O158+O159</f>
        <v>0</v>
      </c>
      <c r="P155" s="156">
        <f t="shared" si="443"/>
        <v>0</v>
      </c>
      <c r="Q155" s="156">
        <f t="shared" si="443"/>
        <v>0</v>
      </c>
      <c r="R155" s="156">
        <f t="shared" si="443"/>
        <v>0</v>
      </c>
      <c r="S155" s="156">
        <f t="shared" si="443"/>
        <v>0</v>
      </c>
      <c r="T155" s="150"/>
      <c r="U155" s="149">
        <f t="shared" si="6"/>
        <v>0</v>
      </c>
      <c r="V155" s="156">
        <f t="shared" ref="V155:X155" si="444">+V156+V157+V158+V159</f>
        <v>0</v>
      </c>
      <c r="W155" s="156">
        <f t="shared" si="444"/>
        <v>0</v>
      </c>
      <c r="X155" s="156">
        <f t="shared" si="444"/>
        <v>0</v>
      </c>
      <c r="Y155" s="150"/>
      <c r="Z155" s="149">
        <f t="shared" si="8"/>
        <v>0</v>
      </c>
      <c r="AA155" s="156">
        <f t="shared" ref="AA155:AC155" si="445">+AA156+AA157+AA158+AA159</f>
        <v>0</v>
      </c>
      <c r="AB155" s="156">
        <f t="shared" si="445"/>
        <v>0</v>
      </c>
      <c r="AC155" s="156">
        <f t="shared" si="445"/>
        <v>0</v>
      </c>
      <c r="AD155" s="150"/>
      <c r="AE155" s="149">
        <f t="shared" si="10"/>
        <v>0</v>
      </c>
      <c r="AF155" s="156">
        <f t="shared" ref="AF155:AH155" si="446">+AF156+AF157+AF158+AF159</f>
        <v>0</v>
      </c>
      <c r="AG155" s="156">
        <f t="shared" si="446"/>
        <v>0</v>
      </c>
      <c r="AH155" s="156">
        <f t="shared" si="446"/>
        <v>0</v>
      </c>
      <c r="AI155" s="150"/>
      <c r="AJ155" s="149">
        <f t="shared" si="12"/>
        <v>0</v>
      </c>
      <c r="AK155" s="156">
        <f t="shared" ref="AK155:AL155" si="447">+AK156+AK157+AK158+AK159</f>
        <v>0</v>
      </c>
      <c r="AL155" s="156">
        <f t="shared" si="447"/>
        <v>0</v>
      </c>
      <c r="AM155" s="150"/>
      <c r="AN155" s="156">
        <f>+AN156+AN157+AN158+AN159</f>
        <v>0</v>
      </c>
      <c r="AO155" s="150"/>
      <c r="AP155" s="156">
        <f>+AP156+AP157+AP158+AP159</f>
        <v>0</v>
      </c>
      <c r="AQ155" s="150"/>
      <c r="AR155" s="156">
        <f>+AR156+AR157+AR158+AR159</f>
        <v>0</v>
      </c>
      <c r="AS155" s="150"/>
      <c r="AT155" s="156">
        <f>+AT156+AT157+AT158+AT159</f>
        <v>0</v>
      </c>
      <c r="AU155" s="150"/>
      <c r="AV155" s="149">
        <f t="shared" si="14"/>
        <v>0</v>
      </c>
      <c r="AW155" s="156">
        <f t="shared" ref="AW155:AX155" si="448">+AW156+AW157+AW158+AW159</f>
        <v>0</v>
      </c>
      <c r="AX155" s="156">
        <f t="shared" si="448"/>
        <v>0</v>
      </c>
      <c r="AY155" s="150"/>
      <c r="AZ155" s="149">
        <f t="shared" si="16"/>
        <v>0</v>
      </c>
      <c r="BA155" s="156">
        <f t="shared" ref="BA155:BB155" si="449">+BA156+BA157+BA158+BA159</f>
        <v>0</v>
      </c>
      <c r="BB155" s="156">
        <f t="shared" si="449"/>
        <v>0</v>
      </c>
      <c r="BC155" s="149"/>
      <c r="BD155" s="149">
        <f t="shared" si="18"/>
        <v>0</v>
      </c>
      <c r="BE155" s="356">
        <f>+BE156+BE157+BE158+BE159</f>
        <v>0</v>
      </c>
      <c r="BF155" s="156">
        <f t="shared" ref="BF155" si="450">+BF156+BF157+BF158+BF159</f>
        <v>0</v>
      </c>
      <c r="BG155" s="151"/>
      <c r="BH155" s="149">
        <f t="shared" si="20"/>
        <v>0</v>
      </c>
      <c r="BI155" s="156">
        <f t="shared" ref="BI155:BM155" si="451">+BI156+BI157+BI158+BI159</f>
        <v>0</v>
      </c>
      <c r="BJ155" s="156">
        <f t="shared" si="451"/>
        <v>0</v>
      </c>
      <c r="BK155" s="156">
        <f t="shared" si="451"/>
        <v>0</v>
      </c>
      <c r="BL155" s="156">
        <f t="shared" si="451"/>
        <v>0</v>
      </c>
      <c r="BM155" s="156">
        <f t="shared" si="451"/>
        <v>0</v>
      </c>
      <c r="BN155" s="151"/>
      <c r="BO155" s="149">
        <f t="shared" si="22"/>
        <v>0</v>
      </c>
      <c r="BP155" s="151"/>
      <c r="BQ155" s="126"/>
    </row>
    <row r="156" spans="1:69" ht="12.75" customHeight="1">
      <c r="A156" s="173" t="s">
        <v>310</v>
      </c>
      <c r="B156" s="174" t="s">
        <v>311</v>
      </c>
      <c r="C156" s="149">
        <f t="shared" si="0"/>
        <v>0</v>
      </c>
      <c r="D156" s="163"/>
      <c r="E156" s="163"/>
      <c r="F156" s="163"/>
      <c r="G156" s="150"/>
      <c r="H156" s="149">
        <f t="shared" si="2"/>
        <v>0</v>
      </c>
      <c r="I156" s="163"/>
      <c r="J156" s="163"/>
      <c r="K156" s="163"/>
      <c r="L156" s="163"/>
      <c r="M156" s="150"/>
      <c r="N156" s="149">
        <f t="shared" si="4"/>
        <v>0</v>
      </c>
      <c r="O156" s="163"/>
      <c r="P156" s="163"/>
      <c r="Q156" s="163"/>
      <c r="R156" s="163"/>
      <c r="S156" s="163"/>
      <c r="T156" s="150"/>
      <c r="U156" s="149">
        <f t="shared" si="6"/>
        <v>0</v>
      </c>
      <c r="V156" s="163"/>
      <c r="W156" s="163"/>
      <c r="X156" s="163"/>
      <c r="Y156" s="150"/>
      <c r="Z156" s="149">
        <f t="shared" si="8"/>
        <v>0</v>
      </c>
      <c r="AA156" s="163"/>
      <c r="AB156" s="163"/>
      <c r="AC156" s="163"/>
      <c r="AD156" s="150"/>
      <c r="AE156" s="149">
        <f t="shared" si="10"/>
        <v>0</v>
      </c>
      <c r="AF156" s="163"/>
      <c r="AG156" s="163"/>
      <c r="AH156" s="163"/>
      <c r="AI156" s="150"/>
      <c r="AJ156" s="149">
        <f t="shared" si="12"/>
        <v>0</v>
      </c>
      <c r="AK156" s="163"/>
      <c r="AL156" s="163"/>
      <c r="AM156" s="150"/>
      <c r="AN156" s="163"/>
      <c r="AO156" s="150"/>
      <c r="AP156" s="163"/>
      <c r="AQ156" s="150"/>
      <c r="AR156" s="163"/>
      <c r="AS156" s="150"/>
      <c r="AT156" s="163"/>
      <c r="AU156" s="150"/>
      <c r="AV156" s="149">
        <f t="shared" si="14"/>
        <v>0</v>
      </c>
      <c r="AW156" s="163"/>
      <c r="AX156" s="163"/>
      <c r="AY156" s="150"/>
      <c r="AZ156" s="149">
        <f t="shared" si="16"/>
        <v>0</v>
      </c>
      <c r="BA156" s="163"/>
      <c r="BB156" s="163"/>
      <c r="BC156" s="149"/>
      <c r="BD156" s="149">
        <f t="shared" si="18"/>
        <v>0</v>
      </c>
      <c r="BE156" s="357"/>
      <c r="BF156" s="163"/>
      <c r="BG156" s="151"/>
      <c r="BH156" s="149">
        <f t="shared" si="20"/>
        <v>0</v>
      </c>
      <c r="BI156" s="163"/>
      <c r="BJ156" s="163"/>
      <c r="BK156" s="163"/>
      <c r="BL156" s="163"/>
      <c r="BM156" s="163"/>
      <c r="BN156" s="151"/>
      <c r="BO156" s="149">
        <f t="shared" si="22"/>
        <v>0</v>
      </c>
      <c r="BP156" s="151"/>
      <c r="BQ156" s="126"/>
    </row>
    <row r="157" spans="1:69" ht="12.75" customHeight="1">
      <c r="A157" s="173" t="s">
        <v>312</v>
      </c>
      <c r="B157" s="174" t="s">
        <v>313</v>
      </c>
      <c r="C157" s="149">
        <f t="shared" si="0"/>
        <v>0</v>
      </c>
      <c r="D157" s="163"/>
      <c r="E157" s="163"/>
      <c r="F157" s="163"/>
      <c r="G157" s="150"/>
      <c r="H157" s="149">
        <f t="shared" si="2"/>
        <v>0</v>
      </c>
      <c r="I157" s="163"/>
      <c r="J157" s="163"/>
      <c r="K157" s="163"/>
      <c r="L157" s="163"/>
      <c r="M157" s="150"/>
      <c r="N157" s="149">
        <f t="shared" si="4"/>
        <v>0</v>
      </c>
      <c r="O157" s="163"/>
      <c r="P157" s="163"/>
      <c r="Q157" s="163"/>
      <c r="R157" s="163"/>
      <c r="S157" s="163"/>
      <c r="T157" s="150"/>
      <c r="U157" s="149">
        <f t="shared" si="6"/>
        <v>0</v>
      </c>
      <c r="V157" s="163"/>
      <c r="W157" s="163"/>
      <c r="X157" s="163"/>
      <c r="Y157" s="150"/>
      <c r="Z157" s="149">
        <f t="shared" si="8"/>
        <v>0</v>
      </c>
      <c r="AA157" s="163"/>
      <c r="AB157" s="163"/>
      <c r="AC157" s="163"/>
      <c r="AD157" s="150"/>
      <c r="AE157" s="149">
        <f t="shared" si="10"/>
        <v>0</v>
      </c>
      <c r="AF157" s="163"/>
      <c r="AG157" s="163"/>
      <c r="AH157" s="163"/>
      <c r="AI157" s="150"/>
      <c r="AJ157" s="149">
        <f t="shared" si="12"/>
        <v>0</v>
      </c>
      <c r="AK157" s="163"/>
      <c r="AL157" s="163"/>
      <c r="AM157" s="150"/>
      <c r="AN157" s="163"/>
      <c r="AO157" s="150"/>
      <c r="AP157" s="163"/>
      <c r="AQ157" s="150"/>
      <c r="AR157" s="163"/>
      <c r="AS157" s="150"/>
      <c r="AT157" s="163"/>
      <c r="AU157" s="150"/>
      <c r="AV157" s="149">
        <f t="shared" si="14"/>
        <v>0</v>
      </c>
      <c r="AW157" s="163"/>
      <c r="AX157" s="163"/>
      <c r="AY157" s="150"/>
      <c r="AZ157" s="149">
        <f t="shared" si="16"/>
        <v>0</v>
      </c>
      <c r="BA157" s="163"/>
      <c r="BB157" s="163"/>
      <c r="BC157" s="149"/>
      <c r="BD157" s="149">
        <f t="shared" si="18"/>
        <v>0</v>
      </c>
      <c r="BE157" s="357"/>
      <c r="BF157" s="163"/>
      <c r="BG157" s="151"/>
      <c r="BH157" s="149">
        <f t="shared" si="20"/>
        <v>0</v>
      </c>
      <c r="BI157" s="163"/>
      <c r="BJ157" s="163"/>
      <c r="BK157" s="163"/>
      <c r="BL157" s="163"/>
      <c r="BM157" s="163"/>
      <c r="BN157" s="151"/>
      <c r="BO157" s="149">
        <f t="shared" si="22"/>
        <v>0</v>
      </c>
      <c r="BP157" s="151"/>
      <c r="BQ157" s="126"/>
    </row>
    <row r="158" spans="1:69" ht="12.75" customHeight="1">
      <c r="A158" s="173" t="s">
        <v>314</v>
      </c>
      <c r="B158" s="174" t="s">
        <v>315</v>
      </c>
      <c r="C158" s="149">
        <f t="shared" si="0"/>
        <v>0</v>
      </c>
      <c r="D158" s="163"/>
      <c r="E158" s="163"/>
      <c r="F158" s="163"/>
      <c r="G158" s="150"/>
      <c r="H158" s="149">
        <f t="shared" si="2"/>
        <v>0</v>
      </c>
      <c r="I158" s="163"/>
      <c r="J158" s="163"/>
      <c r="K158" s="163"/>
      <c r="L158" s="163"/>
      <c r="M158" s="150"/>
      <c r="N158" s="149">
        <f t="shared" si="4"/>
        <v>0</v>
      </c>
      <c r="O158" s="163"/>
      <c r="P158" s="163"/>
      <c r="Q158" s="163"/>
      <c r="R158" s="163"/>
      <c r="S158" s="163"/>
      <c r="T158" s="150"/>
      <c r="U158" s="149">
        <f t="shared" si="6"/>
        <v>0</v>
      </c>
      <c r="V158" s="163"/>
      <c r="W158" s="163"/>
      <c r="X158" s="163"/>
      <c r="Y158" s="150"/>
      <c r="Z158" s="149">
        <f t="shared" si="8"/>
        <v>0</v>
      </c>
      <c r="AA158" s="163"/>
      <c r="AB158" s="163"/>
      <c r="AC158" s="163"/>
      <c r="AD158" s="150"/>
      <c r="AE158" s="149">
        <f t="shared" si="10"/>
        <v>0</v>
      </c>
      <c r="AF158" s="163"/>
      <c r="AG158" s="163"/>
      <c r="AH158" s="163"/>
      <c r="AI158" s="150"/>
      <c r="AJ158" s="149">
        <f t="shared" si="12"/>
        <v>0</v>
      </c>
      <c r="AK158" s="163"/>
      <c r="AL158" s="163"/>
      <c r="AM158" s="150"/>
      <c r="AN158" s="163"/>
      <c r="AO158" s="150"/>
      <c r="AP158" s="163"/>
      <c r="AQ158" s="150"/>
      <c r="AR158" s="163"/>
      <c r="AS158" s="150"/>
      <c r="AT158" s="163"/>
      <c r="AU158" s="150"/>
      <c r="AV158" s="149">
        <f t="shared" si="14"/>
        <v>0</v>
      </c>
      <c r="AW158" s="163"/>
      <c r="AX158" s="163"/>
      <c r="AY158" s="150"/>
      <c r="AZ158" s="149">
        <f t="shared" si="16"/>
        <v>0</v>
      </c>
      <c r="BA158" s="163"/>
      <c r="BB158" s="163"/>
      <c r="BC158" s="149"/>
      <c r="BD158" s="149">
        <f t="shared" si="18"/>
        <v>0</v>
      </c>
      <c r="BE158" s="357"/>
      <c r="BF158" s="163"/>
      <c r="BG158" s="151"/>
      <c r="BH158" s="149">
        <f t="shared" si="20"/>
        <v>0</v>
      </c>
      <c r="BI158" s="163"/>
      <c r="BJ158" s="163"/>
      <c r="BK158" s="163"/>
      <c r="BL158" s="163"/>
      <c r="BM158" s="163"/>
      <c r="BN158" s="151"/>
      <c r="BO158" s="149">
        <f t="shared" si="22"/>
        <v>0</v>
      </c>
      <c r="BP158" s="151"/>
      <c r="BQ158" s="126"/>
    </row>
    <row r="159" spans="1:69" ht="12.75" customHeight="1">
      <c r="A159" s="175" t="s">
        <v>316</v>
      </c>
      <c r="B159" s="168" t="s">
        <v>317</v>
      </c>
      <c r="C159" s="149">
        <f t="shared" si="0"/>
        <v>0</v>
      </c>
      <c r="D159" s="149">
        <f t="shared" ref="D159:F159" si="452">+D160+D161+D162</f>
        <v>0</v>
      </c>
      <c r="E159" s="149">
        <f t="shared" si="452"/>
        <v>0</v>
      </c>
      <c r="F159" s="149">
        <f t="shared" si="452"/>
        <v>0</v>
      </c>
      <c r="G159" s="150"/>
      <c r="H159" s="149">
        <f t="shared" si="2"/>
        <v>0</v>
      </c>
      <c r="I159" s="149">
        <f t="shared" ref="I159:L159" si="453">+I160+I161+I162</f>
        <v>0</v>
      </c>
      <c r="J159" s="149">
        <f t="shared" si="453"/>
        <v>0</v>
      </c>
      <c r="K159" s="149">
        <f t="shared" si="453"/>
        <v>0</v>
      </c>
      <c r="L159" s="149">
        <f t="shared" si="453"/>
        <v>0</v>
      </c>
      <c r="M159" s="150"/>
      <c r="N159" s="149">
        <f t="shared" si="4"/>
        <v>0</v>
      </c>
      <c r="O159" s="149">
        <f t="shared" ref="O159:S159" si="454">+O160+O161+O162</f>
        <v>0</v>
      </c>
      <c r="P159" s="149">
        <f t="shared" si="454"/>
        <v>0</v>
      </c>
      <c r="Q159" s="149">
        <f t="shared" si="454"/>
        <v>0</v>
      </c>
      <c r="R159" s="149">
        <f t="shared" si="454"/>
        <v>0</v>
      </c>
      <c r="S159" s="149">
        <f t="shared" si="454"/>
        <v>0</v>
      </c>
      <c r="T159" s="150"/>
      <c r="U159" s="149">
        <f t="shared" si="6"/>
        <v>0</v>
      </c>
      <c r="V159" s="149">
        <f t="shared" ref="V159:X159" si="455">+V160+V161+V162</f>
        <v>0</v>
      </c>
      <c r="W159" s="149">
        <f t="shared" si="455"/>
        <v>0</v>
      </c>
      <c r="X159" s="149">
        <f t="shared" si="455"/>
        <v>0</v>
      </c>
      <c r="Y159" s="150"/>
      <c r="Z159" s="149">
        <f t="shared" si="8"/>
        <v>0</v>
      </c>
      <c r="AA159" s="149">
        <f t="shared" ref="AA159:AC159" si="456">+AA160+AA161+AA162</f>
        <v>0</v>
      </c>
      <c r="AB159" s="149">
        <f t="shared" si="456"/>
        <v>0</v>
      </c>
      <c r="AC159" s="149">
        <f t="shared" si="456"/>
        <v>0</v>
      </c>
      <c r="AD159" s="150"/>
      <c r="AE159" s="149">
        <f t="shared" si="10"/>
        <v>0</v>
      </c>
      <c r="AF159" s="149">
        <f t="shared" ref="AF159:AH159" si="457">+AF160+AF161+AF162</f>
        <v>0</v>
      </c>
      <c r="AG159" s="149">
        <f t="shared" si="457"/>
        <v>0</v>
      </c>
      <c r="AH159" s="149">
        <f t="shared" si="457"/>
        <v>0</v>
      </c>
      <c r="AI159" s="150"/>
      <c r="AJ159" s="149">
        <f t="shared" si="12"/>
        <v>0</v>
      </c>
      <c r="AK159" s="149">
        <f t="shared" ref="AK159:AL159" si="458">+AK160+AK161+AK162</f>
        <v>0</v>
      </c>
      <c r="AL159" s="149">
        <f t="shared" si="458"/>
        <v>0</v>
      </c>
      <c r="AM159" s="150"/>
      <c r="AN159" s="149">
        <f>+AN160+AN161+AN162</f>
        <v>0</v>
      </c>
      <c r="AO159" s="150"/>
      <c r="AP159" s="149">
        <f>+AP160+AP161+AP162</f>
        <v>0</v>
      </c>
      <c r="AQ159" s="150"/>
      <c r="AR159" s="149">
        <f>+AR160+AR161+AR162</f>
        <v>0</v>
      </c>
      <c r="AS159" s="150"/>
      <c r="AT159" s="149">
        <f>+AT160+AT161+AT162</f>
        <v>0</v>
      </c>
      <c r="AU159" s="150"/>
      <c r="AV159" s="149">
        <f t="shared" si="14"/>
        <v>0</v>
      </c>
      <c r="AW159" s="149">
        <f t="shared" ref="AW159:AX159" si="459">+AW160+AW161+AW162</f>
        <v>0</v>
      </c>
      <c r="AX159" s="149">
        <f t="shared" si="459"/>
        <v>0</v>
      </c>
      <c r="AY159" s="150"/>
      <c r="AZ159" s="149">
        <f t="shared" si="16"/>
        <v>0</v>
      </c>
      <c r="BA159" s="149">
        <f t="shared" ref="BA159:BB159" si="460">+BA160+BA161+BA162</f>
        <v>0</v>
      </c>
      <c r="BB159" s="149">
        <f t="shared" si="460"/>
        <v>0</v>
      </c>
      <c r="BC159" s="149"/>
      <c r="BD159" s="149">
        <f t="shared" si="18"/>
        <v>0</v>
      </c>
      <c r="BE159" s="355">
        <f>+BE160+BE161+BE162</f>
        <v>0</v>
      </c>
      <c r="BF159" s="149">
        <f t="shared" ref="BF159" si="461">+BF160+BF161+BF162</f>
        <v>0</v>
      </c>
      <c r="BG159" s="151"/>
      <c r="BH159" s="149">
        <f t="shared" si="20"/>
        <v>0</v>
      </c>
      <c r="BI159" s="149">
        <f t="shared" ref="BI159:BM159" si="462">+BI160+BI161+BI162</f>
        <v>0</v>
      </c>
      <c r="BJ159" s="149">
        <f t="shared" si="462"/>
        <v>0</v>
      </c>
      <c r="BK159" s="149">
        <f t="shared" si="462"/>
        <v>0</v>
      </c>
      <c r="BL159" s="149">
        <f t="shared" si="462"/>
        <v>0</v>
      </c>
      <c r="BM159" s="149">
        <f t="shared" si="462"/>
        <v>0</v>
      </c>
      <c r="BN159" s="151"/>
      <c r="BO159" s="149">
        <f t="shared" si="22"/>
        <v>0</v>
      </c>
      <c r="BP159" s="151"/>
      <c r="BQ159" s="126"/>
    </row>
    <row r="160" spans="1:69" ht="12.75" customHeight="1">
      <c r="A160" s="161" t="s">
        <v>318</v>
      </c>
      <c r="B160" s="162" t="s">
        <v>319</v>
      </c>
      <c r="C160" s="149">
        <f t="shared" si="0"/>
        <v>0</v>
      </c>
      <c r="D160" s="163"/>
      <c r="E160" s="163"/>
      <c r="F160" s="163"/>
      <c r="G160" s="150"/>
      <c r="H160" s="149">
        <f t="shared" si="2"/>
        <v>0</v>
      </c>
      <c r="I160" s="163"/>
      <c r="J160" s="163"/>
      <c r="K160" s="163"/>
      <c r="L160" s="163"/>
      <c r="M160" s="150"/>
      <c r="N160" s="149">
        <f t="shared" si="4"/>
        <v>0</v>
      </c>
      <c r="O160" s="163"/>
      <c r="P160" s="163"/>
      <c r="Q160" s="163"/>
      <c r="R160" s="163"/>
      <c r="S160" s="163"/>
      <c r="T160" s="150"/>
      <c r="U160" s="149">
        <f t="shared" si="6"/>
        <v>0</v>
      </c>
      <c r="V160" s="163"/>
      <c r="W160" s="163"/>
      <c r="X160" s="163"/>
      <c r="Y160" s="150"/>
      <c r="Z160" s="149">
        <f t="shared" si="8"/>
        <v>0</v>
      </c>
      <c r="AA160" s="163"/>
      <c r="AB160" s="163"/>
      <c r="AC160" s="163"/>
      <c r="AD160" s="150"/>
      <c r="AE160" s="149">
        <f t="shared" si="10"/>
        <v>0</v>
      </c>
      <c r="AF160" s="163"/>
      <c r="AG160" s="163"/>
      <c r="AH160" s="163"/>
      <c r="AI160" s="150"/>
      <c r="AJ160" s="149">
        <f t="shared" si="12"/>
        <v>0</v>
      </c>
      <c r="AK160" s="163"/>
      <c r="AL160" s="163"/>
      <c r="AM160" s="150"/>
      <c r="AN160" s="163"/>
      <c r="AO160" s="150"/>
      <c r="AP160" s="163"/>
      <c r="AQ160" s="150"/>
      <c r="AR160" s="163"/>
      <c r="AS160" s="150"/>
      <c r="AT160" s="163"/>
      <c r="AU160" s="150"/>
      <c r="AV160" s="149">
        <f t="shared" si="14"/>
        <v>0</v>
      </c>
      <c r="AW160" s="163"/>
      <c r="AX160" s="163"/>
      <c r="AY160" s="150"/>
      <c r="AZ160" s="149">
        <f t="shared" si="16"/>
        <v>0</v>
      </c>
      <c r="BA160" s="163"/>
      <c r="BB160" s="163"/>
      <c r="BC160" s="149"/>
      <c r="BD160" s="149">
        <f t="shared" si="18"/>
        <v>0</v>
      </c>
      <c r="BE160" s="357"/>
      <c r="BF160" s="163"/>
      <c r="BG160" s="151"/>
      <c r="BH160" s="149">
        <f t="shared" si="20"/>
        <v>0</v>
      </c>
      <c r="BI160" s="163"/>
      <c r="BJ160" s="163"/>
      <c r="BK160" s="163"/>
      <c r="BL160" s="163"/>
      <c r="BM160" s="163"/>
      <c r="BN160" s="151"/>
      <c r="BO160" s="149">
        <f t="shared" si="22"/>
        <v>0</v>
      </c>
      <c r="BP160" s="151"/>
      <c r="BQ160" s="126"/>
    </row>
    <row r="161" spans="1:69" ht="12.75" customHeight="1">
      <c r="A161" s="161" t="s">
        <v>320</v>
      </c>
      <c r="B161" s="162" t="s">
        <v>321</v>
      </c>
      <c r="C161" s="149">
        <f t="shared" si="0"/>
        <v>0</v>
      </c>
      <c r="D161" s="163"/>
      <c r="E161" s="163"/>
      <c r="F161" s="163"/>
      <c r="G161" s="150"/>
      <c r="H161" s="149">
        <f t="shared" si="2"/>
        <v>0</v>
      </c>
      <c r="I161" s="163"/>
      <c r="J161" s="163"/>
      <c r="K161" s="163"/>
      <c r="L161" s="163"/>
      <c r="M161" s="150"/>
      <c r="N161" s="149">
        <f t="shared" si="4"/>
        <v>0</v>
      </c>
      <c r="O161" s="163"/>
      <c r="P161" s="163"/>
      <c r="Q161" s="163"/>
      <c r="R161" s="163"/>
      <c r="S161" s="163"/>
      <c r="T161" s="150"/>
      <c r="U161" s="149">
        <f t="shared" si="6"/>
        <v>0</v>
      </c>
      <c r="V161" s="163"/>
      <c r="W161" s="163"/>
      <c r="X161" s="163"/>
      <c r="Y161" s="150"/>
      <c r="Z161" s="149">
        <f t="shared" si="8"/>
        <v>0</v>
      </c>
      <c r="AA161" s="163"/>
      <c r="AB161" s="163"/>
      <c r="AC161" s="163"/>
      <c r="AD161" s="150"/>
      <c r="AE161" s="149">
        <f t="shared" si="10"/>
        <v>0</v>
      </c>
      <c r="AF161" s="163"/>
      <c r="AG161" s="163"/>
      <c r="AH161" s="163"/>
      <c r="AI161" s="150"/>
      <c r="AJ161" s="149">
        <f t="shared" si="12"/>
        <v>0</v>
      </c>
      <c r="AK161" s="163"/>
      <c r="AL161" s="163"/>
      <c r="AM161" s="150"/>
      <c r="AN161" s="163"/>
      <c r="AO161" s="150"/>
      <c r="AP161" s="163"/>
      <c r="AQ161" s="150"/>
      <c r="AR161" s="163"/>
      <c r="AS161" s="150"/>
      <c r="AT161" s="163"/>
      <c r="AU161" s="150"/>
      <c r="AV161" s="149">
        <f t="shared" si="14"/>
        <v>0</v>
      </c>
      <c r="AW161" s="163"/>
      <c r="AX161" s="163"/>
      <c r="AY161" s="150"/>
      <c r="AZ161" s="149">
        <f t="shared" si="16"/>
        <v>0</v>
      </c>
      <c r="BA161" s="163"/>
      <c r="BB161" s="163"/>
      <c r="BC161" s="149"/>
      <c r="BD161" s="149">
        <f t="shared" si="18"/>
        <v>0</v>
      </c>
      <c r="BE161" s="357"/>
      <c r="BF161" s="163"/>
      <c r="BG161" s="151"/>
      <c r="BH161" s="149">
        <f t="shared" si="20"/>
        <v>0</v>
      </c>
      <c r="BI161" s="163"/>
      <c r="BJ161" s="163"/>
      <c r="BK161" s="163"/>
      <c r="BL161" s="163"/>
      <c r="BM161" s="163"/>
      <c r="BN161" s="151"/>
      <c r="BO161" s="149">
        <f t="shared" si="22"/>
        <v>0</v>
      </c>
      <c r="BP161" s="151"/>
      <c r="BQ161" s="126"/>
    </row>
    <row r="162" spans="1:69" ht="12.75" customHeight="1">
      <c r="A162" s="161" t="s">
        <v>322</v>
      </c>
      <c r="B162" s="162" t="s">
        <v>323</v>
      </c>
      <c r="C162" s="149">
        <f t="shared" si="0"/>
        <v>0</v>
      </c>
      <c r="D162" s="163"/>
      <c r="E162" s="163"/>
      <c r="F162" s="163"/>
      <c r="G162" s="150"/>
      <c r="H162" s="149">
        <f t="shared" si="2"/>
        <v>0</v>
      </c>
      <c r="I162" s="163"/>
      <c r="J162" s="163"/>
      <c r="K162" s="163"/>
      <c r="L162" s="163"/>
      <c r="M162" s="150"/>
      <c r="N162" s="149">
        <f t="shared" si="4"/>
        <v>0</v>
      </c>
      <c r="O162" s="163"/>
      <c r="P162" s="163"/>
      <c r="Q162" s="163"/>
      <c r="R162" s="163"/>
      <c r="S162" s="163"/>
      <c r="T162" s="150"/>
      <c r="U162" s="149">
        <f t="shared" si="6"/>
        <v>0</v>
      </c>
      <c r="V162" s="163"/>
      <c r="W162" s="163"/>
      <c r="X162" s="163"/>
      <c r="Y162" s="150"/>
      <c r="Z162" s="149">
        <f t="shared" si="8"/>
        <v>0</v>
      </c>
      <c r="AA162" s="163"/>
      <c r="AB162" s="163"/>
      <c r="AC162" s="163"/>
      <c r="AD162" s="150"/>
      <c r="AE162" s="149">
        <f t="shared" si="10"/>
        <v>0</v>
      </c>
      <c r="AF162" s="163"/>
      <c r="AG162" s="163"/>
      <c r="AH162" s="163"/>
      <c r="AI162" s="150"/>
      <c r="AJ162" s="149">
        <f t="shared" si="12"/>
        <v>0</v>
      </c>
      <c r="AK162" s="163"/>
      <c r="AL162" s="163"/>
      <c r="AM162" s="150"/>
      <c r="AN162" s="163"/>
      <c r="AO162" s="150"/>
      <c r="AP162" s="163"/>
      <c r="AQ162" s="150"/>
      <c r="AR162" s="163"/>
      <c r="AS162" s="150"/>
      <c r="AT162" s="163"/>
      <c r="AU162" s="150"/>
      <c r="AV162" s="149">
        <f t="shared" si="14"/>
        <v>0</v>
      </c>
      <c r="AW162" s="163"/>
      <c r="AX162" s="163"/>
      <c r="AY162" s="150"/>
      <c r="AZ162" s="149">
        <f t="shared" si="16"/>
        <v>0</v>
      </c>
      <c r="BA162" s="163"/>
      <c r="BB162" s="163"/>
      <c r="BC162" s="149"/>
      <c r="BD162" s="149">
        <f t="shared" si="18"/>
        <v>0</v>
      </c>
      <c r="BE162" s="357"/>
      <c r="BF162" s="163"/>
      <c r="BG162" s="151"/>
      <c r="BH162" s="149">
        <f t="shared" si="20"/>
        <v>0</v>
      </c>
      <c r="BI162" s="163"/>
      <c r="BJ162" s="163"/>
      <c r="BK162" s="163"/>
      <c r="BL162" s="163"/>
      <c r="BM162" s="163"/>
      <c r="BN162" s="151"/>
      <c r="BO162" s="149">
        <f t="shared" si="22"/>
        <v>0</v>
      </c>
      <c r="BP162" s="151"/>
      <c r="BQ162" s="126"/>
    </row>
    <row r="163" spans="1:69" ht="12.75" customHeight="1">
      <c r="A163" s="154" t="s">
        <v>324</v>
      </c>
      <c r="B163" s="155" t="s">
        <v>325</v>
      </c>
      <c r="C163" s="149">
        <f t="shared" si="0"/>
        <v>0</v>
      </c>
      <c r="D163" s="156">
        <f t="shared" ref="D163:F163" si="463">+D164+D165+D166</f>
        <v>0</v>
      </c>
      <c r="E163" s="156">
        <f t="shared" si="463"/>
        <v>0</v>
      </c>
      <c r="F163" s="156">
        <f t="shared" si="463"/>
        <v>0</v>
      </c>
      <c r="G163" s="150"/>
      <c r="H163" s="149">
        <f t="shared" si="2"/>
        <v>0</v>
      </c>
      <c r="I163" s="156">
        <f t="shared" ref="I163:L163" si="464">+I164+I165+I166</f>
        <v>0</v>
      </c>
      <c r="J163" s="156">
        <f t="shared" si="464"/>
        <v>0</v>
      </c>
      <c r="K163" s="156">
        <f t="shared" si="464"/>
        <v>0</v>
      </c>
      <c r="L163" s="156">
        <f t="shared" si="464"/>
        <v>0</v>
      </c>
      <c r="M163" s="150"/>
      <c r="N163" s="149">
        <f t="shared" si="4"/>
        <v>0</v>
      </c>
      <c r="O163" s="156">
        <f t="shared" ref="O163:S163" si="465">+O164+O165+O166</f>
        <v>0</v>
      </c>
      <c r="P163" s="156">
        <f t="shared" si="465"/>
        <v>0</v>
      </c>
      <c r="Q163" s="156">
        <f t="shared" si="465"/>
        <v>0</v>
      </c>
      <c r="R163" s="156">
        <f t="shared" si="465"/>
        <v>0</v>
      </c>
      <c r="S163" s="156">
        <f t="shared" si="465"/>
        <v>0</v>
      </c>
      <c r="T163" s="150"/>
      <c r="U163" s="149">
        <f t="shared" si="6"/>
        <v>0</v>
      </c>
      <c r="V163" s="156">
        <f t="shared" ref="V163:X163" si="466">+V164+V165+V166</f>
        <v>0</v>
      </c>
      <c r="W163" s="156">
        <f t="shared" si="466"/>
        <v>0</v>
      </c>
      <c r="X163" s="156">
        <f t="shared" si="466"/>
        <v>0</v>
      </c>
      <c r="Y163" s="150"/>
      <c r="Z163" s="149">
        <f t="shared" si="8"/>
        <v>0</v>
      </c>
      <c r="AA163" s="156">
        <f t="shared" ref="AA163:AC163" si="467">+AA164+AA165+AA166</f>
        <v>0</v>
      </c>
      <c r="AB163" s="156">
        <f t="shared" si="467"/>
        <v>0</v>
      </c>
      <c r="AC163" s="156">
        <f t="shared" si="467"/>
        <v>0</v>
      </c>
      <c r="AD163" s="150"/>
      <c r="AE163" s="149">
        <f t="shared" si="10"/>
        <v>0</v>
      </c>
      <c r="AF163" s="156">
        <f t="shared" ref="AF163:AH163" si="468">+AF164+AF165+AF166</f>
        <v>0</v>
      </c>
      <c r="AG163" s="156">
        <f t="shared" si="468"/>
        <v>0</v>
      </c>
      <c r="AH163" s="156">
        <f t="shared" si="468"/>
        <v>0</v>
      </c>
      <c r="AI163" s="150"/>
      <c r="AJ163" s="149">
        <f t="shared" si="12"/>
        <v>0</v>
      </c>
      <c r="AK163" s="156">
        <f t="shared" ref="AK163:AL163" si="469">+AK164+AK165+AK166</f>
        <v>0</v>
      </c>
      <c r="AL163" s="156">
        <f t="shared" si="469"/>
        <v>0</v>
      </c>
      <c r="AM163" s="150"/>
      <c r="AN163" s="156">
        <f>+AN164+AN165+AN166</f>
        <v>0</v>
      </c>
      <c r="AO163" s="150"/>
      <c r="AP163" s="156">
        <f>+AP164+AP165+AP166</f>
        <v>0</v>
      </c>
      <c r="AQ163" s="150"/>
      <c r="AR163" s="156">
        <f>+AR164+AR165+AR166</f>
        <v>0</v>
      </c>
      <c r="AS163" s="150"/>
      <c r="AT163" s="156">
        <f>+AT164+AT165+AT166</f>
        <v>0</v>
      </c>
      <c r="AU163" s="150"/>
      <c r="AV163" s="149">
        <f t="shared" si="14"/>
        <v>0</v>
      </c>
      <c r="AW163" s="156">
        <f t="shared" ref="AW163:AX163" si="470">+AW164+AW165+AW166</f>
        <v>0</v>
      </c>
      <c r="AX163" s="156">
        <f t="shared" si="470"/>
        <v>0</v>
      </c>
      <c r="AY163" s="150"/>
      <c r="AZ163" s="149">
        <f t="shared" si="16"/>
        <v>0</v>
      </c>
      <c r="BA163" s="156">
        <f t="shared" ref="BA163:BB163" si="471">+BA164+BA165+BA166</f>
        <v>0</v>
      </c>
      <c r="BB163" s="156">
        <f t="shared" si="471"/>
        <v>0</v>
      </c>
      <c r="BC163" s="149"/>
      <c r="BD163" s="149">
        <f t="shared" si="18"/>
        <v>0</v>
      </c>
      <c r="BE163" s="356">
        <f>+BE164+BE165+BE166</f>
        <v>0</v>
      </c>
      <c r="BF163" s="156">
        <f t="shared" ref="BF163" si="472">+BF164+BF165+BF166</f>
        <v>0</v>
      </c>
      <c r="BG163" s="151"/>
      <c r="BH163" s="149">
        <f t="shared" si="20"/>
        <v>0</v>
      </c>
      <c r="BI163" s="156">
        <f t="shared" ref="BI163:BM163" si="473">+BI164+BI165+BI166</f>
        <v>0</v>
      </c>
      <c r="BJ163" s="156">
        <f t="shared" si="473"/>
        <v>0</v>
      </c>
      <c r="BK163" s="156">
        <f t="shared" si="473"/>
        <v>0</v>
      </c>
      <c r="BL163" s="156">
        <f t="shared" si="473"/>
        <v>0</v>
      </c>
      <c r="BM163" s="156">
        <f t="shared" si="473"/>
        <v>0</v>
      </c>
      <c r="BN163" s="151"/>
      <c r="BO163" s="149">
        <f t="shared" si="22"/>
        <v>0</v>
      </c>
      <c r="BP163" s="151"/>
      <c r="BQ163" s="126"/>
    </row>
    <row r="164" spans="1:69" ht="12.75" customHeight="1">
      <c r="A164" s="185" t="s">
        <v>326</v>
      </c>
      <c r="B164" s="186" t="s">
        <v>327</v>
      </c>
      <c r="C164" s="149">
        <f t="shared" si="0"/>
        <v>0</v>
      </c>
      <c r="D164" s="163"/>
      <c r="E164" s="163"/>
      <c r="F164" s="163"/>
      <c r="G164" s="150"/>
      <c r="H164" s="149">
        <f t="shared" si="2"/>
        <v>0</v>
      </c>
      <c r="I164" s="163"/>
      <c r="J164" s="163"/>
      <c r="K164" s="163"/>
      <c r="L164" s="163"/>
      <c r="M164" s="150"/>
      <c r="N164" s="149">
        <f t="shared" si="4"/>
        <v>0</v>
      </c>
      <c r="O164" s="163"/>
      <c r="P164" s="163"/>
      <c r="Q164" s="163"/>
      <c r="R164" s="163"/>
      <c r="S164" s="163"/>
      <c r="T164" s="150"/>
      <c r="U164" s="149">
        <f t="shared" si="6"/>
        <v>0</v>
      </c>
      <c r="V164" s="163"/>
      <c r="W164" s="163"/>
      <c r="X164" s="163"/>
      <c r="Y164" s="150"/>
      <c r="Z164" s="149">
        <f t="shared" si="8"/>
        <v>0</v>
      </c>
      <c r="AA164" s="163"/>
      <c r="AB164" s="163"/>
      <c r="AC164" s="163"/>
      <c r="AD164" s="150"/>
      <c r="AE164" s="149">
        <f t="shared" si="10"/>
        <v>0</v>
      </c>
      <c r="AF164" s="163"/>
      <c r="AG164" s="163"/>
      <c r="AH164" s="163"/>
      <c r="AI164" s="150"/>
      <c r="AJ164" s="149">
        <f t="shared" si="12"/>
        <v>0</v>
      </c>
      <c r="AK164" s="163"/>
      <c r="AL164" s="163"/>
      <c r="AM164" s="150"/>
      <c r="AN164" s="163"/>
      <c r="AO164" s="150"/>
      <c r="AP164" s="163"/>
      <c r="AQ164" s="150"/>
      <c r="AR164" s="163"/>
      <c r="AS164" s="150"/>
      <c r="AT164" s="163"/>
      <c r="AU164" s="150"/>
      <c r="AV164" s="149">
        <f t="shared" si="14"/>
        <v>0</v>
      </c>
      <c r="AW164" s="163"/>
      <c r="AX164" s="163"/>
      <c r="AY164" s="150"/>
      <c r="AZ164" s="149">
        <f t="shared" si="16"/>
        <v>0</v>
      </c>
      <c r="BA164" s="163"/>
      <c r="BB164" s="163"/>
      <c r="BC164" s="149"/>
      <c r="BD164" s="149">
        <f t="shared" si="18"/>
        <v>0</v>
      </c>
      <c r="BE164" s="357"/>
      <c r="BF164" s="163"/>
      <c r="BG164" s="151"/>
      <c r="BH164" s="149">
        <f t="shared" si="20"/>
        <v>0</v>
      </c>
      <c r="BI164" s="163"/>
      <c r="BJ164" s="163"/>
      <c r="BK164" s="163"/>
      <c r="BL164" s="163"/>
      <c r="BM164" s="163"/>
      <c r="BN164" s="151"/>
      <c r="BO164" s="149">
        <f t="shared" si="22"/>
        <v>0</v>
      </c>
      <c r="BP164" s="151"/>
      <c r="BQ164" s="126"/>
    </row>
    <row r="165" spans="1:69" ht="12.75" customHeight="1">
      <c r="A165" s="173" t="s">
        <v>328</v>
      </c>
      <c r="B165" s="174" t="s">
        <v>329</v>
      </c>
      <c r="C165" s="149">
        <f t="shared" si="0"/>
        <v>0</v>
      </c>
      <c r="D165" s="163"/>
      <c r="E165" s="163"/>
      <c r="F165" s="163"/>
      <c r="G165" s="150"/>
      <c r="H165" s="149">
        <f t="shared" si="2"/>
        <v>0</v>
      </c>
      <c r="I165" s="163"/>
      <c r="J165" s="163"/>
      <c r="K165" s="163"/>
      <c r="L165" s="163"/>
      <c r="M165" s="150"/>
      <c r="N165" s="149">
        <f t="shared" si="4"/>
        <v>0</v>
      </c>
      <c r="O165" s="163"/>
      <c r="P165" s="163"/>
      <c r="Q165" s="163"/>
      <c r="R165" s="163"/>
      <c r="S165" s="163"/>
      <c r="T165" s="150"/>
      <c r="U165" s="149">
        <f t="shared" si="6"/>
        <v>0</v>
      </c>
      <c r="V165" s="163"/>
      <c r="W165" s="163"/>
      <c r="X165" s="163"/>
      <c r="Y165" s="150"/>
      <c r="Z165" s="149">
        <f t="shared" si="8"/>
        <v>0</v>
      </c>
      <c r="AA165" s="163"/>
      <c r="AB165" s="163"/>
      <c r="AC165" s="163"/>
      <c r="AD165" s="150"/>
      <c r="AE165" s="149">
        <f t="shared" si="10"/>
        <v>0</v>
      </c>
      <c r="AF165" s="163"/>
      <c r="AG165" s="163"/>
      <c r="AH165" s="163"/>
      <c r="AI165" s="150"/>
      <c r="AJ165" s="149">
        <f t="shared" si="12"/>
        <v>0</v>
      </c>
      <c r="AK165" s="163"/>
      <c r="AL165" s="163"/>
      <c r="AM165" s="150"/>
      <c r="AN165" s="163"/>
      <c r="AO165" s="150"/>
      <c r="AP165" s="163"/>
      <c r="AQ165" s="150"/>
      <c r="AR165" s="163"/>
      <c r="AS165" s="150"/>
      <c r="AT165" s="163"/>
      <c r="AU165" s="150"/>
      <c r="AV165" s="149">
        <f t="shared" si="14"/>
        <v>0</v>
      </c>
      <c r="AW165" s="163"/>
      <c r="AX165" s="163"/>
      <c r="AY165" s="150"/>
      <c r="AZ165" s="149">
        <f t="shared" si="16"/>
        <v>0</v>
      </c>
      <c r="BA165" s="163"/>
      <c r="BB165" s="163"/>
      <c r="BC165" s="149"/>
      <c r="BD165" s="149">
        <f t="shared" si="18"/>
        <v>0</v>
      </c>
      <c r="BE165" s="357"/>
      <c r="BF165" s="163"/>
      <c r="BG165" s="151"/>
      <c r="BH165" s="149">
        <f t="shared" si="20"/>
        <v>0</v>
      </c>
      <c r="BI165" s="163"/>
      <c r="BJ165" s="163"/>
      <c r="BK165" s="163"/>
      <c r="BL165" s="163"/>
      <c r="BM165" s="163"/>
      <c r="BN165" s="151"/>
      <c r="BO165" s="149">
        <f t="shared" si="22"/>
        <v>0</v>
      </c>
      <c r="BP165" s="151"/>
      <c r="BQ165" s="126"/>
    </row>
    <row r="166" spans="1:69" ht="12.75" customHeight="1">
      <c r="A166" s="173" t="s">
        <v>330</v>
      </c>
      <c r="B166" s="174" t="s">
        <v>331</v>
      </c>
      <c r="C166" s="149">
        <f t="shared" si="0"/>
        <v>0</v>
      </c>
      <c r="D166" s="163"/>
      <c r="E166" s="163"/>
      <c r="F166" s="163"/>
      <c r="G166" s="150"/>
      <c r="H166" s="149">
        <f t="shared" si="2"/>
        <v>0</v>
      </c>
      <c r="I166" s="163"/>
      <c r="J166" s="163"/>
      <c r="K166" s="163"/>
      <c r="L166" s="163"/>
      <c r="M166" s="150"/>
      <c r="N166" s="149">
        <f t="shared" si="4"/>
        <v>0</v>
      </c>
      <c r="O166" s="163"/>
      <c r="P166" s="163"/>
      <c r="Q166" s="163"/>
      <c r="R166" s="163"/>
      <c r="S166" s="163"/>
      <c r="T166" s="150"/>
      <c r="U166" s="149">
        <f t="shared" si="6"/>
        <v>0</v>
      </c>
      <c r="V166" s="163"/>
      <c r="W166" s="163"/>
      <c r="X166" s="163"/>
      <c r="Y166" s="150"/>
      <c r="Z166" s="149">
        <f t="shared" si="8"/>
        <v>0</v>
      </c>
      <c r="AA166" s="163"/>
      <c r="AB166" s="163"/>
      <c r="AC166" s="163"/>
      <c r="AD166" s="150"/>
      <c r="AE166" s="149">
        <f t="shared" si="10"/>
        <v>0</v>
      </c>
      <c r="AF166" s="163"/>
      <c r="AG166" s="163"/>
      <c r="AH166" s="163"/>
      <c r="AI166" s="150"/>
      <c r="AJ166" s="149">
        <f t="shared" si="12"/>
        <v>0</v>
      </c>
      <c r="AK166" s="163"/>
      <c r="AL166" s="163"/>
      <c r="AM166" s="150"/>
      <c r="AN166" s="163"/>
      <c r="AO166" s="150"/>
      <c r="AP166" s="163"/>
      <c r="AQ166" s="150"/>
      <c r="AR166" s="163"/>
      <c r="AS166" s="150"/>
      <c r="AT166" s="163"/>
      <c r="AU166" s="150"/>
      <c r="AV166" s="149">
        <f t="shared" si="14"/>
        <v>0</v>
      </c>
      <c r="AW166" s="163"/>
      <c r="AX166" s="163"/>
      <c r="AY166" s="150"/>
      <c r="AZ166" s="149">
        <f t="shared" si="16"/>
        <v>0</v>
      </c>
      <c r="BA166" s="163"/>
      <c r="BB166" s="163"/>
      <c r="BC166" s="149"/>
      <c r="BD166" s="149">
        <f t="shared" si="18"/>
        <v>0</v>
      </c>
      <c r="BE166" s="357"/>
      <c r="BF166" s="163"/>
      <c r="BG166" s="151"/>
      <c r="BH166" s="149">
        <f t="shared" si="20"/>
        <v>0</v>
      </c>
      <c r="BI166" s="163"/>
      <c r="BJ166" s="163"/>
      <c r="BK166" s="163"/>
      <c r="BL166" s="163"/>
      <c r="BM166" s="163"/>
      <c r="BN166" s="151"/>
      <c r="BO166" s="149">
        <f t="shared" si="22"/>
        <v>0</v>
      </c>
      <c r="BP166" s="151"/>
      <c r="BQ166" s="126"/>
    </row>
    <row r="167" spans="1:69" ht="12.75" customHeight="1">
      <c r="A167" s="154" t="s">
        <v>332</v>
      </c>
      <c r="B167" s="155" t="s">
        <v>333</v>
      </c>
      <c r="C167" s="149">
        <f t="shared" si="0"/>
        <v>0</v>
      </c>
      <c r="D167" s="156">
        <f t="shared" ref="D167:F167" si="474">+D168+D171+D172</f>
        <v>0</v>
      </c>
      <c r="E167" s="156">
        <f t="shared" si="474"/>
        <v>0</v>
      </c>
      <c r="F167" s="156">
        <f t="shared" si="474"/>
        <v>0</v>
      </c>
      <c r="G167" s="150"/>
      <c r="H167" s="149">
        <f t="shared" si="2"/>
        <v>0</v>
      </c>
      <c r="I167" s="156">
        <f t="shared" ref="I167:L167" si="475">+I168+I171+I172</f>
        <v>0</v>
      </c>
      <c r="J167" s="156">
        <f t="shared" si="475"/>
        <v>0</v>
      </c>
      <c r="K167" s="156">
        <f t="shared" si="475"/>
        <v>0</v>
      </c>
      <c r="L167" s="156">
        <f t="shared" si="475"/>
        <v>0</v>
      </c>
      <c r="M167" s="150"/>
      <c r="N167" s="149">
        <f t="shared" si="4"/>
        <v>0</v>
      </c>
      <c r="O167" s="156">
        <f t="shared" ref="O167:S167" si="476">+O168+O171+O172</f>
        <v>0</v>
      </c>
      <c r="P167" s="156">
        <f t="shared" si="476"/>
        <v>0</v>
      </c>
      <c r="Q167" s="156">
        <f t="shared" si="476"/>
        <v>0</v>
      </c>
      <c r="R167" s="156">
        <f t="shared" si="476"/>
        <v>0</v>
      </c>
      <c r="S167" s="156">
        <f t="shared" si="476"/>
        <v>0</v>
      </c>
      <c r="T167" s="150"/>
      <c r="U167" s="149">
        <f t="shared" si="6"/>
        <v>0</v>
      </c>
      <c r="V167" s="156">
        <f t="shared" ref="V167:X167" si="477">+V168+V171+V172</f>
        <v>0</v>
      </c>
      <c r="W167" s="156">
        <f t="shared" si="477"/>
        <v>0</v>
      </c>
      <c r="X167" s="156">
        <f t="shared" si="477"/>
        <v>0</v>
      </c>
      <c r="Y167" s="150"/>
      <c r="Z167" s="149">
        <f t="shared" si="8"/>
        <v>0</v>
      </c>
      <c r="AA167" s="156">
        <f t="shared" ref="AA167:AC167" si="478">+AA168+AA171+AA172</f>
        <v>0</v>
      </c>
      <c r="AB167" s="156">
        <f t="shared" si="478"/>
        <v>0</v>
      </c>
      <c r="AC167" s="156">
        <f t="shared" si="478"/>
        <v>0</v>
      </c>
      <c r="AD167" s="150"/>
      <c r="AE167" s="149">
        <f t="shared" si="10"/>
        <v>0</v>
      </c>
      <c r="AF167" s="156">
        <f t="shared" ref="AF167:AH167" si="479">+AF168+AF171+AF172</f>
        <v>0</v>
      </c>
      <c r="AG167" s="156">
        <f t="shared" si="479"/>
        <v>0</v>
      </c>
      <c r="AH167" s="156">
        <f t="shared" si="479"/>
        <v>0</v>
      </c>
      <c r="AI167" s="150"/>
      <c r="AJ167" s="149">
        <f t="shared" si="12"/>
        <v>0</v>
      </c>
      <c r="AK167" s="156">
        <f t="shared" ref="AK167:AL167" si="480">+AK168+AK171+AK172</f>
        <v>0</v>
      </c>
      <c r="AL167" s="156">
        <f t="shared" si="480"/>
        <v>0</v>
      </c>
      <c r="AM167" s="150"/>
      <c r="AN167" s="156">
        <f>+AN168+AN171+AN172</f>
        <v>0</v>
      </c>
      <c r="AO167" s="150"/>
      <c r="AP167" s="156">
        <f>+AP168+AP171+AP172</f>
        <v>0</v>
      </c>
      <c r="AQ167" s="150"/>
      <c r="AR167" s="156">
        <f>+AR168+AR171+AR172</f>
        <v>0</v>
      </c>
      <c r="AS167" s="150"/>
      <c r="AT167" s="156">
        <f>+AT168+AT171+AT172</f>
        <v>0</v>
      </c>
      <c r="AU167" s="150"/>
      <c r="AV167" s="149">
        <f t="shared" si="14"/>
        <v>0</v>
      </c>
      <c r="AW167" s="156">
        <f t="shared" ref="AW167:AX167" si="481">+AW168+AW171+AW172</f>
        <v>0</v>
      </c>
      <c r="AX167" s="156">
        <f t="shared" si="481"/>
        <v>0</v>
      </c>
      <c r="AY167" s="150"/>
      <c r="AZ167" s="149">
        <f t="shared" si="16"/>
        <v>0</v>
      </c>
      <c r="BA167" s="156">
        <f t="shared" ref="BA167:BB167" si="482">+BA168+BA171+BA172</f>
        <v>0</v>
      </c>
      <c r="BB167" s="156">
        <f t="shared" si="482"/>
        <v>0</v>
      </c>
      <c r="BC167" s="149"/>
      <c r="BD167" s="149">
        <f t="shared" si="18"/>
        <v>0</v>
      </c>
      <c r="BE167" s="356">
        <f>+BE168+BE171+BE172</f>
        <v>0</v>
      </c>
      <c r="BF167" s="156">
        <f t="shared" ref="BF167" si="483">+BF168+BF171+BF172</f>
        <v>0</v>
      </c>
      <c r="BG167" s="151"/>
      <c r="BH167" s="149">
        <f t="shared" si="20"/>
        <v>0</v>
      </c>
      <c r="BI167" s="156">
        <f t="shared" ref="BI167:BM167" si="484">+BI168+BI171+BI172</f>
        <v>0</v>
      </c>
      <c r="BJ167" s="156">
        <f t="shared" si="484"/>
        <v>0</v>
      </c>
      <c r="BK167" s="156">
        <f t="shared" si="484"/>
        <v>0</v>
      </c>
      <c r="BL167" s="156">
        <f t="shared" si="484"/>
        <v>0</v>
      </c>
      <c r="BM167" s="156">
        <f t="shared" si="484"/>
        <v>0</v>
      </c>
      <c r="BN167" s="151"/>
      <c r="BO167" s="149">
        <f t="shared" si="22"/>
        <v>0</v>
      </c>
      <c r="BP167" s="151"/>
      <c r="BQ167" s="126"/>
    </row>
    <row r="168" spans="1:69" ht="12.75" customHeight="1">
      <c r="A168" s="175" t="s">
        <v>334</v>
      </c>
      <c r="B168" s="168" t="s">
        <v>335</v>
      </c>
      <c r="C168" s="149">
        <f t="shared" si="0"/>
        <v>0</v>
      </c>
      <c r="D168" s="149">
        <f t="shared" ref="D168:F168" si="485">+D169+D170</f>
        <v>0</v>
      </c>
      <c r="E168" s="149">
        <f t="shared" si="485"/>
        <v>0</v>
      </c>
      <c r="F168" s="149">
        <f t="shared" si="485"/>
        <v>0</v>
      </c>
      <c r="G168" s="150"/>
      <c r="H168" s="149">
        <f t="shared" si="2"/>
        <v>0</v>
      </c>
      <c r="I168" s="149">
        <f t="shared" ref="I168:L168" si="486">+I169+I170</f>
        <v>0</v>
      </c>
      <c r="J168" s="149">
        <f t="shared" si="486"/>
        <v>0</v>
      </c>
      <c r="K168" s="149">
        <f t="shared" si="486"/>
        <v>0</v>
      </c>
      <c r="L168" s="149">
        <f t="shared" si="486"/>
        <v>0</v>
      </c>
      <c r="M168" s="150"/>
      <c r="N168" s="149">
        <f t="shared" si="4"/>
        <v>0</v>
      </c>
      <c r="O168" s="149">
        <f t="shared" ref="O168:S168" si="487">+O169+O170</f>
        <v>0</v>
      </c>
      <c r="P168" s="149">
        <f t="shared" si="487"/>
        <v>0</v>
      </c>
      <c r="Q168" s="149">
        <f t="shared" si="487"/>
        <v>0</v>
      </c>
      <c r="R168" s="149">
        <f t="shared" si="487"/>
        <v>0</v>
      </c>
      <c r="S168" s="149">
        <f t="shared" si="487"/>
        <v>0</v>
      </c>
      <c r="T168" s="150"/>
      <c r="U168" s="149">
        <f t="shared" si="6"/>
        <v>0</v>
      </c>
      <c r="V168" s="149">
        <f t="shared" ref="V168:X168" si="488">+V169+V170</f>
        <v>0</v>
      </c>
      <c r="W168" s="149">
        <f t="shared" si="488"/>
        <v>0</v>
      </c>
      <c r="X168" s="149">
        <f t="shared" si="488"/>
        <v>0</v>
      </c>
      <c r="Y168" s="150"/>
      <c r="Z168" s="149">
        <f t="shared" si="8"/>
        <v>0</v>
      </c>
      <c r="AA168" s="149">
        <f t="shared" ref="AA168:AC168" si="489">+AA169+AA170</f>
        <v>0</v>
      </c>
      <c r="AB168" s="149">
        <f t="shared" si="489"/>
        <v>0</v>
      </c>
      <c r="AC168" s="149">
        <f t="shared" si="489"/>
        <v>0</v>
      </c>
      <c r="AD168" s="150"/>
      <c r="AE168" s="149">
        <f t="shared" si="10"/>
        <v>0</v>
      </c>
      <c r="AF168" s="149">
        <f t="shared" ref="AF168:AH168" si="490">+AF169+AF170</f>
        <v>0</v>
      </c>
      <c r="AG168" s="149">
        <f t="shared" si="490"/>
        <v>0</v>
      </c>
      <c r="AH168" s="149">
        <f t="shared" si="490"/>
        <v>0</v>
      </c>
      <c r="AI168" s="150"/>
      <c r="AJ168" s="149">
        <f t="shared" si="12"/>
        <v>0</v>
      </c>
      <c r="AK168" s="149">
        <f t="shared" ref="AK168:AL168" si="491">+AK169+AK170</f>
        <v>0</v>
      </c>
      <c r="AL168" s="149">
        <f t="shared" si="491"/>
        <v>0</v>
      </c>
      <c r="AM168" s="150"/>
      <c r="AN168" s="149">
        <f>+AN169+AN170</f>
        <v>0</v>
      </c>
      <c r="AO168" s="150"/>
      <c r="AP168" s="149">
        <f>+AP169+AP170</f>
        <v>0</v>
      </c>
      <c r="AQ168" s="150"/>
      <c r="AR168" s="149">
        <f>+AR169+AR170</f>
        <v>0</v>
      </c>
      <c r="AS168" s="150"/>
      <c r="AT168" s="149">
        <f>+AT169+AT170</f>
        <v>0</v>
      </c>
      <c r="AU168" s="150"/>
      <c r="AV168" s="149">
        <f t="shared" si="14"/>
        <v>0</v>
      </c>
      <c r="AW168" s="149">
        <f t="shared" ref="AW168:AX168" si="492">+AW169+AW170</f>
        <v>0</v>
      </c>
      <c r="AX168" s="149">
        <f t="shared" si="492"/>
        <v>0</v>
      </c>
      <c r="AY168" s="150"/>
      <c r="AZ168" s="149">
        <f t="shared" si="16"/>
        <v>0</v>
      </c>
      <c r="BA168" s="149">
        <f t="shared" ref="BA168:BB168" si="493">+BA169+BA170</f>
        <v>0</v>
      </c>
      <c r="BB168" s="149">
        <f t="shared" si="493"/>
        <v>0</v>
      </c>
      <c r="BC168" s="149"/>
      <c r="BD168" s="149">
        <f t="shared" si="18"/>
        <v>0</v>
      </c>
      <c r="BE168" s="355">
        <f>+BE169+BE170</f>
        <v>0</v>
      </c>
      <c r="BF168" s="149">
        <f t="shared" ref="BF168" si="494">+BF169+BF170</f>
        <v>0</v>
      </c>
      <c r="BG168" s="151"/>
      <c r="BH168" s="149">
        <f t="shared" si="20"/>
        <v>0</v>
      </c>
      <c r="BI168" s="149">
        <f t="shared" ref="BI168:BM168" si="495">+BI169+BI170</f>
        <v>0</v>
      </c>
      <c r="BJ168" s="149">
        <f t="shared" si="495"/>
        <v>0</v>
      </c>
      <c r="BK168" s="149">
        <f t="shared" si="495"/>
        <v>0</v>
      </c>
      <c r="BL168" s="149">
        <f t="shared" si="495"/>
        <v>0</v>
      </c>
      <c r="BM168" s="149">
        <f t="shared" si="495"/>
        <v>0</v>
      </c>
      <c r="BN168" s="151"/>
      <c r="BO168" s="149">
        <f t="shared" si="22"/>
        <v>0</v>
      </c>
      <c r="BP168" s="151"/>
      <c r="BQ168" s="126"/>
    </row>
    <row r="169" spans="1:69" ht="12.75" customHeight="1">
      <c r="A169" s="173" t="s">
        <v>336</v>
      </c>
      <c r="B169" s="174" t="s">
        <v>337</v>
      </c>
      <c r="C169" s="149">
        <f t="shared" si="0"/>
        <v>0</v>
      </c>
      <c r="D169" s="163"/>
      <c r="E169" s="163"/>
      <c r="F169" s="163"/>
      <c r="G169" s="150"/>
      <c r="H169" s="149">
        <f t="shared" si="2"/>
        <v>0</v>
      </c>
      <c r="I169" s="163"/>
      <c r="J169" s="163"/>
      <c r="K169" s="163"/>
      <c r="L169" s="163"/>
      <c r="M169" s="150"/>
      <c r="N169" s="149">
        <f t="shared" si="4"/>
        <v>0</v>
      </c>
      <c r="O169" s="163"/>
      <c r="P169" s="163"/>
      <c r="Q169" s="163"/>
      <c r="R169" s="163"/>
      <c r="S169" s="163"/>
      <c r="T169" s="150"/>
      <c r="U169" s="149">
        <f t="shared" si="6"/>
        <v>0</v>
      </c>
      <c r="V169" s="163"/>
      <c r="W169" s="163"/>
      <c r="X169" s="163"/>
      <c r="Y169" s="150"/>
      <c r="Z169" s="149">
        <f t="shared" si="8"/>
        <v>0</v>
      </c>
      <c r="AA169" s="163"/>
      <c r="AB169" s="163"/>
      <c r="AC169" s="163"/>
      <c r="AD169" s="150"/>
      <c r="AE169" s="149">
        <f t="shared" si="10"/>
        <v>0</v>
      </c>
      <c r="AF169" s="163"/>
      <c r="AG169" s="163"/>
      <c r="AH169" s="163"/>
      <c r="AI169" s="150"/>
      <c r="AJ169" s="149">
        <f t="shared" si="12"/>
        <v>0</v>
      </c>
      <c r="AK169" s="163"/>
      <c r="AL169" s="163"/>
      <c r="AM169" s="150"/>
      <c r="AN169" s="163"/>
      <c r="AO169" s="150"/>
      <c r="AP169" s="163"/>
      <c r="AQ169" s="150"/>
      <c r="AR169" s="163"/>
      <c r="AS169" s="150"/>
      <c r="AT169" s="163"/>
      <c r="AU169" s="150"/>
      <c r="AV169" s="149">
        <f t="shared" si="14"/>
        <v>0</v>
      </c>
      <c r="AW169" s="163"/>
      <c r="AX169" s="163"/>
      <c r="AY169" s="150"/>
      <c r="AZ169" s="149">
        <f t="shared" si="16"/>
        <v>0</v>
      </c>
      <c r="BA169" s="163"/>
      <c r="BB169" s="163"/>
      <c r="BC169" s="149"/>
      <c r="BD169" s="149">
        <f t="shared" si="18"/>
        <v>0</v>
      </c>
      <c r="BE169" s="357"/>
      <c r="BF169" s="163"/>
      <c r="BG169" s="151"/>
      <c r="BH169" s="149">
        <f t="shared" si="20"/>
        <v>0</v>
      </c>
      <c r="BI169" s="163"/>
      <c r="BJ169" s="163"/>
      <c r="BK169" s="163"/>
      <c r="BL169" s="163"/>
      <c r="BM169" s="163"/>
      <c r="BN169" s="151"/>
      <c r="BO169" s="149">
        <f t="shared" si="22"/>
        <v>0</v>
      </c>
      <c r="BP169" s="151"/>
      <c r="BQ169" s="126"/>
    </row>
    <row r="170" spans="1:69" ht="12.75" customHeight="1">
      <c r="A170" s="173" t="s">
        <v>338</v>
      </c>
      <c r="B170" s="174" t="s">
        <v>339</v>
      </c>
      <c r="C170" s="149">
        <f t="shared" si="0"/>
        <v>0</v>
      </c>
      <c r="D170" s="163"/>
      <c r="E170" s="163"/>
      <c r="F170" s="163"/>
      <c r="G170" s="150"/>
      <c r="H170" s="149">
        <f t="shared" si="2"/>
        <v>0</v>
      </c>
      <c r="I170" s="163"/>
      <c r="J170" s="163"/>
      <c r="K170" s="163"/>
      <c r="L170" s="163"/>
      <c r="M170" s="150"/>
      <c r="N170" s="149">
        <f t="shared" si="4"/>
        <v>0</v>
      </c>
      <c r="O170" s="163"/>
      <c r="P170" s="163"/>
      <c r="Q170" s="163"/>
      <c r="R170" s="163"/>
      <c r="S170" s="163"/>
      <c r="T170" s="150"/>
      <c r="U170" s="149">
        <f t="shared" si="6"/>
        <v>0</v>
      </c>
      <c r="V170" s="163"/>
      <c r="W170" s="163"/>
      <c r="X170" s="163"/>
      <c r="Y170" s="150"/>
      <c r="Z170" s="149">
        <f t="shared" si="8"/>
        <v>0</v>
      </c>
      <c r="AA170" s="163"/>
      <c r="AB170" s="163"/>
      <c r="AC170" s="163"/>
      <c r="AD170" s="150"/>
      <c r="AE170" s="149">
        <f t="shared" si="10"/>
        <v>0</v>
      </c>
      <c r="AF170" s="163"/>
      <c r="AG170" s="163"/>
      <c r="AH170" s="163"/>
      <c r="AI170" s="150"/>
      <c r="AJ170" s="149">
        <f t="shared" si="12"/>
        <v>0</v>
      </c>
      <c r="AK170" s="163"/>
      <c r="AL170" s="163"/>
      <c r="AM170" s="150"/>
      <c r="AN170" s="163"/>
      <c r="AO170" s="150"/>
      <c r="AP170" s="163"/>
      <c r="AQ170" s="150"/>
      <c r="AR170" s="163"/>
      <c r="AS170" s="150"/>
      <c r="AT170" s="163"/>
      <c r="AU170" s="150"/>
      <c r="AV170" s="149">
        <f t="shared" si="14"/>
        <v>0</v>
      </c>
      <c r="AW170" s="163"/>
      <c r="AX170" s="163"/>
      <c r="AY170" s="150"/>
      <c r="AZ170" s="149">
        <f t="shared" si="16"/>
        <v>0</v>
      </c>
      <c r="BA170" s="163"/>
      <c r="BB170" s="163"/>
      <c r="BC170" s="149"/>
      <c r="BD170" s="149">
        <f t="shared" si="18"/>
        <v>0</v>
      </c>
      <c r="BE170" s="357"/>
      <c r="BF170" s="163"/>
      <c r="BG170" s="151"/>
      <c r="BH170" s="149">
        <f t="shared" si="20"/>
        <v>0</v>
      </c>
      <c r="BI170" s="163"/>
      <c r="BJ170" s="163"/>
      <c r="BK170" s="163"/>
      <c r="BL170" s="163"/>
      <c r="BM170" s="163"/>
      <c r="BN170" s="151"/>
      <c r="BO170" s="149">
        <f t="shared" si="22"/>
        <v>0</v>
      </c>
      <c r="BP170" s="151"/>
      <c r="BQ170" s="126"/>
    </row>
    <row r="171" spans="1:69" ht="12.75" customHeight="1">
      <c r="A171" s="173" t="s">
        <v>340</v>
      </c>
      <c r="B171" s="174" t="s">
        <v>341</v>
      </c>
      <c r="C171" s="149">
        <f t="shared" si="0"/>
        <v>0</v>
      </c>
      <c r="D171" s="163"/>
      <c r="E171" s="163"/>
      <c r="F171" s="163"/>
      <c r="G171" s="150"/>
      <c r="H171" s="149">
        <f t="shared" si="2"/>
        <v>0</v>
      </c>
      <c r="I171" s="163"/>
      <c r="J171" s="163"/>
      <c r="K171" s="163"/>
      <c r="L171" s="163"/>
      <c r="M171" s="150"/>
      <c r="N171" s="149">
        <f t="shared" si="4"/>
        <v>0</v>
      </c>
      <c r="O171" s="163"/>
      <c r="P171" s="163"/>
      <c r="Q171" s="163"/>
      <c r="R171" s="163"/>
      <c r="S171" s="163"/>
      <c r="T171" s="150"/>
      <c r="U171" s="149">
        <f t="shared" si="6"/>
        <v>0</v>
      </c>
      <c r="V171" s="163"/>
      <c r="W171" s="163"/>
      <c r="X171" s="163"/>
      <c r="Y171" s="150"/>
      <c r="Z171" s="149">
        <f t="shared" si="8"/>
        <v>0</v>
      </c>
      <c r="AA171" s="163"/>
      <c r="AB171" s="163"/>
      <c r="AC171" s="163"/>
      <c r="AD171" s="150"/>
      <c r="AE171" s="149">
        <f t="shared" si="10"/>
        <v>0</v>
      </c>
      <c r="AF171" s="163"/>
      <c r="AG171" s="163"/>
      <c r="AH171" s="163"/>
      <c r="AI171" s="150"/>
      <c r="AJ171" s="149">
        <f t="shared" si="12"/>
        <v>0</v>
      </c>
      <c r="AK171" s="163"/>
      <c r="AL171" s="163"/>
      <c r="AM171" s="150"/>
      <c r="AN171" s="163"/>
      <c r="AO171" s="150"/>
      <c r="AP171" s="163"/>
      <c r="AQ171" s="150"/>
      <c r="AR171" s="163"/>
      <c r="AS171" s="150"/>
      <c r="AT171" s="163"/>
      <c r="AU171" s="150"/>
      <c r="AV171" s="149">
        <f t="shared" si="14"/>
        <v>0</v>
      </c>
      <c r="AW171" s="163"/>
      <c r="AX171" s="163"/>
      <c r="AY171" s="150"/>
      <c r="AZ171" s="149">
        <f t="shared" si="16"/>
        <v>0</v>
      </c>
      <c r="BA171" s="163"/>
      <c r="BB171" s="163"/>
      <c r="BC171" s="149"/>
      <c r="BD171" s="149">
        <f t="shared" si="18"/>
        <v>0</v>
      </c>
      <c r="BE171" s="357"/>
      <c r="BF171" s="163"/>
      <c r="BG171" s="151"/>
      <c r="BH171" s="149">
        <f t="shared" si="20"/>
        <v>0</v>
      </c>
      <c r="BI171" s="163"/>
      <c r="BJ171" s="163"/>
      <c r="BK171" s="163"/>
      <c r="BL171" s="163"/>
      <c r="BM171" s="163"/>
      <c r="BN171" s="151"/>
      <c r="BO171" s="149">
        <f t="shared" si="22"/>
        <v>0</v>
      </c>
      <c r="BP171" s="151"/>
      <c r="BQ171" s="126"/>
    </row>
    <row r="172" spans="1:69" ht="12.75" customHeight="1">
      <c r="A172" s="173" t="s">
        <v>342</v>
      </c>
      <c r="B172" s="174" t="s">
        <v>343</v>
      </c>
      <c r="C172" s="149">
        <f t="shared" si="0"/>
        <v>0</v>
      </c>
      <c r="D172" s="163"/>
      <c r="E172" s="163"/>
      <c r="F172" s="163"/>
      <c r="G172" s="150"/>
      <c r="H172" s="149">
        <f t="shared" si="2"/>
        <v>0</v>
      </c>
      <c r="I172" s="163"/>
      <c r="J172" s="163"/>
      <c r="K172" s="163"/>
      <c r="L172" s="163"/>
      <c r="M172" s="150"/>
      <c r="N172" s="149">
        <f t="shared" si="4"/>
        <v>0</v>
      </c>
      <c r="O172" s="163"/>
      <c r="P172" s="163"/>
      <c r="Q172" s="163"/>
      <c r="R172" s="163"/>
      <c r="S172" s="163"/>
      <c r="T172" s="150"/>
      <c r="U172" s="149">
        <f t="shared" si="6"/>
        <v>0</v>
      </c>
      <c r="V172" s="163"/>
      <c r="W172" s="163"/>
      <c r="X172" s="163"/>
      <c r="Y172" s="150"/>
      <c r="Z172" s="149">
        <f t="shared" si="8"/>
        <v>0</v>
      </c>
      <c r="AA172" s="163"/>
      <c r="AB172" s="163"/>
      <c r="AC172" s="163"/>
      <c r="AD172" s="150"/>
      <c r="AE172" s="149">
        <f t="shared" si="10"/>
        <v>0</v>
      </c>
      <c r="AF172" s="163"/>
      <c r="AG172" s="163"/>
      <c r="AH172" s="163"/>
      <c r="AI172" s="150"/>
      <c r="AJ172" s="149">
        <f t="shared" si="12"/>
        <v>0</v>
      </c>
      <c r="AK172" s="163"/>
      <c r="AL172" s="163"/>
      <c r="AM172" s="150"/>
      <c r="AN172" s="163"/>
      <c r="AO172" s="150"/>
      <c r="AP172" s="163"/>
      <c r="AQ172" s="150"/>
      <c r="AR172" s="163"/>
      <c r="AS172" s="150"/>
      <c r="AT172" s="163"/>
      <c r="AU172" s="150"/>
      <c r="AV172" s="149">
        <f t="shared" si="14"/>
        <v>0</v>
      </c>
      <c r="AW172" s="163"/>
      <c r="AX172" s="163"/>
      <c r="AY172" s="150"/>
      <c r="AZ172" s="149">
        <f t="shared" si="16"/>
        <v>0</v>
      </c>
      <c r="BA172" s="163"/>
      <c r="BB172" s="163"/>
      <c r="BC172" s="149"/>
      <c r="BD172" s="149">
        <f t="shared" si="18"/>
        <v>0</v>
      </c>
      <c r="BE172" s="357"/>
      <c r="BF172" s="163"/>
      <c r="BG172" s="151"/>
      <c r="BH172" s="149">
        <f t="shared" si="20"/>
        <v>0</v>
      </c>
      <c r="BI172" s="163"/>
      <c r="BJ172" s="163"/>
      <c r="BK172" s="163"/>
      <c r="BL172" s="163"/>
      <c r="BM172" s="163"/>
      <c r="BN172" s="151"/>
      <c r="BO172" s="149">
        <f t="shared" si="22"/>
        <v>0</v>
      </c>
      <c r="BP172" s="151"/>
      <c r="BQ172" s="126"/>
    </row>
    <row r="173" spans="1:69" ht="12.75" customHeight="1">
      <c r="A173" s="164" t="s">
        <v>344</v>
      </c>
      <c r="B173" s="165" t="s">
        <v>345</v>
      </c>
      <c r="C173" s="149">
        <f t="shared" si="0"/>
        <v>0</v>
      </c>
      <c r="D173" s="166"/>
      <c r="E173" s="166"/>
      <c r="F173" s="166"/>
      <c r="G173" s="150"/>
      <c r="H173" s="149">
        <f t="shared" si="2"/>
        <v>0</v>
      </c>
      <c r="I173" s="166"/>
      <c r="J173" s="166"/>
      <c r="K173" s="166"/>
      <c r="L173" s="166"/>
      <c r="M173" s="150"/>
      <c r="N173" s="149">
        <f t="shared" si="4"/>
        <v>0</v>
      </c>
      <c r="O173" s="166"/>
      <c r="P173" s="166"/>
      <c r="Q173" s="166"/>
      <c r="R173" s="166"/>
      <c r="S173" s="166"/>
      <c r="T173" s="150"/>
      <c r="U173" s="149">
        <f t="shared" si="6"/>
        <v>0</v>
      </c>
      <c r="V173" s="166"/>
      <c r="W173" s="166"/>
      <c r="X173" s="166"/>
      <c r="Y173" s="150"/>
      <c r="Z173" s="149">
        <f t="shared" si="8"/>
        <v>0</v>
      </c>
      <c r="AA173" s="166"/>
      <c r="AB173" s="166"/>
      <c r="AC173" s="166"/>
      <c r="AD173" s="150"/>
      <c r="AE173" s="149">
        <f t="shared" si="10"/>
        <v>0</v>
      </c>
      <c r="AF173" s="166"/>
      <c r="AG173" s="166"/>
      <c r="AH173" s="166"/>
      <c r="AI173" s="150"/>
      <c r="AJ173" s="149">
        <f t="shared" si="12"/>
        <v>0</v>
      </c>
      <c r="AK173" s="166"/>
      <c r="AL173" s="166"/>
      <c r="AM173" s="150"/>
      <c r="AN173" s="166"/>
      <c r="AO173" s="150"/>
      <c r="AP173" s="166"/>
      <c r="AQ173" s="150"/>
      <c r="AR173" s="166"/>
      <c r="AS173" s="150"/>
      <c r="AT173" s="166"/>
      <c r="AU173" s="150"/>
      <c r="AV173" s="149">
        <f t="shared" si="14"/>
        <v>0</v>
      </c>
      <c r="AW173" s="166"/>
      <c r="AX173" s="166"/>
      <c r="AY173" s="150"/>
      <c r="AZ173" s="149">
        <f t="shared" si="16"/>
        <v>0</v>
      </c>
      <c r="BA173" s="166"/>
      <c r="BB173" s="166"/>
      <c r="BC173" s="149"/>
      <c r="BD173" s="149">
        <f t="shared" si="18"/>
        <v>0</v>
      </c>
      <c r="BE173" s="358"/>
      <c r="BF173" s="166"/>
      <c r="BG173" s="151"/>
      <c r="BH173" s="149">
        <f t="shared" si="20"/>
        <v>0</v>
      </c>
      <c r="BI173" s="166"/>
      <c r="BJ173" s="166"/>
      <c r="BK173" s="166"/>
      <c r="BL173" s="166"/>
      <c r="BM173" s="166"/>
      <c r="BN173" s="151"/>
      <c r="BO173" s="149">
        <f t="shared" si="22"/>
        <v>0</v>
      </c>
      <c r="BP173" s="151"/>
      <c r="BQ173" s="126"/>
    </row>
    <row r="174" spans="1:69" ht="12.75" customHeight="1">
      <c r="A174" s="164" t="s">
        <v>346</v>
      </c>
      <c r="B174" s="165" t="s">
        <v>347</v>
      </c>
      <c r="C174" s="149">
        <f t="shared" si="0"/>
        <v>0</v>
      </c>
      <c r="D174" s="166"/>
      <c r="E174" s="166"/>
      <c r="F174" s="166"/>
      <c r="G174" s="150"/>
      <c r="H174" s="149">
        <f t="shared" si="2"/>
        <v>0</v>
      </c>
      <c r="I174" s="166"/>
      <c r="J174" s="166"/>
      <c r="K174" s="166"/>
      <c r="L174" s="166"/>
      <c r="M174" s="150"/>
      <c r="N174" s="149">
        <f t="shared" si="4"/>
        <v>0</v>
      </c>
      <c r="O174" s="166"/>
      <c r="P174" s="166"/>
      <c r="Q174" s="166"/>
      <c r="R174" s="166"/>
      <c r="S174" s="166"/>
      <c r="T174" s="150"/>
      <c r="U174" s="149">
        <f t="shared" si="6"/>
        <v>0</v>
      </c>
      <c r="V174" s="166"/>
      <c r="W174" s="166"/>
      <c r="X174" s="166"/>
      <c r="Y174" s="150"/>
      <c r="Z174" s="149">
        <f t="shared" si="8"/>
        <v>0</v>
      </c>
      <c r="AA174" s="166"/>
      <c r="AB174" s="166"/>
      <c r="AC174" s="166"/>
      <c r="AD174" s="150"/>
      <c r="AE174" s="149">
        <f t="shared" si="10"/>
        <v>0</v>
      </c>
      <c r="AF174" s="166"/>
      <c r="AG174" s="166"/>
      <c r="AH174" s="166"/>
      <c r="AI174" s="150"/>
      <c r="AJ174" s="149">
        <f t="shared" si="12"/>
        <v>0</v>
      </c>
      <c r="AK174" s="166"/>
      <c r="AL174" s="166"/>
      <c r="AM174" s="150"/>
      <c r="AN174" s="166"/>
      <c r="AO174" s="150"/>
      <c r="AP174" s="166"/>
      <c r="AQ174" s="150"/>
      <c r="AR174" s="166"/>
      <c r="AS174" s="150"/>
      <c r="AT174" s="166"/>
      <c r="AU174" s="150"/>
      <c r="AV174" s="149">
        <f t="shared" si="14"/>
        <v>0</v>
      </c>
      <c r="AW174" s="166"/>
      <c r="AX174" s="166"/>
      <c r="AY174" s="150"/>
      <c r="AZ174" s="149">
        <f t="shared" si="16"/>
        <v>0</v>
      </c>
      <c r="BA174" s="166"/>
      <c r="BB174" s="166"/>
      <c r="BC174" s="149"/>
      <c r="BD174" s="149">
        <f t="shared" si="18"/>
        <v>0</v>
      </c>
      <c r="BE174" s="358"/>
      <c r="BF174" s="166"/>
      <c r="BG174" s="151"/>
      <c r="BH174" s="149">
        <f t="shared" si="20"/>
        <v>0</v>
      </c>
      <c r="BI174" s="166"/>
      <c r="BJ174" s="166"/>
      <c r="BK174" s="166"/>
      <c r="BL174" s="166"/>
      <c r="BM174" s="166"/>
      <c r="BN174" s="151"/>
      <c r="BO174" s="149">
        <f t="shared" si="22"/>
        <v>0</v>
      </c>
      <c r="BP174" s="151"/>
      <c r="BQ174" s="126"/>
    </row>
    <row r="175" spans="1:69" ht="12.75" customHeight="1">
      <c r="A175" s="164" t="s">
        <v>348</v>
      </c>
      <c r="B175" s="165" t="s">
        <v>349</v>
      </c>
      <c r="C175" s="149">
        <f t="shared" si="0"/>
        <v>0</v>
      </c>
      <c r="D175" s="166"/>
      <c r="E175" s="166"/>
      <c r="F175" s="166"/>
      <c r="G175" s="150"/>
      <c r="H175" s="149">
        <f t="shared" si="2"/>
        <v>0</v>
      </c>
      <c r="I175" s="166"/>
      <c r="J175" s="166"/>
      <c r="K175" s="166"/>
      <c r="L175" s="166"/>
      <c r="M175" s="150"/>
      <c r="N175" s="149">
        <f t="shared" si="4"/>
        <v>0</v>
      </c>
      <c r="O175" s="166"/>
      <c r="P175" s="166"/>
      <c r="Q175" s="166"/>
      <c r="R175" s="166"/>
      <c r="S175" s="166"/>
      <c r="T175" s="150"/>
      <c r="U175" s="149">
        <f t="shared" si="6"/>
        <v>0</v>
      </c>
      <c r="V175" s="166"/>
      <c r="W175" s="166"/>
      <c r="X175" s="166"/>
      <c r="Y175" s="150"/>
      <c r="Z175" s="149">
        <f t="shared" si="8"/>
        <v>0</v>
      </c>
      <c r="AA175" s="166"/>
      <c r="AB175" s="166"/>
      <c r="AC175" s="166"/>
      <c r="AD175" s="150"/>
      <c r="AE175" s="149">
        <f t="shared" si="10"/>
        <v>0</v>
      </c>
      <c r="AF175" s="166"/>
      <c r="AG175" s="166"/>
      <c r="AH175" s="166"/>
      <c r="AI175" s="150"/>
      <c r="AJ175" s="149">
        <f t="shared" si="12"/>
        <v>0</v>
      </c>
      <c r="AK175" s="166"/>
      <c r="AL175" s="166"/>
      <c r="AM175" s="150"/>
      <c r="AN175" s="166"/>
      <c r="AO175" s="150"/>
      <c r="AP175" s="166"/>
      <c r="AQ175" s="150"/>
      <c r="AR175" s="166"/>
      <c r="AS175" s="150"/>
      <c r="AT175" s="166"/>
      <c r="AU175" s="150"/>
      <c r="AV175" s="149">
        <f t="shared" si="14"/>
        <v>0</v>
      </c>
      <c r="AW175" s="166"/>
      <c r="AX175" s="166"/>
      <c r="AY175" s="150"/>
      <c r="AZ175" s="149">
        <f t="shared" si="16"/>
        <v>0</v>
      </c>
      <c r="BA175" s="166"/>
      <c r="BB175" s="166"/>
      <c r="BC175" s="149"/>
      <c r="BD175" s="149">
        <f t="shared" si="18"/>
        <v>0</v>
      </c>
      <c r="BE175" s="358"/>
      <c r="BF175" s="166"/>
      <c r="BG175" s="151"/>
      <c r="BH175" s="149">
        <f t="shared" si="20"/>
        <v>0</v>
      </c>
      <c r="BI175" s="166"/>
      <c r="BJ175" s="166"/>
      <c r="BK175" s="166"/>
      <c r="BL175" s="166"/>
      <c r="BM175" s="166"/>
      <c r="BN175" s="151"/>
      <c r="BO175" s="149">
        <f t="shared" si="22"/>
        <v>0</v>
      </c>
      <c r="BP175" s="151"/>
      <c r="BQ175" s="126"/>
    </row>
    <row r="176" spans="1:69" ht="12.75" customHeight="1">
      <c r="A176" s="164" t="s">
        <v>350</v>
      </c>
      <c r="B176" s="165" t="s">
        <v>351</v>
      </c>
      <c r="C176" s="149">
        <f t="shared" si="0"/>
        <v>0</v>
      </c>
      <c r="D176" s="166"/>
      <c r="E176" s="166"/>
      <c r="F176" s="166"/>
      <c r="G176" s="150"/>
      <c r="H176" s="149">
        <f t="shared" si="2"/>
        <v>0</v>
      </c>
      <c r="I176" s="166"/>
      <c r="J176" s="166"/>
      <c r="K176" s="166"/>
      <c r="L176" s="166"/>
      <c r="M176" s="150"/>
      <c r="N176" s="149">
        <f t="shared" si="4"/>
        <v>0</v>
      </c>
      <c r="O176" s="166"/>
      <c r="P176" s="166"/>
      <c r="Q176" s="166"/>
      <c r="R176" s="166"/>
      <c r="S176" s="166"/>
      <c r="T176" s="150"/>
      <c r="U176" s="149">
        <f t="shared" si="6"/>
        <v>0</v>
      </c>
      <c r="V176" s="166"/>
      <c r="W176" s="166"/>
      <c r="X176" s="166"/>
      <c r="Y176" s="150"/>
      <c r="Z176" s="149">
        <f t="shared" si="8"/>
        <v>0</v>
      </c>
      <c r="AA176" s="166"/>
      <c r="AB176" s="166"/>
      <c r="AC176" s="166"/>
      <c r="AD176" s="150"/>
      <c r="AE176" s="149">
        <f t="shared" si="10"/>
        <v>0</v>
      </c>
      <c r="AF176" s="166"/>
      <c r="AG176" s="166"/>
      <c r="AH176" s="166"/>
      <c r="AI176" s="150"/>
      <c r="AJ176" s="149">
        <f t="shared" si="12"/>
        <v>0</v>
      </c>
      <c r="AK176" s="166"/>
      <c r="AL176" s="166"/>
      <c r="AM176" s="150"/>
      <c r="AN176" s="166"/>
      <c r="AO176" s="150"/>
      <c r="AP176" s="166"/>
      <c r="AQ176" s="150"/>
      <c r="AR176" s="166"/>
      <c r="AS176" s="150"/>
      <c r="AT176" s="166"/>
      <c r="AU176" s="150"/>
      <c r="AV176" s="149">
        <f t="shared" si="14"/>
        <v>0</v>
      </c>
      <c r="AW176" s="166"/>
      <c r="AX176" s="166"/>
      <c r="AY176" s="150"/>
      <c r="AZ176" s="149">
        <f t="shared" si="16"/>
        <v>0</v>
      </c>
      <c r="BA176" s="166"/>
      <c r="BB176" s="166"/>
      <c r="BC176" s="149"/>
      <c r="BD176" s="149">
        <f t="shared" si="18"/>
        <v>0</v>
      </c>
      <c r="BE176" s="358"/>
      <c r="BF176" s="166"/>
      <c r="BG176" s="151"/>
      <c r="BH176" s="149">
        <f t="shared" si="20"/>
        <v>0</v>
      </c>
      <c r="BI176" s="166"/>
      <c r="BJ176" s="166"/>
      <c r="BK176" s="166"/>
      <c r="BL176" s="166"/>
      <c r="BM176" s="166"/>
      <c r="BN176" s="151"/>
      <c r="BO176" s="149">
        <f t="shared" si="22"/>
        <v>0</v>
      </c>
      <c r="BP176" s="151"/>
      <c r="BQ176" s="126"/>
    </row>
    <row r="177" spans="1:69" ht="12.75" customHeight="1">
      <c r="A177" s="164" t="s">
        <v>352</v>
      </c>
      <c r="B177" s="165" t="s">
        <v>353</v>
      </c>
      <c r="C177" s="149">
        <f t="shared" si="0"/>
        <v>0</v>
      </c>
      <c r="D177" s="166"/>
      <c r="E177" s="166"/>
      <c r="F177" s="166"/>
      <c r="G177" s="150"/>
      <c r="H177" s="149">
        <f t="shared" si="2"/>
        <v>0</v>
      </c>
      <c r="I177" s="166"/>
      <c r="J177" s="166"/>
      <c r="K177" s="166"/>
      <c r="L177" s="166"/>
      <c r="M177" s="150"/>
      <c r="N177" s="149">
        <f t="shared" si="4"/>
        <v>0</v>
      </c>
      <c r="O177" s="166"/>
      <c r="P177" s="166"/>
      <c r="Q177" s="166"/>
      <c r="R177" s="166"/>
      <c r="S177" s="166"/>
      <c r="T177" s="150"/>
      <c r="U177" s="149">
        <f t="shared" si="6"/>
        <v>0</v>
      </c>
      <c r="V177" s="166"/>
      <c r="W177" s="166"/>
      <c r="X177" s="166"/>
      <c r="Y177" s="150"/>
      <c r="Z177" s="149">
        <f t="shared" si="8"/>
        <v>0</v>
      </c>
      <c r="AA177" s="166"/>
      <c r="AB177" s="166"/>
      <c r="AC177" s="166"/>
      <c r="AD177" s="150"/>
      <c r="AE177" s="149">
        <f t="shared" si="10"/>
        <v>0</v>
      </c>
      <c r="AF177" s="166"/>
      <c r="AG177" s="166"/>
      <c r="AH177" s="166"/>
      <c r="AI177" s="150"/>
      <c r="AJ177" s="149">
        <f t="shared" si="12"/>
        <v>0</v>
      </c>
      <c r="AK177" s="166"/>
      <c r="AL177" s="166"/>
      <c r="AM177" s="150"/>
      <c r="AN177" s="166"/>
      <c r="AO177" s="150"/>
      <c r="AP177" s="166"/>
      <c r="AQ177" s="150"/>
      <c r="AR177" s="166"/>
      <c r="AS177" s="150"/>
      <c r="AT177" s="166"/>
      <c r="AU177" s="150"/>
      <c r="AV177" s="149">
        <f t="shared" si="14"/>
        <v>0</v>
      </c>
      <c r="AW177" s="166"/>
      <c r="AX177" s="166"/>
      <c r="AY177" s="150"/>
      <c r="AZ177" s="149">
        <f t="shared" si="16"/>
        <v>0</v>
      </c>
      <c r="BA177" s="166"/>
      <c r="BB177" s="166"/>
      <c r="BC177" s="149"/>
      <c r="BD177" s="149">
        <f t="shared" si="18"/>
        <v>0</v>
      </c>
      <c r="BE177" s="358"/>
      <c r="BF177" s="166"/>
      <c r="BG177" s="151"/>
      <c r="BH177" s="149">
        <f t="shared" si="20"/>
        <v>0</v>
      </c>
      <c r="BI177" s="166"/>
      <c r="BJ177" s="166"/>
      <c r="BK177" s="166"/>
      <c r="BL177" s="166"/>
      <c r="BM177" s="166"/>
      <c r="BN177" s="151"/>
      <c r="BO177" s="149">
        <f t="shared" si="22"/>
        <v>0</v>
      </c>
      <c r="BP177" s="151"/>
      <c r="BQ177" s="126"/>
    </row>
    <row r="178" spans="1:69" ht="12.75" customHeight="1">
      <c r="A178" s="154" t="s">
        <v>354</v>
      </c>
      <c r="B178" s="155" t="s">
        <v>355</v>
      </c>
      <c r="C178" s="149">
        <f t="shared" si="0"/>
        <v>0</v>
      </c>
      <c r="D178" s="156">
        <f t="shared" ref="D178:F178" si="496">+D179+D180+D182+D181+D183+D184+D185</f>
        <v>0</v>
      </c>
      <c r="E178" s="156">
        <f t="shared" si="496"/>
        <v>0</v>
      </c>
      <c r="F178" s="156">
        <f t="shared" si="496"/>
        <v>0</v>
      </c>
      <c r="G178" s="150"/>
      <c r="H178" s="149">
        <f t="shared" si="2"/>
        <v>0</v>
      </c>
      <c r="I178" s="156">
        <f t="shared" ref="I178:L178" si="497">+I179+I180+I182+I181+I183+I184+I185</f>
        <v>0</v>
      </c>
      <c r="J178" s="156">
        <f t="shared" si="497"/>
        <v>0</v>
      </c>
      <c r="K178" s="156">
        <f t="shared" si="497"/>
        <v>0</v>
      </c>
      <c r="L178" s="156">
        <f t="shared" si="497"/>
        <v>0</v>
      </c>
      <c r="M178" s="150"/>
      <c r="N178" s="149">
        <f t="shared" si="4"/>
        <v>0</v>
      </c>
      <c r="O178" s="156">
        <f t="shared" ref="O178:S178" si="498">+O179+O180+O182+O181+O183+O184+O185</f>
        <v>0</v>
      </c>
      <c r="P178" s="156">
        <f t="shared" si="498"/>
        <v>0</v>
      </c>
      <c r="Q178" s="156">
        <f t="shared" si="498"/>
        <v>0</v>
      </c>
      <c r="R178" s="156">
        <f t="shared" si="498"/>
        <v>0</v>
      </c>
      <c r="S178" s="156">
        <f t="shared" si="498"/>
        <v>0</v>
      </c>
      <c r="T178" s="150"/>
      <c r="U178" s="149">
        <f t="shared" si="6"/>
        <v>0</v>
      </c>
      <c r="V178" s="156">
        <f t="shared" ref="V178:X178" si="499">+V179+V180+V182+V181+V183+V184+V185</f>
        <v>0</v>
      </c>
      <c r="W178" s="156">
        <f t="shared" si="499"/>
        <v>0</v>
      </c>
      <c r="X178" s="156">
        <f t="shared" si="499"/>
        <v>0</v>
      </c>
      <c r="Y178" s="150"/>
      <c r="Z178" s="149">
        <f t="shared" si="8"/>
        <v>0</v>
      </c>
      <c r="AA178" s="156">
        <f t="shared" ref="AA178:AC178" si="500">+AA179+AA180+AA182+AA181+AA183+AA184+AA185</f>
        <v>0</v>
      </c>
      <c r="AB178" s="156">
        <f t="shared" si="500"/>
        <v>0</v>
      </c>
      <c r="AC178" s="156">
        <f t="shared" si="500"/>
        <v>0</v>
      </c>
      <c r="AD178" s="150"/>
      <c r="AE178" s="149">
        <f t="shared" si="10"/>
        <v>0</v>
      </c>
      <c r="AF178" s="156">
        <f t="shared" ref="AF178:AH178" si="501">+AF179+AF180+AF182+AF181+AF183+AF184+AF185</f>
        <v>0</v>
      </c>
      <c r="AG178" s="156">
        <f t="shared" si="501"/>
        <v>0</v>
      </c>
      <c r="AH178" s="156">
        <f t="shared" si="501"/>
        <v>0</v>
      </c>
      <c r="AI178" s="150"/>
      <c r="AJ178" s="149">
        <f t="shared" si="12"/>
        <v>0</v>
      </c>
      <c r="AK178" s="156">
        <f t="shared" ref="AK178:AL178" si="502">+AK179+AK180+AK182+AK181+AK183+AK184+AK185</f>
        <v>0</v>
      </c>
      <c r="AL178" s="156">
        <f t="shared" si="502"/>
        <v>0</v>
      </c>
      <c r="AM178" s="150"/>
      <c r="AN178" s="156">
        <f>+AN179+AN180+AN182+AN181+AN183+AN184+AN185</f>
        <v>0</v>
      </c>
      <c r="AO178" s="150"/>
      <c r="AP178" s="156">
        <f>+AP179+AP180+AP182+AP181+AP183+AP184+AP185</f>
        <v>0</v>
      </c>
      <c r="AQ178" s="150"/>
      <c r="AR178" s="156">
        <f>+AR179+AR180+AR182+AR181+AR183+AR184+AR185</f>
        <v>0</v>
      </c>
      <c r="AS178" s="150"/>
      <c r="AT178" s="156">
        <f>+AT179+AT180+AT182+AT181+AT183+AT184+AT185</f>
        <v>0</v>
      </c>
      <c r="AU178" s="150"/>
      <c r="AV178" s="149">
        <f t="shared" si="14"/>
        <v>0</v>
      </c>
      <c r="AW178" s="156">
        <f t="shared" ref="AW178:AX178" si="503">+AW179+AW180+AW182+AW181+AW183+AW184+AW185</f>
        <v>0</v>
      </c>
      <c r="AX178" s="156">
        <f t="shared" si="503"/>
        <v>0</v>
      </c>
      <c r="AY178" s="150"/>
      <c r="AZ178" s="149">
        <f t="shared" si="16"/>
        <v>0</v>
      </c>
      <c r="BA178" s="156">
        <f t="shared" ref="BA178:BB178" si="504">+BA179+BA180+BA182+BA181+BA183+BA184+BA185</f>
        <v>0</v>
      </c>
      <c r="BB178" s="156">
        <f t="shared" si="504"/>
        <v>0</v>
      </c>
      <c r="BC178" s="149"/>
      <c r="BD178" s="149">
        <f t="shared" si="18"/>
        <v>0</v>
      </c>
      <c r="BE178" s="356">
        <f>+BE179+BE180+BE182+BE181+BE183+BE184+BE185</f>
        <v>0</v>
      </c>
      <c r="BF178" s="156">
        <f t="shared" ref="BF178" si="505">+BF179+BF180+BF182+BF181+BF183+BF184+BF185</f>
        <v>0</v>
      </c>
      <c r="BG178" s="151"/>
      <c r="BH178" s="149">
        <f t="shared" si="20"/>
        <v>0</v>
      </c>
      <c r="BI178" s="156">
        <f t="shared" ref="BI178:BM178" si="506">+BI179+BI180+BI182+BI181+BI183+BI184+BI185</f>
        <v>0</v>
      </c>
      <c r="BJ178" s="156">
        <f t="shared" si="506"/>
        <v>0</v>
      </c>
      <c r="BK178" s="156">
        <f t="shared" si="506"/>
        <v>0</v>
      </c>
      <c r="BL178" s="156">
        <f t="shared" si="506"/>
        <v>0</v>
      </c>
      <c r="BM178" s="156">
        <f t="shared" si="506"/>
        <v>0</v>
      </c>
      <c r="BN178" s="151"/>
      <c r="BO178" s="149">
        <f t="shared" si="22"/>
        <v>0</v>
      </c>
      <c r="BP178" s="151"/>
      <c r="BQ178" s="126"/>
    </row>
    <row r="179" spans="1:69" ht="12.75" customHeight="1">
      <c r="A179" s="187" t="s">
        <v>356</v>
      </c>
      <c r="B179" s="188" t="s">
        <v>357</v>
      </c>
      <c r="C179" s="149">
        <f t="shared" si="0"/>
        <v>0</v>
      </c>
      <c r="D179" s="163"/>
      <c r="E179" s="163"/>
      <c r="F179" s="163"/>
      <c r="G179" s="150"/>
      <c r="H179" s="149">
        <f t="shared" si="2"/>
        <v>0</v>
      </c>
      <c r="I179" s="163"/>
      <c r="J179" s="163"/>
      <c r="K179" s="163"/>
      <c r="L179" s="163"/>
      <c r="M179" s="150"/>
      <c r="N179" s="149">
        <f t="shared" si="4"/>
        <v>0</v>
      </c>
      <c r="O179" s="163"/>
      <c r="P179" s="163"/>
      <c r="Q179" s="163"/>
      <c r="R179" s="163"/>
      <c r="S179" s="163"/>
      <c r="T179" s="150"/>
      <c r="U179" s="149">
        <f t="shared" si="6"/>
        <v>0</v>
      </c>
      <c r="V179" s="163"/>
      <c r="W179" s="163"/>
      <c r="X179" s="163"/>
      <c r="Y179" s="150"/>
      <c r="Z179" s="149">
        <f t="shared" si="8"/>
        <v>0</v>
      </c>
      <c r="AA179" s="163"/>
      <c r="AB179" s="163"/>
      <c r="AC179" s="163"/>
      <c r="AD179" s="150"/>
      <c r="AE179" s="149">
        <f t="shared" si="10"/>
        <v>0</v>
      </c>
      <c r="AF179" s="163"/>
      <c r="AG179" s="163"/>
      <c r="AH179" s="163"/>
      <c r="AI179" s="150"/>
      <c r="AJ179" s="149">
        <f t="shared" si="12"/>
        <v>0</v>
      </c>
      <c r="AK179" s="163"/>
      <c r="AL179" s="163"/>
      <c r="AM179" s="150"/>
      <c r="AN179" s="163"/>
      <c r="AO179" s="150"/>
      <c r="AP179" s="163"/>
      <c r="AQ179" s="150"/>
      <c r="AR179" s="163"/>
      <c r="AS179" s="150"/>
      <c r="AT179" s="163"/>
      <c r="AU179" s="150"/>
      <c r="AV179" s="149">
        <f t="shared" si="14"/>
        <v>0</v>
      </c>
      <c r="AW179" s="163"/>
      <c r="AX179" s="163"/>
      <c r="AY179" s="150"/>
      <c r="AZ179" s="149">
        <f t="shared" si="16"/>
        <v>0</v>
      </c>
      <c r="BA179" s="163"/>
      <c r="BB179" s="163"/>
      <c r="BC179" s="149"/>
      <c r="BD179" s="149">
        <f t="shared" si="18"/>
        <v>0</v>
      </c>
      <c r="BE179" s="357"/>
      <c r="BF179" s="163"/>
      <c r="BG179" s="151"/>
      <c r="BH179" s="149">
        <f t="shared" si="20"/>
        <v>0</v>
      </c>
      <c r="BI179" s="163"/>
      <c r="BJ179" s="163"/>
      <c r="BK179" s="163"/>
      <c r="BL179" s="163"/>
      <c r="BM179" s="163"/>
      <c r="BN179" s="151"/>
      <c r="BO179" s="149">
        <f t="shared" si="22"/>
        <v>0</v>
      </c>
      <c r="BP179" s="151"/>
      <c r="BQ179" s="126"/>
    </row>
    <row r="180" spans="1:69" ht="12.75" customHeight="1">
      <c r="A180" s="187" t="s">
        <v>358</v>
      </c>
      <c r="B180" s="188" t="s">
        <v>359</v>
      </c>
      <c r="C180" s="149">
        <f t="shared" si="0"/>
        <v>0</v>
      </c>
      <c r="D180" s="163"/>
      <c r="E180" s="163"/>
      <c r="F180" s="163"/>
      <c r="G180" s="150"/>
      <c r="H180" s="149">
        <f t="shared" si="2"/>
        <v>0</v>
      </c>
      <c r="I180" s="163"/>
      <c r="J180" s="163"/>
      <c r="K180" s="163"/>
      <c r="L180" s="163"/>
      <c r="M180" s="150"/>
      <c r="N180" s="149">
        <f t="shared" si="4"/>
        <v>0</v>
      </c>
      <c r="O180" s="163"/>
      <c r="P180" s="163"/>
      <c r="Q180" s="163"/>
      <c r="R180" s="163"/>
      <c r="S180" s="163"/>
      <c r="T180" s="150"/>
      <c r="U180" s="149">
        <f t="shared" si="6"/>
        <v>0</v>
      </c>
      <c r="V180" s="163"/>
      <c r="W180" s="163"/>
      <c r="X180" s="163"/>
      <c r="Y180" s="150"/>
      <c r="Z180" s="149">
        <f t="shared" si="8"/>
        <v>0</v>
      </c>
      <c r="AA180" s="163"/>
      <c r="AB180" s="163"/>
      <c r="AC180" s="163"/>
      <c r="AD180" s="150"/>
      <c r="AE180" s="149">
        <f t="shared" si="10"/>
        <v>0</v>
      </c>
      <c r="AF180" s="163"/>
      <c r="AG180" s="163"/>
      <c r="AH180" s="163"/>
      <c r="AI180" s="150"/>
      <c r="AJ180" s="149">
        <f t="shared" si="12"/>
        <v>0</v>
      </c>
      <c r="AK180" s="163"/>
      <c r="AL180" s="163"/>
      <c r="AM180" s="150"/>
      <c r="AN180" s="163"/>
      <c r="AO180" s="150"/>
      <c r="AP180" s="163"/>
      <c r="AQ180" s="150"/>
      <c r="AR180" s="163"/>
      <c r="AS180" s="150"/>
      <c r="AT180" s="163"/>
      <c r="AU180" s="150"/>
      <c r="AV180" s="149">
        <f t="shared" si="14"/>
        <v>0</v>
      </c>
      <c r="AW180" s="163"/>
      <c r="AX180" s="163"/>
      <c r="AY180" s="150"/>
      <c r="AZ180" s="149">
        <f t="shared" si="16"/>
        <v>0</v>
      </c>
      <c r="BA180" s="163"/>
      <c r="BB180" s="163"/>
      <c r="BC180" s="149"/>
      <c r="BD180" s="149">
        <f t="shared" si="18"/>
        <v>0</v>
      </c>
      <c r="BE180" s="357"/>
      <c r="BF180" s="163"/>
      <c r="BG180" s="151"/>
      <c r="BH180" s="149">
        <f t="shared" si="20"/>
        <v>0</v>
      </c>
      <c r="BI180" s="163"/>
      <c r="BJ180" s="163"/>
      <c r="BK180" s="163"/>
      <c r="BL180" s="163"/>
      <c r="BM180" s="163"/>
      <c r="BN180" s="151"/>
      <c r="BO180" s="149">
        <f t="shared" si="22"/>
        <v>0</v>
      </c>
      <c r="BP180" s="151"/>
      <c r="BQ180" s="126"/>
    </row>
    <row r="181" spans="1:69" ht="12.75" customHeight="1">
      <c r="A181" s="187" t="s">
        <v>360</v>
      </c>
      <c r="B181" s="188" t="s">
        <v>361</v>
      </c>
      <c r="C181" s="149">
        <f t="shared" si="0"/>
        <v>0</v>
      </c>
      <c r="D181" s="163"/>
      <c r="E181" s="163"/>
      <c r="F181" s="163"/>
      <c r="G181" s="150"/>
      <c r="H181" s="149">
        <f t="shared" si="2"/>
        <v>0</v>
      </c>
      <c r="I181" s="163"/>
      <c r="J181" s="163"/>
      <c r="K181" s="163"/>
      <c r="L181" s="163"/>
      <c r="M181" s="150"/>
      <c r="N181" s="149">
        <f t="shared" si="4"/>
        <v>0</v>
      </c>
      <c r="O181" s="163"/>
      <c r="P181" s="163"/>
      <c r="Q181" s="163"/>
      <c r="R181" s="163"/>
      <c r="S181" s="163"/>
      <c r="T181" s="150"/>
      <c r="U181" s="149">
        <f t="shared" si="6"/>
        <v>0</v>
      </c>
      <c r="V181" s="163"/>
      <c r="W181" s="163"/>
      <c r="X181" s="163"/>
      <c r="Y181" s="150"/>
      <c r="Z181" s="149">
        <f t="shared" si="8"/>
        <v>0</v>
      </c>
      <c r="AA181" s="163"/>
      <c r="AB181" s="163"/>
      <c r="AC181" s="163"/>
      <c r="AD181" s="150"/>
      <c r="AE181" s="149">
        <f t="shared" si="10"/>
        <v>0</v>
      </c>
      <c r="AF181" s="163"/>
      <c r="AG181" s="163"/>
      <c r="AH181" s="163"/>
      <c r="AI181" s="150"/>
      <c r="AJ181" s="149">
        <f t="shared" si="12"/>
        <v>0</v>
      </c>
      <c r="AK181" s="163"/>
      <c r="AL181" s="163"/>
      <c r="AM181" s="150"/>
      <c r="AN181" s="163"/>
      <c r="AO181" s="150"/>
      <c r="AP181" s="163"/>
      <c r="AQ181" s="150"/>
      <c r="AR181" s="163"/>
      <c r="AS181" s="150"/>
      <c r="AT181" s="163"/>
      <c r="AU181" s="150"/>
      <c r="AV181" s="149">
        <f t="shared" si="14"/>
        <v>0</v>
      </c>
      <c r="AW181" s="163"/>
      <c r="AX181" s="163"/>
      <c r="AY181" s="150"/>
      <c r="AZ181" s="149">
        <f t="shared" si="16"/>
        <v>0</v>
      </c>
      <c r="BA181" s="163"/>
      <c r="BB181" s="163"/>
      <c r="BC181" s="149"/>
      <c r="BD181" s="149">
        <f t="shared" si="18"/>
        <v>0</v>
      </c>
      <c r="BE181" s="357"/>
      <c r="BF181" s="163"/>
      <c r="BG181" s="151"/>
      <c r="BH181" s="149">
        <f t="shared" si="20"/>
        <v>0</v>
      </c>
      <c r="BI181" s="163"/>
      <c r="BJ181" s="163"/>
      <c r="BK181" s="163"/>
      <c r="BL181" s="163"/>
      <c r="BM181" s="163"/>
      <c r="BN181" s="151"/>
      <c r="BO181" s="149">
        <f t="shared" si="22"/>
        <v>0</v>
      </c>
      <c r="BP181" s="151"/>
      <c r="BQ181" s="126"/>
    </row>
    <row r="182" spans="1:69" ht="12.75" customHeight="1">
      <c r="A182" s="187" t="s">
        <v>362</v>
      </c>
      <c r="B182" s="188" t="s">
        <v>363</v>
      </c>
      <c r="C182" s="149">
        <f t="shared" si="0"/>
        <v>0</v>
      </c>
      <c r="D182" s="163"/>
      <c r="E182" s="163"/>
      <c r="F182" s="163"/>
      <c r="G182" s="150"/>
      <c r="H182" s="149">
        <f t="shared" si="2"/>
        <v>0</v>
      </c>
      <c r="I182" s="163"/>
      <c r="J182" s="163"/>
      <c r="K182" s="163"/>
      <c r="L182" s="163"/>
      <c r="M182" s="150"/>
      <c r="N182" s="149">
        <f t="shared" si="4"/>
        <v>0</v>
      </c>
      <c r="O182" s="163"/>
      <c r="P182" s="163"/>
      <c r="Q182" s="163"/>
      <c r="R182" s="163"/>
      <c r="S182" s="163"/>
      <c r="T182" s="150"/>
      <c r="U182" s="149">
        <f t="shared" si="6"/>
        <v>0</v>
      </c>
      <c r="V182" s="163"/>
      <c r="W182" s="163"/>
      <c r="X182" s="163"/>
      <c r="Y182" s="150"/>
      <c r="Z182" s="149">
        <f t="shared" si="8"/>
        <v>0</v>
      </c>
      <c r="AA182" s="163"/>
      <c r="AB182" s="163"/>
      <c r="AC182" s="163"/>
      <c r="AD182" s="150"/>
      <c r="AE182" s="149">
        <f t="shared" si="10"/>
        <v>0</v>
      </c>
      <c r="AF182" s="163"/>
      <c r="AG182" s="163"/>
      <c r="AH182" s="163"/>
      <c r="AI182" s="150"/>
      <c r="AJ182" s="149">
        <f t="shared" si="12"/>
        <v>0</v>
      </c>
      <c r="AK182" s="163"/>
      <c r="AL182" s="163"/>
      <c r="AM182" s="150"/>
      <c r="AN182" s="163"/>
      <c r="AO182" s="150"/>
      <c r="AP182" s="163"/>
      <c r="AQ182" s="150"/>
      <c r="AR182" s="163"/>
      <c r="AS182" s="150"/>
      <c r="AT182" s="163"/>
      <c r="AU182" s="150"/>
      <c r="AV182" s="149">
        <f t="shared" si="14"/>
        <v>0</v>
      </c>
      <c r="AW182" s="163"/>
      <c r="AX182" s="163"/>
      <c r="AY182" s="150"/>
      <c r="AZ182" s="149">
        <f t="shared" si="16"/>
        <v>0</v>
      </c>
      <c r="BA182" s="163"/>
      <c r="BB182" s="163"/>
      <c r="BC182" s="149"/>
      <c r="BD182" s="149">
        <f t="shared" si="18"/>
        <v>0</v>
      </c>
      <c r="BE182" s="357"/>
      <c r="BF182" s="163"/>
      <c r="BG182" s="151"/>
      <c r="BH182" s="149">
        <f t="shared" si="20"/>
        <v>0</v>
      </c>
      <c r="BI182" s="163"/>
      <c r="BJ182" s="163"/>
      <c r="BK182" s="163"/>
      <c r="BL182" s="163"/>
      <c r="BM182" s="163"/>
      <c r="BN182" s="151"/>
      <c r="BO182" s="149">
        <f t="shared" si="22"/>
        <v>0</v>
      </c>
      <c r="BP182" s="151"/>
      <c r="BQ182" s="126"/>
    </row>
    <row r="183" spans="1:69" ht="12.75" customHeight="1">
      <c r="A183" s="187" t="s">
        <v>364</v>
      </c>
      <c r="B183" s="188" t="s">
        <v>365</v>
      </c>
      <c r="C183" s="149">
        <f t="shared" si="0"/>
        <v>0</v>
      </c>
      <c r="D183" s="163"/>
      <c r="E183" s="163"/>
      <c r="F183" s="163"/>
      <c r="G183" s="150"/>
      <c r="H183" s="149">
        <f t="shared" si="2"/>
        <v>0</v>
      </c>
      <c r="I183" s="163"/>
      <c r="J183" s="163"/>
      <c r="K183" s="163"/>
      <c r="L183" s="163"/>
      <c r="M183" s="150"/>
      <c r="N183" s="149">
        <f t="shared" si="4"/>
        <v>0</v>
      </c>
      <c r="O183" s="163"/>
      <c r="P183" s="163"/>
      <c r="Q183" s="163"/>
      <c r="R183" s="163"/>
      <c r="S183" s="163"/>
      <c r="T183" s="150"/>
      <c r="U183" s="149">
        <f t="shared" si="6"/>
        <v>0</v>
      </c>
      <c r="V183" s="163"/>
      <c r="W183" s="163"/>
      <c r="X183" s="163"/>
      <c r="Y183" s="150"/>
      <c r="Z183" s="149">
        <f t="shared" si="8"/>
        <v>0</v>
      </c>
      <c r="AA183" s="163"/>
      <c r="AB183" s="163"/>
      <c r="AC183" s="163"/>
      <c r="AD183" s="150"/>
      <c r="AE183" s="149">
        <f t="shared" si="10"/>
        <v>0</v>
      </c>
      <c r="AF183" s="163"/>
      <c r="AG183" s="163"/>
      <c r="AH183" s="163"/>
      <c r="AI183" s="150"/>
      <c r="AJ183" s="149">
        <f t="shared" si="12"/>
        <v>0</v>
      </c>
      <c r="AK183" s="163"/>
      <c r="AL183" s="163"/>
      <c r="AM183" s="150"/>
      <c r="AN183" s="163"/>
      <c r="AO183" s="150"/>
      <c r="AP183" s="163"/>
      <c r="AQ183" s="150"/>
      <c r="AR183" s="163"/>
      <c r="AS183" s="150"/>
      <c r="AT183" s="163"/>
      <c r="AU183" s="150"/>
      <c r="AV183" s="149">
        <f t="shared" si="14"/>
        <v>0</v>
      </c>
      <c r="AW183" s="163"/>
      <c r="AX183" s="163"/>
      <c r="AY183" s="150"/>
      <c r="AZ183" s="149">
        <f t="shared" si="16"/>
        <v>0</v>
      </c>
      <c r="BA183" s="163"/>
      <c r="BB183" s="163"/>
      <c r="BC183" s="149"/>
      <c r="BD183" s="149">
        <f t="shared" si="18"/>
        <v>0</v>
      </c>
      <c r="BE183" s="357"/>
      <c r="BF183" s="163"/>
      <c r="BG183" s="151"/>
      <c r="BH183" s="149">
        <f t="shared" si="20"/>
        <v>0</v>
      </c>
      <c r="BI183" s="163"/>
      <c r="BJ183" s="163"/>
      <c r="BK183" s="163"/>
      <c r="BL183" s="163"/>
      <c r="BM183" s="163"/>
      <c r="BN183" s="151"/>
      <c r="BO183" s="149">
        <f t="shared" si="22"/>
        <v>0</v>
      </c>
      <c r="BP183" s="151"/>
      <c r="BQ183" s="126"/>
    </row>
    <row r="184" spans="1:69" ht="12.75" customHeight="1">
      <c r="A184" s="187" t="s">
        <v>366</v>
      </c>
      <c r="B184" s="188" t="s">
        <v>367</v>
      </c>
      <c r="C184" s="149">
        <f t="shared" si="0"/>
        <v>0</v>
      </c>
      <c r="D184" s="163"/>
      <c r="E184" s="163"/>
      <c r="F184" s="163"/>
      <c r="G184" s="150"/>
      <c r="H184" s="149">
        <f t="shared" si="2"/>
        <v>0</v>
      </c>
      <c r="I184" s="163"/>
      <c r="J184" s="163"/>
      <c r="K184" s="163"/>
      <c r="L184" s="163"/>
      <c r="M184" s="150"/>
      <c r="N184" s="149">
        <f t="shared" si="4"/>
        <v>0</v>
      </c>
      <c r="O184" s="163"/>
      <c r="P184" s="163"/>
      <c r="Q184" s="163"/>
      <c r="R184" s="163"/>
      <c r="S184" s="163"/>
      <c r="T184" s="150"/>
      <c r="U184" s="149">
        <f t="shared" si="6"/>
        <v>0</v>
      </c>
      <c r="V184" s="163"/>
      <c r="W184" s="163"/>
      <c r="X184" s="163"/>
      <c r="Y184" s="150"/>
      <c r="Z184" s="149">
        <f t="shared" si="8"/>
        <v>0</v>
      </c>
      <c r="AA184" s="163"/>
      <c r="AB184" s="163"/>
      <c r="AC184" s="163"/>
      <c r="AD184" s="150"/>
      <c r="AE184" s="149">
        <f t="shared" si="10"/>
        <v>0</v>
      </c>
      <c r="AF184" s="163"/>
      <c r="AG184" s="163"/>
      <c r="AH184" s="163"/>
      <c r="AI184" s="150"/>
      <c r="AJ184" s="149">
        <f t="shared" si="12"/>
        <v>0</v>
      </c>
      <c r="AK184" s="163"/>
      <c r="AL184" s="163"/>
      <c r="AM184" s="150"/>
      <c r="AN184" s="163"/>
      <c r="AO184" s="150"/>
      <c r="AP184" s="163"/>
      <c r="AQ184" s="150"/>
      <c r="AR184" s="163"/>
      <c r="AS184" s="150"/>
      <c r="AT184" s="163"/>
      <c r="AU184" s="150"/>
      <c r="AV184" s="149">
        <f t="shared" si="14"/>
        <v>0</v>
      </c>
      <c r="AW184" s="163"/>
      <c r="AX184" s="163"/>
      <c r="AY184" s="150"/>
      <c r="AZ184" s="149">
        <f t="shared" si="16"/>
        <v>0</v>
      </c>
      <c r="BA184" s="163"/>
      <c r="BB184" s="163"/>
      <c r="BC184" s="149"/>
      <c r="BD184" s="149">
        <f t="shared" si="18"/>
        <v>0</v>
      </c>
      <c r="BE184" s="357"/>
      <c r="BF184" s="163"/>
      <c r="BG184" s="151"/>
      <c r="BH184" s="149">
        <f t="shared" si="20"/>
        <v>0</v>
      </c>
      <c r="BI184" s="163"/>
      <c r="BJ184" s="163"/>
      <c r="BK184" s="163"/>
      <c r="BL184" s="163"/>
      <c r="BM184" s="163"/>
      <c r="BN184" s="151"/>
      <c r="BO184" s="149">
        <f t="shared" si="22"/>
        <v>0</v>
      </c>
      <c r="BP184" s="151"/>
      <c r="BQ184" s="126"/>
    </row>
    <row r="185" spans="1:69" ht="12.75" customHeight="1">
      <c r="A185" s="187" t="s">
        <v>368</v>
      </c>
      <c r="B185" s="188" t="s">
        <v>369</v>
      </c>
      <c r="C185" s="149">
        <f t="shared" si="0"/>
        <v>0</v>
      </c>
      <c r="D185" s="163"/>
      <c r="E185" s="163"/>
      <c r="F185" s="163"/>
      <c r="G185" s="150"/>
      <c r="H185" s="149">
        <f t="shared" si="2"/>
        <v>0</v>
      </c>
      <c r="I185" s="163"/>
      <c r="J185" s="163"/>
      <c r="K185" s="163"/>
      <c r="L185" s="163"/>
      <c r="M185" s="150"/>
      <c r="N185" s="149">
        <f t="shared" si="4"/>
        <v>0</v>
      </c>
      <c r="O185" s="163"/>
      <c r="P185" s="163"/>
      <c r="Q185" s="163"/>
      <c r="R185" s="163"/>
      <c r="S185" s="163"/>
      <c r="T185" s="150"/>
      <c r="U185" s="149">
        <f t="shared" si="6"/>
        <v>0</v>
      </c>
      <c r="V185" s="163"/>
      <c r="W185" s="163"/>
      <c r="X185" s="163"/>
      <c r="Y185" s="150"/>
      <c r="Z185" s="149">
        <f t="shared" si="8"/>
        <v>0</v>
      </c>
      <c r="AA185" s="163"/>
      <c r="AB185" s="163"/>
      <c r="AC185" s="163"/>
      <c r="AD185" s="150"/>
      <c r="AE185" s="149">
        <f t="shared" si="10"/>
        <v>0</v>
      </c>
      <c r="AF185" s="163"/>
      <c r="AG185" s="163"/>
      <c r="AH185" s="163"/>
      <c r="AI185" s="150"/>
      <c r="AJ185" s="149">
        <f t="shared" si="12"/>
        <v>0</v>
      </c>
      <c r="AK185" s="163"/>
      <c r="AL185" s="163"/>
      <c r="AM185" s="150"/>
      <c r="AN185" s="163"/>
      <c r="AO185" s="150"/>
      <c r="AP185" s="163"/>
      <c r="AQ185" s="150"/>
      <c r="AR185" s="163"/>
      <c r="AS185" s="150"/>
      <c r="AT185" s="163"/>
      <c r="AU185" s="150"/>
      <c r="AV185" s="149">
        <f t="shared" si="14"/>
        <v>0</v>
      </c>
      <c r="AW185" s="163"/>
      <c r="AX185" s="163"/>
      <c r="AY185" s="150"/>
      <c r="AZ185" s="149">
        <f t="shared" si="16"/>
        <v>0</v>
      </c>
      <c r="BA185" s="163"/>
      <c r="BB185" s="163"/>
      <c r="BC185" s="149"/>
      <c r="BD185" s="149">
        <f t="shared" si="18"/>
        <v>0</v>
      </c>
      <c r="BE185" s="357"/>
      <c r="BF185" s="163"/>
      <c r="BG185" s="151"/>
      <c r="BH185" s="149">
        <f t="shared" si="20"/>
        <v>0</v>
      </c>
      <c r="BI185" s="163"/>
      <c r="BJ185" s="163"/>
      <c r="BK185" s="163"/>
      <c r="BL185" s="163"/>
      <c r="BM185" s="163"/>
      <c r="BN185" s="151"/>
      <c r="BO185" s="149">
        <f t="shared" si="22"/>
        <v>0</v>
      </c>
      <c r="BP185" s="151"/>
      <c r="BQ185" s="126"/>
    </row>
    <row r="186" spans="1:69" ht="12.75" customHeight="1">
      <c r="A186" s="154" t="s">
        <v>370</v>
      </c>
      <c r="B186" s="155" t="s">
        <v>371</v>
      </c>
      <c r="C186" s="149">
        <f t="shared" si="0"/>
        <v>0</v>
      </c>
      <c r="D186" s="156">
        <f t="shared" ref="D186:F186" si="507">+D187+D188+D189+D190+D191+D192+D193</f>
        <v>0</v>
      </c>
      <c r="E186" s="156">
        <f t="shared" si="507"/>
        <v>0</v>
      </c>
      <c r="F186" s="156">
        <f t="shared" si="507"/>
        <v>0</v>
      </c>
      <c r="G186" s="150"/>
      <c r="H186" s="149">
        <f t="shared" si="2"/>
        <v>0</v>
      </c>
      <c r="I186" s="156">
        <f t="shared" ref="I186:L186" si="508">+I187+I188+I189+I190+I191+I192+I193</f>
        <v>0</v>
      </c>
      <c r="J186" s="156">
        <f t="shared" si="508"/>
        <v>0</v>
      </c>
      <c r="K186" s="156">
        <f t="shared" si="508"/>
        <v>0</v>
      </c>
      <c r="L186" s="156">
        <f t="shared" si="508"/>
        <v>0</v>
      </c>
      <c r="M186" s="150"/>
      <c r="N186" s="149">
        <f t="shared" si="4"/>
        <v>0</v>
      </c>
      <c r="O186" s="156">
        <f t="shared" ref="O186:S186" si="509">+O187+O188+O189+O190+O191+O192+O193</f>
        <v>0</v>
      </c>
      <c r="P186" s="156">
        <f t="shared" si="509"/>
        <v>0</v>
      </c>
      <c r="Q186" s="156">
        <f t="shared" si="509"/>
        <v>0</v>
      </c>
      <c r="R186" s="156">
        <f t="shared" si="509"/>
        <v>0</v>
      </c>
      <c r="S186" s="156">
        <f t="shared" si="509"/>
        <v>0</v>
      </c>
      <c r="T186" s="150"/>
      <c r="U186" s="149">
        <f t="shared" si="6"/>
        <v>0</v>
      </c>
      <c r="V186" s="156">
        <f t="shared" ref="V186:X186" si="510">+V187+V188+V189+V190+V191+V192+V193</f>
        <v>0</v>
      </c>
      <c r="W186" s="156">
        <f t="shared" si="510"/>
        <v>0</v>
      </c>
      <c r="X186" s="156">
        <f t="shared" si="510"/>
        <v>0</v>
      </c>
      <c r="Y186" s="150"/>
      <c r="Z186" s="149">
        <f t="shared" si="8"/>
        <v>0</v>
      </c>
      <c r="AA186" s="156">
        <f t="shared" ref="AA186:AC186" si="511">+AA187+AA188+AA189+AA190+AA191+AA192+AA193</f>
        <v>0</v>
      </c>
      <c r="AB186" s="156">
        <f t="shared" si="511"/>
        <v>0</v>
      </c>
      <c r="AC186" s="156">
        <f t="shared" si="511"/>
        <v>0</v>
      </c>
      <c r="AD186" s="150"/>
      <c r="AE186" s="149">
        <f t="shared" si="10"/>
        <v>0</v>
      </c>
      <c r="AF186" s="156">
        <f t="shared" ref="AF186:AH186" si="512">+AF187+AF188+AF189+AF190+AF191+AF192+AF193</f>
        <v>0</v>
      </c>
      <c r="AG186" s="156">
        <f t="shared" si="512"/>
        <v>0</v>
      </c>
      <c r="AH186" s="156">
        <f t="shared" si="512"/>
        <v>0</v>
      </c>
      <c r="AI186" s="150"/>
      <c r="AJ186" s="149">
        <f t="shared" si="12"/>
        <v>0</v>
      </c>
      <c r="AK186" s="156">
        <f t="shared" ref="AK186:AL186" si="513">+AK187+AK188+AK189+AK190+AK191+AK192+AK193</f>
        <v>0</v>
      </c>
      <c r="AL186" s="156">
        <f t="shared" si="513"/>
        <v>0</v>
      </c>
      <c r="AM186" s="150"/>
      <c r="AN186" s="156">
        <f>+AN187+AN188+AN189+AN190+AN191+AN192+AN193</f>
        <v>0</v>
      </c>
      <c r="AO186" s="150"/>
      <c r="AP186" s="156">
        <f>+AP187+AP188+AP189+AP190+AP191+AP192+AP193</f>
        <v>0</v>
      </c>
      <c r="AQ186" s="150"/>
      <c r="AR186" s="156">
        <f>+AR187+AR188+AR189+AR190+AR191+AR192+AR193</f>
        <v>0</v>
      </c>
      <c r="AS186" s="150"/>
      <c r="AT186" s="156">
        <f>+AT187+AT188+AT189+AT190+AT191+AT192+AT193</f>
        <v>0</v>
      </c>
      <c r="AU186" s="150"/>
      <c r="AV186" s="149">
        <f t="shared" si="14"/>
        <v>0</v>
      </c>
      <c r="AW186" s="156">
        <f t="shared" ref="AW186:AX186" si="514">+AW187+AW188+AW189+AW190+AW191+AW192+AW193</f>
        <v>0</v>
      </c>
      <c r="AX186" s="156">
        <f t="shared" si="514"/>
        <v>0</v>
      </c>
      <c r="AY186" s="150"/>
      <c r="AZ186" s="149">
        <f t="shared" si="16"/>
        <v>0</v>
      </c>
      <c r="BA186" s="156">
        <f t="shared" ref="BA186:BB186" si="515">+BA187+BA188+BA189+BA190+BA191+BA192+BA193</f>
        <v>0</v>
      </c>
      <c r="BB186" s="156">
        <f t="shared" si="515"/>
        <v>0</v>
      </c>
      <c r="BC186" s="149"/>
      <c r="BD186" s="149">
        <f t="shared" si="18"/>
        <v>0</v>
      </c>
      <c r="BE186" s="356">
        <f>+BE187+BE188+BE189+BE190+BE191+BE192+BE193</f>
        <v>0</v>
      </c>
      <c r="BF186" s="156">
        <f t="shared" ref="BF186" si="516">+BF187+BF188+BF189+BF190+BF191+BF192+BF193</f>
        <v>0</v>
      </c>
      <c r="BG186" s="151"/>
      <c r="BH186" s="149">
        <f t="shared" si="20"/>
        <v>0</v>
      </c>
      <c r="BI186" s="156">
        <f t="shared" ref="BI186:BM186" si="517">+BI187+BI188+BI189+BI190+BI191+BI192+BI193</f>
        <v>0</v>
      </c>
      <c r="BJ186" s="156">
        <f t="shared" si="517"/>
        <v>0</v>
      </c>
      <c r="BK186" s="156">
        <f t="shared" si="517"/>
        <v>0</v>
      </c>
      <c r="BL186" s="156">
        <f t="shared" si="517"/>
        <v>0</v>
      </c>
      <c r="BM186" s="156">
        <f t="shared" si="517"/>
        <v>0</v>
      </c>
      <c r="BN186" s="151"/>
      <c r="BO186" s="149">
        <f t="shared" si="22"/>
        <v>0</v>
      </c>
      <c r="BP186" s="151"/>
      <c r="BQ186" s="126"/>
    </row>
    <row r="187" spans="1:69" ht="12.75" customHeight="1">
      <c r="A187" s="164" t="s">
        <v>372</v>
      </c>
      <c r="B187" s="165" t="s">
        <v>373</v>
      </c>
      <c r="C187" s="149">
        <f t="shared" si="0"/>
        <v>0</v>
      </c>
      <c r="D187" s="166"/>
      <c r="E187" s="166"/>
      <c r="F187" s="166"/>
      <c r="G187" s="150"/>
      <c r="H187" s="149">
        <f t="shared" si="2"/>
        <v>0</v>
      </c>
      <c r="I187" s="166"/>
      <c r="J187" s="166"/>
      <c r="K187" s="166"/>
      <c r="L187" s="166"/>
      <c r="M187" s="150"/>
      <c r="N187" s="149">
        <f t="shared" si="4"/>
        <v>0</v>
      </c>
      <c r="O187" s="166"/>
      <c r="P187" s="166"/>
      <c r="Q187" s="166"/>
      <c r="R187" s="166"/>
      <c r="S187" s="166"/>
      <c r="T187" s="150"/>
      <c r="U187" s="149">
        <f t="shared" si="6"/>
        <v>0</v>
      </c>
      <c r="V187" s="166"/>
      <c r="W187" s="166"/>
      <c r="X187" s="166"/>
      <c r="Y187" s="150"/>
      <c r="Z187" s="149">
        <f t="shared" si="8"/>
        <v>0</v>
      </c>
      <c r="AA187" s="166"/>
      <c r="AB187" s="166"/>
      <c r="AC187" s="166"/>
      <c r="AD187" s="150"/>
      <c r="AE187" s="149">
        <f t="shared" si="10"/>
        <v>0</v>
      </c>
      <c r="AF187" s="166"/>
      <c r="AG187" s="166"/>
      <c r="AH187" s="166"/>
      <c r="AI187" s="150"/>
      <c r="AJ187" s="149">
        <f t="shared" si="12"/>
        <v>0</v>
      </c>
      <c r="AK187" s="166"/>
      <c r="AL187" s="166"/>
      <c r="AM187" s="150"/>
      <c r="AN187" s="166"/>
      <c r="AO187" s="150"/>
      <c r="AP187" s="166"/>
      <c r="AQ187" s="150"/>
      <c r="AR187" s="166"/>
      <c r="AS187" s="150"/>
      <c r="AT187" s="166"/>
      <c r="AU187" s="150"/>
      <c r="AV187" s="149">
        <f t="shared" si="14"/>
        <v>0</v>
      </c>
      <c r="AW187" s="166"/>
      <c r="AX187" s="166"/>
      <c r="AY187" s="150"/>
      <c r="AZ187" s="149">
        <f t="shared" si="16"/>
        <v>0</v>
      </c>
      <c r="BA187" s="166"/>
      <c r="BB187" s="166"/>
      <c r="BC187" s="149"/>
      <c r="BD187" s="149">
        <f t="shared" si="18"/>
        <v>0</v>
      </c>
      <c r="BE187" s="358"/>
      <c r="BF187" s="166"/>
      <c r="BG187" s="151"/>
      <c r="BH187" s="149">
        <f t="shared" si="20"/>
        <v>0</v>
      </c>
      <c r="BI187" s="166"/>
      <c r="BJ187" s="166"/>
      <c r="BK187" s="166"/>
      <c r="BL187" s="166"/>
      <c r="BM187" s="166"/>
      <c r="BN187" s="151"/>
      <c r="BO187" s="149">
        <f t="shared" si="22"/>
        <v>0</v>
      </c>
      <c r="BP187" s="151"/>
      <c r="BQ187" s="126"/>
    </row>
    <row r="188" spans="1:69" ht="12.75" customHeight="1">
      <c r="A188" s="164" t="s">
        <v>374</v>
      </c>
      <c r="B188" s="165" t="s">
        <v>375</v>
      </c>
      <c r="C188" s="149">
        <f t="shared" si="0"/>
        <v>0</v>
      </c>
      <c r="D188" s="166"/>
      <c r="E188" s="166"/>
      <c r="F188" s="166"/>
      <c r="G188" s="150"/>
      <c r="H188" s="149">
        <f t="shared" si="2"/>
        <v>0</v>
      </c>
      <c r="I188" s="166"/>
      <c r="J188" s="166"/>
      <c r="K188" s="166"/>
      <c r="L188" s="166"/>
      <c r="M188" s="150"/>
      <c r="N188" s="149">
        <f t="shared" si="4"/>
        <v>0</v>
      </c>
      <c r="O188" s="166"/>
      <c r="P188" s="166"/>
      <c r="Q188" s="166"/>
      <c r="R188" s="166"/>
      <c r="S188" s="166"/>
      <c r="T188" s="150"/>
      <c r="U188" s="149">
        <f t="shared" si="6"/>
        <v>0</v>
      </c>
      <c r="V188" s="166"/>
      <c r="W188" s="166"/>
      <c r="X188" s="166"/>
      <c r="Y188" s="150"/>
      <c r="Z188" s="149">
        <f t="shared" si="8"/>
        <v>0</v>
      </c>
      <c r="AA188" s="166"/>
      <c r="AB188" s="166"/>
      <c r="AC188" s="166"/>
      <c r="AD188" s="150"/>
      <c r="AE188" s="149">
        <f t="shared" si="10"/>
        <v>0</v>
      </c>
      <c r="AF188" s="166"/>
      <c r="AG188" s="166"/>
      <c r="AH188" s="166"/>
      <c r="AI188" s="150"/>
      <c r="AJ188" s="149">
        <f t="shared" si="12"/>
        <v>0</v>
      </c>
      <c r="AK188" s="166"/>
      <c r="AL188" s="166"/>
      <c r="AM188" s="150"/>
      <c r="AN188" s="166"/>
      <c r="AO188" s="150"/>
      <c r="AP188" s="166"/>
      <c r="AQ188" s="150"/>
      <c r="AR188" s="166"/>
      <c r="AS188" s="150"/>
      <c r="AT188" s="166"/>
      <c r="AU188" s="150"/>
      <c r="AV188" s="149">
        <f t="shared" si="14"/>
        <v>0</v>
      </c>
      <c r="AW188" s="166"/>
      <c r="AX188" s="166"/>
      <c r="AY188" s="150"/>
      <c r="AZ188" s="149">
        <f t="shared" si="16"/>
        <v>0</v>
      </c>
      <c r="BA188" s="166"/>
      <c r="BB188" s="166"/>
      <c r="BC188" s="149"/>
      <c r="BD188" s="149">
        <f t="shared" si="18"/>
        <v>0</v>
      </c>
      <c r="BE188" s="358"/>
      <c r="BF188" s="166"/>
      <c r="BG188" s="151"/>
      <c r="BH188" s="149">
        <f t="shared" si="20"/>
        <v>0</v>
      </c>
      <c r="BI188" s="166"/>
      <c r="BJ188" s="166"/>
      <c r="BK188" s="166"/>
      <c r="BL188" s="166"/>
      <c r="BM188" s="166"/>
      <c r="BN188" s="151"/>
      <c r="BO188" s="149">
        <f t="shared" si="22"/>
        <v>0</v>
      </c>
      <c r="BP188" s="151"/>
      <c r="BQ188" s="126"/>
    </row>
    <row r="189" spans="1:69" ht="12.75" customHeight="1">
      <c r="A189" s="164" t="s">
        <v>376</v>
      </c>
      <c r="B189" s="165" t="s">
        <v>377</v>
      </c>
      <c r="C189" s="149">
        <f t="shared" si="0"/>
        <v>0</v>
      </c>
      <c r="D189" s="166"/>
      <c r="E189" s="166"/>
      <c r="F189" s="166"/>
      <c r="G189" s="150"/>
      <c r="H189" s="149">
        <f t="shared" si="2"/>
        <v>0</v>
      </c>
      <c r="I189" s="166"/>
      <c r="J189" s="166"/>
      <c r="K189" s="166"/>
      <c r="L189" s="166"/>
      <c r="M189" s="150"/>
      <c r="N189" s="149">
        <f t="shared" si="4"/>
        <v>0</v>
      </c>
      <c r="O189" s="166"/>
      <c r="P189" s="166"/>
      <c r="Q189" s="166"/>
      <c r="R189" s="166"/>
      <c r="S189" s="166"/>
      <c r="T189" s="150"/>
      <c r="U189" s="149">
        <f t="shared" si="6"/>
        <v>0</v>
      </c>
      <c r="V189" s="166"/>
      <c r="W189" s="166"/>
      <c r="X189" s="166"/>
      <c r="Y189" s="150"/>
      <c r="Z189" s="149">
        <f t="shared" si="8"/>
        <v>0</v>
      </c>
      <c r="AA189" s="166"/>
      <c r="AB189" s="166"/>
      <c r="AC189" s="166"/>
      <c r="AD189" s="150"/>
      <c r="AE189" s="149">
        <f t="shared" si="10"/>
        <v>0</v>
      </c>
      <c r="AF189" s="166"/>
      <c r="AG189" s="166"/>
      <c r="AH189" s="166"/>
      <c r="AI189" s="150"/>
      <c r="AJ189" s="149">
        <f t="shared" si="12"/>
        <v>0</v>
      </c>
      <c r="AK189" s="166"/>
      <c r="AL189" s="166"/>
      <c r="AM189" s="150"/>
      <c r="AN189" s="166"/>
      <c r="AO189" s="150"/>
      <c r="AP189" s="166"/>
      <c r="AQ189" s="150"/>
      <c r="AR189" s="166"/>
      <c r="AS189" s="150"/>
      <c r="AT189" s="166"/>
      <c r="AU189" s="150"/>
      <c r="AV189" s="149">
        <f t="shared" si="14"/>
        <v>0</v>
      </c>
      <c r="AW189" s="166"/>
      <c r="AX189" s="166"/>
      <c r="AY189" s="150"/>
      <c r="AZ189" s="149">
        <f t="shared" si="16"/>
        <v>0</v>
      </c>
      <c r="BA189" s="166"/>
      <c r="BB189" s="166"/>
      <c r="BC189" s="149"/>
      <c r="BD189" s="149">
        <f t="shared" si="18"/>
        <v>0</v>
      </c>
      <c r="BE189" s="358"/>
      <c r="BF189" s="166"/>
      <c r="BG189" s="151"/>
      <c r="BH189" s="149">
        <f t="shared" si="20"/>
        <v>0</v>
      </c>
      <c r="BI189" s="166"/>
      <c r="BJ189" s="166"/>
      <c r="BK189" s="166"/>
      <c r="BL189" s="166"/>
      <c r="BM189" s="166"/>
      <c r="BN189" s="151"/>
      <c r="BO189" s="149">
        <f t="shared" si="22"/>
        <v>0</v>
      </c>
      <c r="BP189" s="151"/>
      <c r="BQ189" s="126"/>
    </row>
    <row r="190" spans="1:69" ht="12.75" customHeight="1">
      <c r="A190" s="164" t="s">
        <v>378</v>
      </c>
      <c r="B190" s="165" t="s">
        <v>379</v>
      </c>
      <c r="C190" s="149">
        <f t="shared" si="0"/>
        <v>0</v>
      </c>
      <c r="D190" s="166"/>
      <c r="E190" s="166"/>
      <c r="F190" s="166"/>
      <c r="G190" s="150"/>
      <c r="H190" s="149">
        <f t="shared" si="2"/>
        <v>0</v>
      </c>
      <c r="I190" s="166"/>
      <c r="J190" s="166"/>
      <c r="K190" s="166"/>
      <c r="L190" s="166"/>
      <c r="M190" s="150"/>
      <c r="N190" s="149">
        <f t="shared" si="4"/>
        <v>0</v>
      </c>
      <c r="O190" s="166"/>
      <c r="P190" s="166"/>
      <c r="Q190" s="166"/>
      <c r="R190" s="166"/>
      <c r="S190" s="166"/>
      <c r="T190" s="150"/>
      <c r="U190" s="149">
        <f t="shared" si="6"/>
        <v>0</v>
      </c>
      <c r="V190" s="166"/>
      <c r="W190" s="166"/>
      <c r="X190" s="166"/>
      <c r="Y190" s="150"/>
      <c r="Z190" s="149">
        <f t="shared" si="8"/>
        <v>0</v>
      </c>
      <c r="AA190" s="166"/>
      <c r="AB190" s="166"/>
      <c r="AC190" s="166"/>
      <c r="AD190" s="150"/>
      <c r="AE190" s="149">
        <f t="shared" si="10"/>
        <v>0</v>
      </c>
      <c r="AF190" s="166"/>
      <c r="AG190" s="166"/>
      <c r="AH190" s="166"/>
      <c r="AI190" s="150"/>
      <c r="AJ190" s="149">
        <f t="shared" si="12"/>
        <v>0</v>
      </c>
      <c r="AK190" s="166"/>
      <c r="AL190" s="166"/>
      <c r="AM190" s="150"/>
      <c r="AN190" s="166"/>
      <c r="AO190" s="150"/>
      <c r="AP190" s="166"/>
      <c r="AQ190" s="150"/>
      <c r="AR190" s="166"/>
      <c r="AS190" s="150"/>
      <c r="AT190" s="166"/>
      <c r="AU190" s="150"/>
      <c r="AV190" s="149">
        <f t="shared" si="14"/>
        <v>0</v>
      </c>
      <c r="AW190" s="166"/>
      <c r="AX190" s="166"/>
      <c r="AY190" s="150"/>
      <c r="AZ190" s="149">
        <f t="shared" si="16"/>
        <v>0</v>
      </c>
      <c r="BA190" s="166"/>
      <c r="BB190" s="166"/>
      <c r="BC190" s="149"/>
      <c r="BD190" s="149">
        <f t="shared" si="18"/>
        <v>0</v>
      </c>
      <c r="BE190" s="358"/>
      <c r="BF190" s="166"/>
      <c r="BG190" s="151"/>
      <c r="BH190" s="149">
        <f t="shared" si="20"/>
        <v>0</v>
      </c>
      <c r="BI190" s="166"/>
      <c r="BJ190" s="166"/>
      <c r="BK190" s="166"/>
      <c r="BL190" s="166"/>
      <c r="BM190" s="166"/>
      <c r="BN190" s="151"/>
      <c r="BO190" s="149">
        <f t="shared" si="22"/>
        <v>0</v>
      </c>
      <c r="BP190" s="151"/>
      <c r="BQ190" s="126"/>
    </row>
    <row r="191" spans="1:69" ht="12.75" customHeight="1">
      <c r="A191" s="164" t="s">
        <v>380</v>
      </c>
      <c r="B191" s="165" t="s">
        <v>381</v>
      </c>
      <c r="C191" s="149">
        <f t="shared" si="0"/>
        <v>0</v>
      </c>
      <c r="D191" s="166"/>
      <c r="E191" s="166"/>
      <c r="F191" s="166"/>
      <c r="G191" s="150"/>
      <c r="H191" s="149">
        <f t="shared" si="2"/>
        <v>0</v>
      </c>
      <c r="I191" s="166"/>
      <c r="J191" s="166"/>
      <c r="K191" s="166"/>
      <c r="L191" s="166"/>
      <c r="M191" s="150"/>
      <c r="N191" s="149">
        <f t="shared" si="4"/>
        <v>0</v>
      </c>
      <c r="O191" s="166"/>
      <c r="P191" s="166"/>
      <c r="Q191" s="166"/>
      <c r="R191" s="166"/>
      <c r="S191" s="166"/>
      <c r="T191" s="150"/>
      <c r="U191" s="149">
        <f t="shared" si="6"/>
        <v>0</v>
      </c>
      <c r="V191" s="166"/>
      <c r="W191" s="166"/>
      <c r="X191" s="166"/>
      <c r="Y191" s="150"/>
      <c r="Z191" s="149">
        <f t="shared" si="8"/>
        <v>0</v>
      </c>
      <c r="AA191" s="166"/>
      <c r="AB191" s="166"/>
      <c r="AC191" s="166"/>
      <c r="AD191" s="150"/>
      <c r="AE191" s="149">
        <f t="shared" si="10"/>
        <v>0</v>
      </c>
      <c r="AF191" s="166"/>
      <c r="AG191" s="166"/>
      <c r="AH191" s="166"/>
      <c r="AI191" s="150"/>
      <c r="AJ191" s="149">
        <f t="shared" si="12"/>
        <v>0</v>
      </c>
      <c r="AK191" s="166"/>
      <c r="AL191" s="166"/>
      <c r="AM191" s="150"/>
      <c r="AN191" s="166"/>
      <c r="AO191" s="150"/>
      <c r="AP191" s="166"/>
      <c r="AQ191" s="150"/>
      <c r="AR191" s="166"/>
      <c r="AS191" s="150"/>
      <c r="AT191" s="166"/>
      <c r="AU191" s="150"/>
      <c r="AV191" s="149">
        <f t="shared" si="14"/>
        <v>0</v>
      </c>
      <c r="AW191" s="166"/>
      <c r="AX191" s="166"/>
      <c r="AY191" s="150"/>
      <c r="AZ191" s="149">
        <f t="shared" si="16"/>
        <v>0</v>
      </c>
      <c r="BA191" s="166"/>
      <c r="BB191" s="166"/>
      <c r="BC191" s="149"/>
      <c r="BD191" s="149">
        <f t="shared" si="18"/>
        <v>0</v>
      </c>
      <c r="BE191" s="358"/>
      <c r="BF191" s="166"/>
      <c r="BG191" s="151"/>
      <c r="BH191" s="149">
        <f t="shared" si="20"/>
        <v>0</v>
      </c>
      <c r="BI191" s="166"/>
      <c r="BJ191" s="166"/>
      <c r="BK191" s="166"/>
      <c r="BL191" s="166"/>
      <c r="BM191" s="166"/>
      <c r="BN191" s="151"/>
      <c r="BO191" s="149">
        <f t="shared" si="22"/>
        <v>0</v>
      </c>
      <c r="BP191" s="151"/>
      <c r="BQ191" s="126"/>
    </row>
    <row r="192" spans="1:69" ht="12.75" customHeight="1">
      <c r="A192" s="164" t="s">
        <v>382</v>
      </c>
      <c r="B192" s="165" t="s">
        <v>383</v>
      </c>
      <c r="C192" s="149">
        <f t="shared" si="0"/>
        <v>0</v>
      </c>
      <c r="D192" s="166"/>
      <c r="E192" s="166"/>
      <c r="F192" s="166"/>
      <c r="G192" s="150"/>
      <c r="H192" s="149">
        <f t="shared" si="2"/>
        <v>0</v>
      </c>
      <c r="I192" s="166"/>
      <c r="J192" s="166"/>
      <c r="K192" s="166"/>
      <c r="L192" s="166"/>
      <c r="M192" s="150"/>
      <c r="N192" s="149">
        <f t="shared" si="4"/>
        <v>0</v>
      </c>
      <c r="O192" s="166"/>
      <c r="P192" s="166"/>
      <c r="Q192" s="166"/>
      <c r="R192" s="166"/>
      <c r="S192" s="166"/>
      <c r="T192" s="150"/>
      <c r="U192" s="149">
        <f t="shared" si="6"/>
        <v>0</v>
      </c>
      <c r="V192" s="166"/>
      <c r="W192" s="166"/>
      <c r="X192" s="166"/>
      <c r="Y192" s="150"/>
      <c r="Z192" s="149">
        <f t="shared" si="8"/>
        <v>0</v>
      </c>
      <c r="AA192" s="166"/>
      <c r="AB192" s="166"/>
      <c r="AC192" s="166"/>
      <c r="AD192" s="150"/>
      <c r="AE192" s="149">
        <f t="shared" si="10"/>
        <v>0</v>
      </c>
      <c r="AF192" s="166"/>
      <c r="AG192" s="166"/>
      <c r="AH192" s="166"/>
      <c r="AI192" s="150"/>
      <c r="AJ192" s="149">
        <f t="shared" si="12"/>
        <v>0</v>
      </c>
      <c r="AK192" s="166"/>
      <c r="AL192" s="166"/>
      <c r="AM192" s="150"/>
      <c r="AN192" s="166"/>
      <c r="AO192" s="150"/>
      <c r="AP192" s="166"/>
      <c r="AQ192" s="150"/>
      <c r="AR192" s="166"/>
      <c r="AS192" s="150"/>
      <c r="AT192" s="166"/>
      <c r="AU192" s="150"/>
      <c r="AV192" s="149">
        <f t="shared" si="14"/>
        <v>0</v>
      </c>
      <c r="AW192" s="166"/>
      <c r="AX192" s="166"/>
      <c r="AY192" s="150"/>
      <c r="AZ192" s="149">
        <f t="shared" si="16"/>
        <v>0</v>
      </c>
      <c r="BA192" s="166"/>
      <c r="BB192" s="166"/>
      <c r="BC192" s="149"/>
      <c r="BD192" s="149">
        <f t="shared" si="18"/>
        <v>0</v>
      </c>
      <c r="BE192" s="358"/>
      <c r="BF192" s="166"/>
      <c r="BG192" s="151"/>
      <c r="BH192" s="149">
        <f t="shared" si="20"/>
        <v>0</v>
      </c>
      <c r="BI192" s="166"/>
      <c r="BJ192" s="166"/>
      <c r="BK192" s="166"/>
      <c r="BL192" s="166"/>
      <c r="BM192" s="166"/>
      <c r="BN192" s="151"/>
      <c r="BO192" s="149">
        <f t="shared" si="22"/>
        <v>0</v>
      </c>
      <c r="BP192" s="151"/>
      <c r="BQ192" s="126"/>
    </row>
    <row r="193" spans="1:69" ht="12.75" customHeight="1">
      <c r="A193" s="187" t="s">
        <v>384</v>
      </c>
      <c r="B193" s="188" t="s">
        <v>385</v>
      </c>
      <c r="C193" s="149">
        <f t="shared" si="0"/>
        <v>0</v>
      </c>
      <c r="D193" s="163"/>
      <c r="E193" s="163"/>
      <c r="F193" s="163"/>
      <c r="G193" s="150"/>
      <c r="H193" s="149">
        <f t="shared" si="2"/>
        <v>0</v>
      </c>
      <c r="I193" s="163"/>
      <c r="J193" s="163"/>
      <c r="K193" s="163"/>
      <c r="L193" s="163"/>
      <c r="M193" s="150"/>
      <c r="N193" s="149">
        <f t="shared" si="4"/>
        <v>0</v>
      </c>
      <c r="O193" s="163"/>
      <c r="P193" s="163"/>
      <c r="Q193" s="163"/>
      <c r="R193" s="163"/>
      <c r="S193" s="163"/>
      <c r="T193" s="150"/>
      <c r="U193" s="149">
        <f t="shared" si="6"/>
        <v>0</v>
      </c>
      <c r="V193" s="163"/>
      <c r="W193" s="163"/>
      <c r="X193" s="163"/>
      <c r="Y193" s="150"/>
      <c r="Z193" s="149">
        <f t="shared" si="8"/>
        <v>0</v>
      </c>
      <c r="AA193" s="163"/>
      <c r="AB193" s="163"/>
      <c r="AC193" s="163"/>
      <c r="AD193" s="150"/>
      <c r="AE193" s="149">
        <f t="shared" si="10"/>
        <v>0</v>
      </c>
      <c r="AF193" s="163"/>
      <c r="AG193" s="163"/>
      <c r="AH193" s="163"/>
      <c r="AI193" s="150"/>
      <c r="AJ193" s="149">
        <f t="shared" si="12"/>
        <v>0</v>
      </c>
      <c r="AK193" s="163"/>
      <c r="AL193" s="163"/>
      <c r="AM193" s="150"/>
      <c r="AN193" s="163"/>
      <c r="AO193" s="150"/>
      <c r="AP193" s="163"/>
      <c r="AQ193" s="150"/>
      <c r="AR193" s="163"/>
      <c r="AS193" s="150"/>
      <c r="AT193" s="163"/>
      <c r="AU193" s="150"/>
      <c r="AV193" s="149">
        <f t="shared" si="14"/>
        <v>0</v>
      </c>
      <c r="AW193" s="163"/>
      <c r="AX193" s="163"/>
      <c r="AY193" s="150"/>
      <c r="AZ193" s="149">
        <f t="shared" si="16"/>
        <v>0</v>
      </c>
      <c r="BA193" s="163"/>
      <c r="BB193" s="163"/>
      <c r="BC193" s="149"/>
      <c r="BD193" s="149">
        <f t="shared" si="18"/>
        <v>0</v>
      </c>
      <c r="BE193" s="357"/>
      <c r="BF193" s="163"/>
      <c r="BG193" s="151"/>
      <c r="BH193" s="149">
        <f t="shared" si="20"/>
        <v>0</v>
      </c>
      <c r="BI193" s="163"/>
      <c r="BJ193" s="163"/>
      <c r="BK193" s="163"/>
      <c r="BL193" s="163"/>
      <c r="BM193" s="163"/>
      <c r="BN193" s="151"/>
      <c r="BO193" s="149">
        <f t="shared" si="22"/>
        <v>0</v>
      </c>
      <c r="BP193" s="151"/>
      <c r="BQ193" s="126"/>
    </row>
    <row r="194" spans="1:69" ht="12.75" customHeight="1">
      <c r="A194" s="152" t="s">
        <v>386</v>
      </c>
      <c r="B194" s="153" t="s">
        <v>387</v>
      </c>
      <c r="C194" s="149">
        <f t="shared" si="0"/>
        <v>0</v>
      </c>
      <c r="D194" s="149">
        <f t="shared" ref="D194:F194" si="518">+D195+D341</f>
        <v>0</v>
      </c>
      <c r="E194" s="149">
        <f t="shared" si="518"/>
        <v>0</v>
      </c>
      <c r="F194" s="149">
        <f t="shared" si="518"/>
        <v>0</v>
      </c>
      <c r="G194" s="150"/>
      <c r="H194" s="149">
        <f t="shared" si="2"/>
        <v>0</v>
      </c>
      <c r="I194" s="149">
        <f t="shared" ref="I194:L194" si="519">+I195+I341</f>
        <v>0</v>
      </c>
      <c r="J194" s="149">
        <f t="shared" si="519"/>
        <v>0</v>
      </c>
      <c r="K194" s="149">
        <f t="shared" si="519"/>
        <v>0</v>
      </c>
      <c r="L194" s="149">
        <f t="shared" si="519"/>
        <v>0</v>
      </c>
      <c r="M194" s="150"/>
      <c r="N194" s="149">
        <f t="shared" si="4"/>
        <v>0</v>
      </c>
      <c r="O194" s="149">
        <f t="shared" ref="O194:S194" si="520">+O195+O341</f>
        <v>0</v>
      </c>
      <c r="P194" s="149">
        <f t="shared" si="520"/>
        <v>0</v>
      </c>
      <c r="Q194" s="149">
        <f t="shared" si="520"/>
        <v>0</v>
      </c>
      <c r="R194" s="149">
        <f t="shared" si="520"/>
        <v>0</v>
      </c>
      <c r="S194" s="149">
        <f t="shared" si="520"/>
        <v>0</v>
      </c>
      <c r="T194" s="150"/>
      <c r="U194" s="149">
        <f t="shared" si="6"/>
        <v>0</v>
      </c>
      <c r="V194" s="149">
        <f t="shared" ref="V194:X194" si="521">+V195+V341</f>
        <v>0</v>
      </c>
      <c r="W194" s="149">
        <f t="shared" si="521"/>
        <v>0</v>
      </c>
      <c r="X194" s="149">
        <f t="shared" si="521"/>
        <v>0</v>
      </c>
      <c r="Y194" s="150"/>
      <c r="Z194" s="149">
        <f t="shared" si="8"/>
        <v>0</v>
      </c>
      <c r="AA194" s="149">
        <f t="shared" ref="AA194:AC194" si="522">+AA195+AA341</f>
        <v>0</v>
      </c>
      <c r="AB194" s="149">
        <f t="shared" si="522"/>
        <v>0</v>
      </c>
      <c r="AC194" s="149">
        <f t="shared" si="522"/>
        <v>0</v>
      </c>
      <c r="AD194" s="150"/>
      <c r="AE194" s="149">
        <f t="shared" si="10"/>
        <v>0</v>
      </c>
      <c r="AF194" s="149">
        <f t="shared" ref="AF194:AH194" si="523">+AF195+AF341</f>
        <v>0</v>
      </c>
      <c r="AG194" s="149">
        <f t="shared" si="523"/>
        <v>0</v>
      </c>
      <c r="AH194" s="149">
        <f t="shared" si="523"/>
        <v>0</v>
      </c>
      <c r="AI194" s="150"/>
      <c r="AJ194" s="149">
        <f t="shared" si="12"/>
        <v>0</v>
      </c>
      <c r="AK194" s="149">
        <f t="shared" ref="AK194:AL194" si="524">+AK195+AK341</f>
        <v>0</v>
      </c>
      <c r="AL194" s="149">
        <f t="shared" si="524"/>
        <v>0</v>
      </c>
      <c r="AM194" s="150"/>
      <c r="AN194" s="149">
        <f>+AN195+AN341</f>
        <v>0</v>
      </c>
      <c r="AO194" s="150"/>
      <c r="AP194" s="149">
        <f>+AP195+AP341</f>
        <v>0</v>
      </c>
      <c r="AQ194" s="150"/>
      <c r="AR194" s="149">
        <f>+AR195+AR341</f>
        <v>0</v>
      </c>
      <c r="AS194" s="150"/>
      <c r="AT194" s="149">
        <f>+AT195+AT341</f>
        <v>0</v>
      </c>
      <c r="AU194" s="150"/>
      <c r="AV194" s="149">
        <f t="shared" si="14"/>
        <v>0</v>
      </c>
      <c r="AW194" s="149">
        <f t="shared" ref="AW194:AX194" si="525">+AW195+AW341</f>
        <v>0</v>
      </c>
      <c r="AX194" s="149">
        <f t="shared" si="525"/>
        <v>0</v>
      </c>
      <c r="AY194" s="150"/>
      <c r="AZ194" s="149">
        <f t="shared" si="16"/>
        <v>0</v>
      </c>
      <c r="BA194" s="149">
        <f t="shared" ref="BA194:BB194" si="526">+BA195+BA341</f>
        <v>0</v>
      </c>
      <c r="BB194" s="149">
        <f t="shared" si="526"/>
        <v>0</v>
      </c>
      <c r="BC194" s="149"/>
      <c r="BD194" s="149">
        <f t="shared" si="18"/>
        <v>2897346.48</v>
      </c>
      <c r="BE194" s="355">
        <f>+BE195+BE341</f>
        <v>2897346.48</v>
      </c>
      <c r="BF194" s="149">
        <f t="shared" ref="BF194" si="527">+BF195+BF341</f>
        <v>0</v>
      </c>
      <c r="BG194" s="151"/>
      <c r="BH194" s="149">
        <f t="shared" si="20"/>
        <v>0</v>
      </c>
      <c r="BI194" s="149">
        <f t="shared" ref="BI194:BM194" si="528">+BI195+BI341</f>
        <v>0</v>
      </c>
      <c r="BJ194" s="149">
        <f t="shared" si="528"/>
        <v>0</v>
      </c>
      <c r="BK194" s="149">
        <f t="shared" si="528"/>
        <v>0</v>
      </c>
      <c r="BL194" s="149">
        <f t="shared" si="528"/>
        <v>0</v>
      </c>
      <c r="BM194" s="149">
        <f t="shared" si="528"/>
        <v>0</v>
      </c>
      <c r="BN194" s="151"/>
      <c r="BO194" s="149">
        <f t="shared" si="22"/>
        <v>2897346.48</v>
      </c>
      <c r="BP194" s="151"/>
      <c r="BQ194" s="126"/>
    </row>
    <row r="195" spans="1:69" ht="12.75" customHeight="1">
      <c r="A195" s="154" t="s">
        <v>388</v>
      </c>
      <c r="B195" s="155" t="s">
        <v>389</v>
      </c>
      <c r="C195" s="149">
        <f t="shared" si="0"/>
        <v>0</v>
      </c>
      <c r="D195" s="156">
        <f t="shared" ref="D195:F195" si="529">+D196+D204+D208+D227+D233+D238+D243+D253+D259+D266+D272+D277+D296+D304+D312+D326+D340</f>
        <v>0</v>
      </c>
      <c r="E195" s="156">
        <f t="shared" si="529"/>
        <v>0</v>
      </c>
      <c r="F195" s="156">
        <f t="shared" si="529"/>
        <v>0</v>
      </c>
      <c r="G195" s="150"/>
      <c r="H195" s="149">
        <f t="shared" si="2"/>
        <v>0</v>
      </c>
      <c r="I195" s="156">
        <f t="shared" ref="I195:L195" si="530">+I196+I204+I208+I227+I233+I238+I243+I253+I259+I266+I272+I277+I296+I304+I312+I326+I340</f>
        <v>0</v>
      </c>
      <c r="J195" s="156">
        <f t="shared" si="530"/>
        <v>0</v>
      </c>
      <c r="K195" s="156">
        <f t="shared" si="530"/>
        <v>0</v>
      </c>
      <c r="L195" s="156">
        <f t="shared" si="530"/>
        <v>0</v>
      </c>
      <c r="M195" s="150"/>
      <c r="N195" s="149">
        <f t="shared" si="4"/>
        <v>0</v>
      </c>
      <c r="O195" s="156">
        <f t="shared" ref="O195:S195" si="531">+O196+O204+O208+O227+O233+O238+O243+O253+O259+O266+O272+O277+O296+O304+O312+O326+O340</f>
        <v>0</v>
      </c>
      <c r="P195" s="156">
        <f t="shared" si="531"/>
        <v>0</v>
      </c>
      <c r="Q195" s="156">
        <f t="shared" si="531"/>
        <v>0</v>
      </c>
      <c r="R195" s="156">
        <f t="shared" si="531"/>
        <v>0</v>
      </c>
      <c r="S195" s="156">
        <f t="shared" si="531"/>
        <v>0</v>
      </c>
      <c r="T195" s="150"/>
      <c r="U195" s="149">
        <f t="shared" si="6"/>
        <v>0</v>
      </c>
      <c r="V195" s="156">
        <f t="shared" ref="V195:X195" si="532">+V196+V204+V208+V227+V233+V238+V243+V253+V259+V266+V272+V277+V296+V304+V312+V326+V340</f>
        <v>0</v>
      </c>
      <c r="W195" s="156">
        <f t="shared" si="532"/>
        <v>0</v>
      </c>
      <c r="X195" s="156">
        <f t="shared" si="532"/>
        <v>0</v>
      </c>
      <c r="Y195" s="150"/>
      <c r="Z195" s="149">
        <f t="shared" si="8"/>
        <v>0</v>
      </c>
      <c r="AA195" s="156">
        <f t="shared" ref="AA195:AC195" si="533">+AA196+AA204+AA208+AA227+AA233+AA238+AA243+AA253+AA259+AA266+AA272+AA277+AA296+AA304+AA312+AA326+AA340</f>
        <v>0</v>
      </c>
      <c r="AB195" s="156">
        <f t="shared" si="533"/>
        <v>0</v>
      </c>
      <c r="AC195" s="156">
        <f t="shared" si="533"/>
        <v>0</v>
      </c>
      <c r="AD195" s="150"/>
      <c r="AE195" s="149">
        <f t="shared" si="10"/>
        <v>0</v>
      </c>
      <c r="AF195" s="156">
        <f t="shared" ref="AF195:AH195" si="534">+AF196+AF204+AF208+AF227+AF233+AF238+AF243+AF253+AF259+AF266+AF272+AF277+AF296+AF304+AF312+AF326+AF340</f>
        <v>0</v>
      </c>
      <c r="AG195" s="156">
        <f t="shared" si="534"/>
        <v>0</v>
      </c>
      <c r="AH195" s="156">
        <f t="shared" si="534"/>
        <v>0</v>
      </c>
      <c r="AI195" s="150"/>
      <c r="AJ195" s="149">
        <f t="shared" si="12"/>
        <v>0</v>
      </c>
      <c r="AK195" s="156">
        <f t="shared" ref="AK195:AL195" si="535">+AK196+AK204+AK208+AK227+AK233+AK238+AK243+AK253+AK259+AK266+AK272+AK277+AK296+AK304+AK312+AK326+AK340</f>
        <v>0</v>
      </c>
      <c r="AL195" s="156">
        <f t="shared" si="535"/>
        <v>0</v>
      </c>
      <c r="AM195" s="150"/>
      <c r="AN195" s="156">
        <f>+AN196+AN204+AN208+AN227+AN233+AN238+AN243+AN253+AN259+AN266+AN272+AN277+AN296+AN304+AN312+AN326+AN340</f>
        <v>0</v>
      </c>
      <c r="AO195" s="150"/>
      <c r="AP195" s="156">
        <f>+AP196+AP204+AP208+AP227+AP233+AP238+AP243+AP253+AP259+AP266+AP272+AP277+AP296+AP304+AP312+AP326+AP340</f>
        <v>0</v>
      </c>
      <c r="AQ195" s="150"/>
      <c r="AR195" s="156">
        <f>+AR196+AR204+AR208+AR227+AR233+AR238+AR243+AR253+AR259+AR266+AR272+AR277+AR296+AR304+AR312+AR326+AR340</f>
        <v>0</v>
      </c>
      <c r="AS195" s="150"/>
      <c r="AT195" s="156">
        <f>+AT196+AT204+AT208+AT227+AT233+AT238+AT243+AT253+AT259+AT266+AT272+AT277+AT296+AT304+AT312+AT326+AT340</f>
        <v>0</v>
      </c>
      <c r="AU195" s="150"/>
      <c r="AV195" s="149">
        <f t="shared" si="14"/>
        <v>0</v>
      </c>
      <c r="AW195" s="156">
        <f t="shared" ref="AW195:AX195" si="536">+AW196+AW204+AW208+AW227+AW233+AW238+AW243+AW253+AW259+AW266+AW272+AW277+AW296+AW304+AW312+AW326+AW340</f>
        <v>0</v>
      </c>
      <c r="AX195" s="156">
        <f t="shared" si="536"/>
        <v>0</v>
      </c>
      <c r="AY195" s="150"/>
      <c r="AZ195" s="149">
        <f t="shared" si="16"/>
        <v>0</v>
      </c>
      <c r="BA195" s="156">
        <f t="shared" ref="BA195:BB195" si="537">+BA196+BA204+BA208+BA227+BA233+BA238+BA243+BA253+BA259+BA266+BA272+BA277+BA296+BA304+BA312+BA326+BA340</f>
        <v>0</v>
      </c>
      <c r="BB195" s="156">
        <f t="shared" si="537"/>
        <v>0</v>
      </c>
      <c r="BC195" s="149"/>
      <c r="BD195" s="149">
        <f t="shared" si="18"/>
        <v>2897346.48</v>
      </c>
      <c r="BE195" s="356">
        <f>+BE196+BE204+BE208+BE227+BE233+BE238+BE243+BE253+BE259+BE266+BE272+BE277+BE296+BE304+BE312+BE326+BE340</f>
        <v>2897346.48</v>
      </c>
      <c r="BF195" s="156">
        <f t="shared" ref="BF195" si="538">+BF196+BF204+BF208+BF227+BF233+BF238+BF243+BF253+BF259+BF266+BF272+BF277+BF296+BF304+BF312+BF326+BF340</f>
        <v>0</v>
      </c>
      <c r="BG195" s="151"/>
      <c r="BH195" s="149">
        <f t="shared" si="20"/>
        <v>0</v>
      </c>
      <c r="BI195" s="156">
        <f t="shared" ref="BI195:BM195" si="539">+BI196+BI204+BI208+BI227+BI233+BI238+BI243+BI253+BI259+BI266+BI272+BI277+BI296+BI304+BI312+BI326+BI340</f>
        <v>0</v>
      </c>
      <c r="BJ195" s="156">
        <f t="shared" si="539"/>
        <v>0</v>
      </c>
      <c r="BK195" s="156">
        <f t="shared" si="539"/>
        <v>0</v>
      </c>
      <c r="BL195" s="156">
        <f t="shared" si="539"/>
        <v>0</v>
      </c>
      <c r="BM195" s="156">
        <f t="shared" si="539"/>
        <v>0</v>
      </c>
      <c r="BN195" s="151"/>
      <c r="BO195" s="149">
        <f t="shared" si="22"/>
        <v>2897346.48</v>
      </c>
      <c r="BP195" s="151"/>
      <c r="BQ195" s="126"/>
    </row>
    <row r="196" spans="1:69" ht="12.75" customHeight="1">
      <c r="A196" s="154" t="s">
        <v>390</v>
      </c>
      <c r="B196" s="155" t="s">
        <v>391</v>
      </c>
      <c r="C196" s="149">
        <f t="shared" si="0"/>
        <v>0</v>
      </c>
      <c r="D196" s="156">
        <f t="shared" ref="D196:F196" si="540">+D197+D202+D203</f>
        <v>0</v>
      </c>
      <c r="E196" s="156">
        <f t="shared" si="540"/>
        <v>0</v>
      </c>
      <c r="F196" s="156">
        <f t="shared" si="540"/>
        <v>0</v>
      </c>
      <c r="G196" s="150"/>
      <c r="H196" s="149">
        <f t="shared" si="2"/>
        <v>0</v>
      </c>
      <c r="I196" s="156">
        <f t="shared" ref="I196:L196" si="541">+I197+I202+I203</f>
        <v>0</v>
      </c>
      <c r="J196" s="156">
        <f t="shared" si="541"/>
        <v>0</v>
      </c>
      <c r="K196" s="156">
        <f t="shared" si="541"/>
        <v>0</v>
      </c>
      <c r="L196" s="156">
        <f t="shared" si="541"/>
        <v>0</v>
      </c>
      <c r="M196" s="150"/>
      <c r="N196" s="149">
        <f t="shared" si="4"/>
        <v>0</v>
      </c>
      <c r="O196" s="156">
        <f t="shared" ref="O196:S196" si="542">+O197+O202+O203</f>
        <v>0</v>
      </c>
      <c r="P196" s="156">
        <f t="shared" si="542"/>
        <v>0</v>
      </c>
      <c r="Q196" s="156">
        <f t="shared" si="542"/>
        <v>0</v>
      </c>
      <c r="R196" s="156">
        <f t="shared" si="542"/>
        <v>0</v>
      </c>
      <c r="S196" s="156">
        <f t="shared" si="542"/>
        <v>0</v>
      </c>
      <c r="T196" s="150"/>
      <c r="U196" s="149">
        <f t="shared" si="6"/>
        <v>0</v>
      </c>
      <c r="V196" s="156">
        <f t="shared" ref="V196:X196" si="543">+V197+V202+V203</f>
        <v>0</v>
      </c>
      <c r="W196" s="156">
        <f t="shared" si="543"/>
        <v>0</v>
      </c>
      <c r="X196" s="156">
        <f t="shared" si="543"/>
        <v>0</v>
      </c>
      <c r="Y196" s="150"/>
      <c r="Z196" s="149">
        <f t="shared" si="8"/>
        <v>0</v>
      </c>
      <c r="AA196" s="156">
        <f t="shared" ref="AA196:AC196" si="544">+AA197+AA202+AA203</f>
        <v>0</v>
      </c>
      <c r="AB196" s="156">
        <f t="shared" si="544"/>
        <v>0</v>
      </c>
      <c r="AC196" s="156">
        <f t="shared" si="544"/>
        <v>0</v>
      </c>
      <c r="AD196" s="150"/>
      <c r="AE196" s="149">
        <f t="shared" si="10"/>
        <v>0</v>
      </c>
      <c r="AF196" s="156">
        <f t="shared" ref="AF196:AH196" si="545">+AF197+AF202+AF203</f>
        <v>0</v>
      </c>
      <c r="AG196" s="156">
        <f t="shared" si="545"/>
        <v>0</v>
      </c>
      <c r="AH196" s="156">
        <f t="shared" si="545"/>
        <v>0</v>
      </c>
      <c r="AI196" s="150"/>
      <c r="AJ196" s="149">
        <f t="shared" si="12"/>
        <v>0</v>
      </c>
      <c r="AK196" s="156">
        <f t="shared" ref="AK196:AL196" si="546">+AK197+AK202+AK203</f>
        <v>0</v>
      </c>
      <c r="AL196" s="156">
        <f t="shared" si="546"/>
        <v>0</v>
      </c>
      <c r="AM196" s="150"/>
      <c r="AN196" s="156">
        <f>+AN197+AN202+AN203</f>
        <v>0</v>
      </c>
      <c r="AO196" s="150"/>
      <c r="AP196" s="156">
        <f>+AP197+AP202+AP203</f>
        <v>0</v>
      </c>
      <c r="AQ196" s="150"/>
      <c r="AR196" s="156">
        <f>+AR197+AR202+AR203</f>
        <v>0</v>
      </c>
      <c r="AS196" s="150"/>
      <c r="AT196" s="156">
        <f>+AT197+AT202+AT203</f>
        <v>0</v>
      </c>
      <c r="AU196" s="150"/>
      <c r="AV196" s="149">
        <f t="shared" si="14"/>
        <v>0</v>
      </c>
      <c r="AW196" s="156">
        <f t="shared" ref="AW196:AX196" si="547">+AW197+AW202+AW203</f>
        <v>0</v>
      </c>
      <c r="AX196" s="156">
        <f t="shared" si="547"/>
        <v>0</v>
      </c>
      <c r="AY196" s="150"/>
      <c r="AZ196" s="149">
        <f t="shared" si="16"/>
        <v>0</v>
      </c>
      <c r="BA196" s="156">
        <f t="shared" ref="BA196:BB196" si="548">+BA197+BA202+BA203</f>
        <v>0</v>
      </c>
      <c r="BB196" s="156">
        <f t="shared" si="548"/>
        <v>0</v>
      </c>
      <c r="BC196" s="149"/>
      <c r="BD196" s="149">
        <f t="shared" si="18"/>
        <v>2897346.48</v>
      </c>
      <c r="BE196" s="356">
        <f>+BE197+BE202+BE203</f>
        <v>2897346.48</v>
      </c>
      <c r="BF196" s="156">
        <f t="shared" ref="BF196" si="549">+BF197+BF202+BF203</f>
        <v>0</v>
      </c>
      <c r="BG196" s="151"/>
      <c r="BH196" s="149">
        <f t="shared" si="20"/>
        <v>0</v>
      </c>
      <c r="BI196" s="156">
        <f t="shared" ref="BI196:BM196" si="550">+BI197+BI202+BI203</f>
        <v>0</v>
      </c>
      <c r="BJ196" s="156">
        <f t="shared" si="550"/>
        <v>0</v>
      </c>
      <c r="BK196" s="156">
        <f t="shared" si="550"/>
        <v>0</v>
      </c>
      <c r="BL196" s="156">
        <f t="shared" si="550"/>
        <v>0</v>
      </c>
      <c r="BM196" s="156">
        <f t="shared" si="550"/>
        <v>0</v>
      </c>
      <c r="BN196" s="151"/>
      <c r="BO196" s="149">
        <f t="shared" si="22"/>
        <v>2897346.48</v>
      </c>
      <c r="BP196" s="151"/>
      <c r="BQ196" s="126"/>
    </row>
    <row r="197" spans="1:69" ht="12.75" customHeight="1">
      <c r="A197" s="167" t="s">
        <v>392</v>
      </c>
      <c r="B197" s="168" t="s">
        <v>393</v>
      </c>
      <c r="C197" s="149">
        <f t="shared" si="0"/>
        <v>0</v>
      </c>
      <c r="D197" s="156">
        <f t="shared" ref="D197:F197" si="551">+D198+D199+D200+D201</f>
        <v>0</v>
      </c>
      <c r="E197" s="156">
        <f t="shared" si="551"/>
        <v>0</v>
      </c>
      <c r="F197" s="156">
        <f t="shared" si="551"/>
        <v>0</v>
      </c>
      <c r="G197" s="150"/>
      <c r="H197" s="149">
        <f t="shared" si="2"/>
        <v>0</v>
      </c>
      <c r="I197" s="156">
        <f t="shared" ref="I197:L197" si="552">+I198+I199+I200+I201</f>
        <v>0</v>
      </c>
      <c r="J197" s="156">
        <f t="shared" si="552"/>
        <v>0</v>
      </c>
      <c r="K197" s="156">
        <f t="shared" si="552"/>
        <v>0</v>
      </c>
      <c r="L197" s="156">
        <f t="shared" si="552"/>
        <v>0</v>
      </c>
      <c r="M197" s="150"/>
      <c r="N197" s="149">
        <f t="shared" si="4"/>
        <v>0</v>
      </c>
      <c r="O197" s="156">
        <f t="shared" ref="O197:S197" si="553">+O198+O199+O200+O201</f>
        <v>0</v>
      </c>
      <c r="P197" s="156">
        <f t="shared" si="553"/>
        <v>0</v>
      </c>
      <c r="Q197" s="156">
        <f t="shared" si="553"/>
        <v>0</v>
      </c>
      <c r="R197" s="156">
        <f t="shared" si="553"/>
        <v>0</v>
      </c>
      <c r="S197" s="156">
        <f t="shared" si="553"/>
        <v>0</v>
      </c>
      <c r="T197" s="150"/>
      <c r="U197" s="149">
        <f t="shared" si="6"/>
        <v>0</v>
      </c>
      <c r="V197" s="156">
        <f t="shared" ref="V197:X197" si="554">+V198+V199+V200+V201</f>
        <v>0</v>
      </c>
      <c r="W197" s="156">
        <f t="shared" si="554"/>
        <v>0</v>
      </c>
      <c r="X197" s="156">
        <f t="shared" si="554"/>
        <v>0</v>
      </c>
      <c r="Y197" s="150"/>
      <c r="Z197" s="149">
        <f t="shared" si="8"/>
        <v>0</v>
      </c>
      <c r="AA197" s="156">
        <f t="shared" ref="AA197:AC197" si="555">+AA198+AA199+AA200+AA201</f>
        <v>0</v>
      </c>
      <c r="AB197" s="156">
        <f t="shared" si="555"/>
        <v>0</v>
      </c>
      <c r="AC197" s="156">
        <f t="shared" si="555"/>
        <v>0</v>
      </c>
      <c r="AD197" s="150"/>
      <c r="AE197" s="149">
        <f t="shared" si="10"/>
        <v>0</v>
      </c>
      <c r="AF197" s="156">
        <f t="shared" ref="AF197:AH197" si="556">+AF198+AF199+AF200+AF201</f>
        <v>0</v>
      </c>
      <c r="AG197" s="156">
        <f t="shared" si="556"/>
        <v>0</v>
      </c>
      <c r="AH197" s="156">
        <f t="shared" si="556"/>
        <v>0</v>
      </c>
      <c r="AI197" s="150"/>
      <c r="AJ197" s="149">
        <f t="shared" si="12"/>
        <v>0</v>
      </c>
      <c r="AK197" s="156">
        <f t="shared" ref="AK197:AL197" si="557">+AK198+AK199+AK200+AK201</f>
        <v>0</v>
      </c>
      <c r="AL197" s="156">
        <f t="shared" si="557"/>
        <v>0</v>
      </c>
      <c r="AM197" s="150"/>
      <c r="AN197" s="156">
        <f>+AN198+AN199+AN200+AN201</f>
        <v>0</v>
      </c>
      <c r="AO197" s="150"/>
      <c r="AP197" s="156">
        <f>+AP198+AP199+AP200+AP201</f>
        <v>0</v>
      </c>
      <c r="AQ197" s="150"/>
      <c r="AR197" s="156">
        <f>+AR198+AR199+AR200+AR201</f>
        <v>0</v>
      </c>
      <c r="AS197" s="150"/>
      <c r="AT197" s="156">
        <f>+AT198+AT199+AT200+AT201</f>
        <v>0</v>
      </c>
      <c r="AU197" s="150"/>
      <c r="AV197" s="149">
        <f t="shared" si="14"/>
        <v>0</v>
      </c>
      <c r="AW197" s="156">
        <f t="shared" ref="AW197:AX197" si="558">+AW198+AW199+AW200+AW201</f>
        <v>0</v>
      </c>
      <c r="AX197" s="156">
        <f t="shared" si="558"/>
        <v>0</v>
      </c>
      <c r="AY197" s="150"/>
      <c r="AZ197" s="149">
        <f t="shared" si="16"/>
        <v>0</v>
      </c>
      <c r="BA197" s="156">
        <f t="shared" ref="BA197:BB197" si="559">+BA198+BA199+BA200+BA201</f>
        <v>0</v>
      </c>
      <c r="BB197" s="156">
        <f t="shared" si="559"/>
        <v>0</v>
      </c>
      <c r="BC197" s="149"/>
      <c r="BD197" s="149">
        <f t="shared" si="18"/>
        <v>2897346.48</v>
      </c>
      <c r="BE197" s="356">
        <f>+BE198+BE199+BE200+BE201</f>
        <v>2897346.48</v>
      </c>
      <c r="BF197" s="156">
        <f t="shared" ref="BF197" si="560">+BF198+BF199+BF200+BF201</f>
        <v>0</v>
      </c>
      <c r="BG197" s="151"/>
      <c r="BH197" s="149">
        <f t="shared" si="20"/>
        <v>0</v>
      </c>
      <c r="BI197" s="156">
        <f t="shared" ref="BI197:BM197" si="561">+BI198+BI199+BI200+BI201</f>
        <v>0</v>
      </c>
      <c r="BJ197" s="156">
        <f t="shared" si="561"/>
        <v>0</v>
      </c>
      <c r="BK197" s="156">
        <f t="shared" si="561"/>
        <v>0</v>
      </c>
      <c r="BL197" s="156">
        <f t="shared" si="561"/>
        <v>0</v>
      </c>
      <c r="BM197" s="156">
        <f t="shared" si="561"/>
        <v>0</v>
      </c>
      <c r="BN197" s="151"/>
      <c r="BO197" s="149">
        <f t="shared" si="22"/>
        <v>2897346.48</v>
      </c>
      <c r="BP197" s="151"/>
      <c r="BQ197" s="126"/>
    </row>
    <row r="198" spans="1:69" ht="12.75" customHeight="1">
      <c r="A198" s="164" t="s">
        <v>394</v>
      </c>
      <c r="B198" s="165" t="s">
        <v>395</v>
      </c>
      <c r="C198" s="149">
        <f t="shared" si="0"/>
        <v>0</v>
      </c>
      <c r="D198" s="166"/>
      <c r="E198" s="166"/>
      <c r="F198" s="166"/>
      <c r="G198" s="150"/>
      <c r="H198" s="149">
        <f t="shared" si="2"/>
        <v>0</v>
      </c>
      <c r="I198" s="166"/>
      <c r="J198" s="166"/>
      <c r="K198" s="166"/>
      <c r="L198" s="166"/>
      <c r="M198" s="150"/>
      <c r="N198" s="149">
        <f t="shared" si="4"/>
        <v>0</v>
      </c>
      <c r="O198" s="166"/>
      <c r="P198" s="166"/>
      <c r="Q198" s="166"/>
      <c r="R198" s="166"/>
      <c r="S198" s="166"/>
      <c r="T198" s="150"/>
      <c r="U198" s="149">
        <f t="shared" si="6"/>
        <v>0</v>
      </c>
      <c r="V198" s="166"/>
      <c r="W198" s="166"/>
      <c r="X198" s="166"/>
      <c r="Y198" s="150"/>
      <c r="Z198" s="149">
        <f t="shared" si="8"/>
        <v>0</v>
      </c>
      <c r="AA198" s="166"/>
      <c r="AB198" s="166"/>
      <c r="AC198" s="166"/>
      <c r="AD198" s="150"/>
      <c r="AE198" s="149">
        <f t="shared" si="10"/>
        <v>0</v>
      </c>
      <c r="AF198" s="166"/>
      <c r="AG198" s="166"/>
      <c r="AH198" s="166"/>
      <c r="AI198" s="150"/>
      <c r="AJ198" s="149">
        <f t="shared" si="12"/>
        <v>0</v>
      </c>
      <c r="AK198" s="166"/>
      <c r="AL198" s="166"/>
      <c r="AM198" s="150"/>
      <c r="AN198" s="166"/>
      <c r="AO198" s="150"/>
      <c r="AP198" s="166"/>
      <c r="AQ198" s="150"/>
      <c r="AR198" s="166"/>
      <c r="AS198" s="150"/>
      <c r="AT198" s="166"/>
      <c r="AU198" s="150"/>
      <c r="AV198" s="149">
        <f t="shared" si="14"/>
        <v>0</v>
      </c>
      <c r="AW198" s="166"/>
      <c r="AX198" s="166"/>
      <c r="AY198" s="150"/>
      <c r="AZ198" s="149">
        <f t="shared" si="16"/>
        <v>0</v>
      </c>
      <c r="BA198" s="166"/>
      <c r="BB198" s="166"/>
      <c r="BC198" s="149"/>
      <c r="BD198" s="149">
        <f t="shared" si="18"/>
        <v>0</v>
      </c>
      <c r="BE198" s="358"/>
      <c r="BF198" s="166"/>
      <c r="BG198" s="151"/>
      <c r="BH198" s="149">
        <f t="shared" si="20"/>
        <v>0</v>
      </c>
      <c r="BI198" s="166"/>
      <c r="BJ198" s="166"/>
      <c r="BK198" s="166"/>
      <c r="BL198" s="166"/>
      <c r="BM198" s="166"/>
      <c r="BN198" s="151"/>
      <c r="BO198" s="149">
        <f t="shared" si="22"/>
        <v>0</v>
      </c>
      <c r="BP198" s="151"/>
      <c r="BQ198" s="126"/>
    </row>
    <row r="199" spans="1:69" ht="12.75" customHeight="1">
      <c r="A199" s="164" t="s">
        <v>396</v>
      </c>
      <c r="B199" s="165" t="s">
        <v>397</v>
      </c>
      <c r="C199" s="149">
        <f t="shared" si="0"/>
        <v>0</v>
      </c>
      <c r="D199" s="166"/>
      <c r="E199" s="166"/>
      <c r="F199" s="166"/>
      <c r="G199" s="150"/>
      <c r="H199" s="149">
        <f t="shared" si="2"/>
        <v>0</v>
      </c>
      <c r="I199" s="166"/>
      <c r="J199" s="166"/>
      <c r="K199" s="166"/>
      <c r="L199" s="166"/>
      <c r="M199" s="150"/>
      <c r="N199" s="149">
        <f t="shared" si="4"/>
        <v>0</v>
      </c>
      <c r="O199" s="166"/>
      <c r="P199" s="166"/>
      <c r="Q199" s="166"/>
      <c r="R199" s="166"/>
      <c r="S199" s="166"/>
      <c r="T199" s="150"/>
      <c r="U199" s="149">
        <f t="shared" si="6"/>
        <v>0</v>
      </c>
      <c r="V199" s="166"/>
      <c r="W199" s="166"/>
      <c r="X199" s="166"/>
      <c r="Y199" s="150"/>
      <c r="Z199" s="149">
        <f t="shared" si="8"/>
        <v>0</v>
      </c>
      <c r="AA199" s="166"/>
      <c r="AB199" s="166"/>
      <c r="AC199" s="166"/>
      <c r="AD199" s="150"/>
      <c r="AE199" s="149">
        <f t="shared" si="10"/>
        <v>0</v>
      </c>
      <c r="AF199" s="166"/>
      <c r="AG199" s="166"/>
      <c r="AH199" s="166"/>
      <c r="AI199" s="150"/>
      <c r="AJ199" s="149">
        <f t="shared" si="12"/>
        <v>0</v>
      </c>
      <c r="AK199" s="166"/>
      <c r="AL199" s="166"/>
      <c r="AM199" s="150"/>
      <c r="AN199" s="166"/>
      <c r="AO199" s="150"/>
      <c r="AP199" s="166"/>
      <c r="AQ199" s="150"/>
      <c r="AR199" s="166"/>
      <c r="AS199" s="150"/>
      <c r="AT199" s="166"/>
      <c r="AU199" s="150"/>
      <c r="AV199" s="149">
        <f t="shared" si="14"/>
        <v>0</v>
      </c>
      <c r="AW199" s="166"/>
      <c r="AX199" s="166"/>
      <c r="AY199" s="150"/>
      <c r="AZ199" s="149">
        <f t="shared" si="16"/>
        <v>0</v>
      </c>
      <c r="BA199" s="166"/>
      <c r="BB199" s="166"/>
      <c r="BC199" s="149"/>
      <c r="BD199" s="149">
        <f t="shared" si="18"/>
        <v>0</v>
      </c>
      <c r="BE199" s="358"/>
      <c r="BF199" s="166"/>
      <c r="BG199" s="151"/>
      <c r="BH199" s="149">
        <f t="shared" si="20"/>
        <v>0</v>
      </c>
      <c r="BI199" s="166"/>
      <c r="BJ199" s="166"/>
      <c r="BK199" s="166"/>
      <c r="BL199" s="166"/>
      <c r="BM199" s="166"/>
      <c r="BN199" s="151"/>
      <c r="BO199" s="149">
        <f t="shared" si="22"/>
        <v>0</v>
      </c>
      <c r="BP199" s="151"/>
      <c r="BQ199" s="126"/>
    </row>
    <row r="200" spans="1:69" ht="12.75" customHeight="1">
      <c r="A200" s="164" t="s">
        <v>398</v>
      </c>
      <c r="B200" s="165" t="s">
        <v>399</v>
      </c>
      <c r="C200" s="149">
        <f t="shared" si="0"/>
        <v>0</v>
      </c>
      <c r="D200" s="166"/>
      <c r="E200" s="166"/>
      <c r="F200" s="166"/>
      <c r="G200" s="150"/>
      <c r="H200" s="149">
        <f t="shared" si="2"/>
        <v>0</v>
      </c>
      <c r="I200" s="166"/>
      <c r="J200" s="166"/>
      <c r="K200" s="166"/>
      <c r="L200" s="166"/>
      <c r="M200" s="150"/>
      <c r="N200" s="149">
        <f t="shared" si="4"/>
        <v>0</v>
      </c>
      <c r="O200" s="166"/>
      <c r="P200" s="166"/>
      <c r="Q200" s="166"/>
      <c r="R200" s="166"/>
      <c r="S200" s="166"/>
      <c r="T200" s="150"/>
      <c r="U200" s="149">
        <f t="shared" si="6"/>
        <v>0</v>
      </c>
      <c r="V200" s="166"/>
      <c r="W200" s="166"/>
      <c r="X200" s="166"/>
      <c r="Y200" s="150"/>
      <c r="Z200" s="149">
        <f t="shared" si="8"/>
        <v>0</v>
      </c>
      <c r="AA200" s="166"/>
      <c r="AB200" s="166"/>
      <c r="AC200" s="166"/>
      <c r="AD200" s="150"/>
      <c r="AE200" s="149">
        <f t="shared" si="10"/>
        <v>0</v>
      </c>
      <c r="AF200" s="166"/>
      <c r="AG200" s="166"/>
      <c r="AH200" s="166"/>
      <c r="AI200" s="150"/>
      <c r="AJ200" s="149">
        <f t="shared" si="12"/>
        <v>0</v>
      </c>
      <c r="AK200" s="166"/>
      <c r="AL200" s="166"/>
      <c r="AM200" s="150"/>
      <c r="AN200" s="166"/>
      <c r="AO200" s="150"/>
      <c r="AP200" s="166"/>
      <c r="AQ200" s="150"/>
      <c r="AR200" s="166"/>
      <c r="AS200" s="150"/>
      <c r="AT200" s="166"/>
      <c r="AU200" s="150"/>
      <c r="AV200" s="149">
        <f t="shared" si="14"/>
        <v>0</v>
      </c>
      <c r="AW200" s="166"/>
      <c r="AX200" s="166"/>
      <c r="AY200" s="150"/>
      <c r="AZ200" s="149">
        <f t="shared" si="16"/>
        <v>0</v>
      </c>
      <c r="BA200" s="166"/>
      <c r="BB200" s="166"/>
      <c r="BC200" s="149"/>
      <c r="BD200" s="149">
        <f t="shared" si="18"/>
        <v>2897346.48</v>
      </c>
      <c r="BE200" s="358">
        <v>2897346.48</v>
      </c>
      <c r="BF200" s="166"/>
      <c r="BG200" s="151"/>
      <c r="BH200" s="149">
        <f t="shared" si="20"/>
        <v>0</v>
      </c>
      <c r="BI200" s="166"/>
      <c r="BJ200" s="166"/>
      <c r="BK200" s="166"/>
      <c r="BL200" s="166"/>
      <c r="BM200" s="166"/>
      <c r="BN200" s="151"/>
      <c r="BO200" s="149">
        <f t="shared" si="22"/>
        <v>2897346.48</v>
      </c>
      <c r="BP200" s="151"/>
      <c r="BQ200" s="126"/>
    </row>
    <row r="201" spans="1:69" ht="12.75" customHeight="1">
      <c r="A201" s="164" t="s">
        <v>400</v>
      </c>
      <c r="B201" s="165" t="s">
        <v>401</v>
      </c>
      <c r="C201" s="149">
        <f t="shared" si="0"/>
        <v>0</v>
      </c>
      <c r="D201" s="166"/>
      <c r="E201" s="166"/>
      <c r="F201" s="166"/>
      <c r="G201" s="150"/>
      <c r="H201" s="149">
        <f t="shared" si="2"/>
        <v>0</v>
      </c>
      <c r="I201" s="166"/>
      <c r="J201" s="166"/>
      <c r="K201" s="166"/>
      <c r="L201" s="166"/>
      <c r="M201" s="150"/>
      <c r="N201" s="149">
        <f t="shared" si="4"/>
        <v>0</v>
      </c>
      <c r="O201" s="166"/>
      <c r="P201" s="166"/>
      <c r="Q201" s="166"/>
      <c r="R201" s="166"/>
      <c r="S201" s="166"/>
      <c r="T201" s="150"/>
      <c r="U201" s="149">
        <f t="shared" si="6"/>
        <v>0</v>
      </c>
      <c r="V201" s="166"/>
      <c r="W201" s="166"/>
      <c r="X201" s="166"/>
      <c r="Y201" s="150"/>
      <c r="Z201" s="149">
        <f t="shared" si="8"/>
        <v>0</v>
      </c>
      <c r="AA201" s="166"/>
      <c r="AB201" s="166"/>
      <c r="AC201" s="166"/>
      <c r="AD201" s="150"/>
      <c r="AE201" s="149">
        <f t="shared" si="10"/>
        <v>0</v>
      </c>
      <c r="AF201" s="166"/>
      <c r="AG201" s="166"/>
      <c r="AH201" s="166"/>
      <c r="AI201" s="150"/>
      <c r="AJ201" s="149">
        <f t="shared" si="12"/>
        <v>0</v>
      </c>
      <c r="AK201" s="166"/>
      <c r="AL201" s="166"/>
      <c r="AM201" s="150"/>
      <c r="AN201" s="166"/>
      <c r="AO201" s="150"/>
      <c r="AP201" s="166"/>
      <c r="AQ201" s="150"/>
      <c r="AR201" s="166"/>
      <c r="AS201" s="150"/>
      <c r="AT201" s="166"/>
      <c r="AU201" s="150"/>
      <c r="AV201" s="149">
        <f t="shared" si="14"/>
        <v>0</v>
      </c>
      <c r="AW201" s="166"/>
      <c r="AX201" s="166"/>
      <c r="AY201" s="150"/>
      <c r="AZ201" s="149">
        <f t="shared" si="16"/>
        <v>0</v>
      </c>
      <c r="BA201" s="166"/>
      <c r="BB201" s="166"/>
      <c r="BC201" s="149"/>
      <c r="BD201" s="149">
        <f t="shared" si="18"/>
        <v>0</v>
      </c>
      <c r="BE201" s="358"/>
      <c r="BF201" s="166"/>
      <c r="BG201" s="151"/>
      <c r="BH201" s="149">
        <f t="shared" si="20"/>
        <v>0</v>
      </c>
      <c r="BI201" s="166"/>
      <c r="BJ201" s="166"/>
      <c r="BK201" s="166"/>
      <c r="BL201" s="166"/>
      <c r="BM201" s="166"/>
      <c r="BN201" s="151"/>
      <c r="BO201" s="149">
        <f t="shared" si="22"/>
        <v>0</v>
      </c>
      <c r="BP201" s="151"/>
      <c r="BQ201" s="126"/>
    </row>
    <row r="202" spans="1:69" ht="12.75" customHeight="1">
      <c r="A202" s="181" t="s">
        <v>402</v>
      </c>
      <c r="B202" s="182" t="s">
        <v>403</v>
      </c>
      <c r="C202" s="149">
        <f t="shared" si="0"/>
        <v>0</v>
      </c>
      <c r="D202" s="166"/>
      <c r="E202" s="166"/>
      <c r="F202" s="166"/>
      <c r="G202" s="150"/>
      <c r="H202" s="149">
        <f t="shared" si="2"/>
        <v>0</v>
      </c>
      <c r="I202" s="166"/>
      <c r="J202" s="166"/>
      <c r="K202" s="166"/>
      <c r="L202" s="166"/>
      <c r="M202" s="150"/>
      <c r="N202" s="149">
        <f t="shared" si="4"/>
        <v>0</v>
      </c>
      <c r="O202" s="166"/>
      <c r="P202" s="166"/>
      <c r="Q202" s="166"/>
      <c r="R202" s="166"/>
      <c r="S202" s="166"/>
      <c r="T202" s="150"/>
      <c r="U202" s="149">
        <f t="shared" si="6"/>
        <v>0</v>
      </c>
      <c r="V202" s="166"/>
      <c r="W202" s="166"/>
      <c r="X202" s="166"/>
      <c r="Y202" s="150"/>
      <c r="Z202" s="149">
        <f t="shared" si="8"/>
        <v>0</v>
      </c>
      <c r="AA202" s="166"/>
      <c r="AB202" s="166"/>
      <c r="AC202" s="166"/>
      <c r="AD202" s="150"/>
      <c r="AE202" s="149">
        <f t="shared" si="10"/>
        <v>0</v>
      </c>
      <c r="AF202" s="166"/>
      <c r="AG202" s="166"/>
      <c r="AH202" s="166"/>
      <c r="AI202" s="150"/>
      <c r="AJ202" s="149">
        <f t="shared" si="12"/>
        <v>0</v>
      </c>
      <c r="AK202" s="166"/>
      <c r="AL202" s="166"/>
      <c r="AM202" s="150"/>
      <c r="AN202" s="166"/>
      <c r="AO202" s="150"/>
      <c r="AP202" s="166"/>
      <c r="AQ202" s="150"/>
      <c r="AR202" s="166"/>
      <c r="AS202" s="150"/>
      <c r="AT202" s="166"/>
      <c r="AU202" s="150"/>
      <c r="AV202" s="149">
        <f t="shared" si="14"/>
        <v>0</v>
      </c>
      <c r="AW202" s="166"/>
      <c r="AX202" s="166"/>
      <c r="AY202" s="150"/>
      <c r="AZ202" s="149">
        <f t="shared" si="16"/>
        <v>0</v>
      </c>
      <c r="BA202" s="166"/>
      <c r="BB202" s="166"/>
      <c r="BC202" s="149"/>
      <c r="BD202" s="149">
        <f t="shared" si="18"/>
        <v>0</v>
      </c>
      <c r="BE202" s="358"/>
      <c r="BF202" s="166"/>
      <c r="BG202" s="151"/>
      <c r="BH202" s="149">
        <f t="shared" si="20"/>
        <v>0</v>
      </c>
      <c r="BI202" s="166"/>
      <c r="BJ202" s="166"/>
      <c r="BK202" s="166"/>
      <c r="BL202" s="166"/>
      <c r="BM202" s="166"/>
      <c r="BN202" s="151"/>
      <c r="BO202" s="149">
        <f t="shared" si="22"/>
        <v>0</v>
      </c>
      <c r="BP202" s="151"/>
      <c r="BQ202" s="126"/>
    </row>
    <row r="203" spans="1:69" ht="12.75" customHeight="1">
      <c r="A203" s="181" t="s">
        <v>404</v>
      </c>
      <c r="B203" s="182" t="s">
        <v>405</v>
      </c>
      <c r="C203" s="149">
        <f t="shared" si="0"/>
        <v>0</v>
      </c>
      <c r="D203" s="166"/>
      <c r="E203" s="166"/>
      <c r="F203" s="166"/>
      <c r="G203" s="150"/>
      <c r="H203" s="149">
        <f t="shared" si="2"/>
        <v>0</v>
      </c>
      <c r="I203" s="166"/>
      <c r="J203" s="166"/>
      <c r="K203" s="166"/>
      <c r="L203" s="166"/>
      <c r="M203" s="150"/>
      <c r="N203" s="149">
        <f t="shared" si="4"/>
        <v>0</v>
      </c>
      <c r="O203" s="166"/>
      <c r="P203" s="166"/>
      <c r="Q203" s="166"/>
      <c r="R203" s="166"/>
      <c r="S203" s="166"/>
      <c r="T203" s="150"/>
      <c r="U203" s="149">
        <f t="shared" si="6"/>
        <v>0</v>
      </c>
      <c r="V203" s="166"/>
      <c r="W203" s="166"/>
      <c r="X203" s="166"/>
      <c r="Y203" s="150"/>
      <c r="Z203" s="149">
        <f t="shared" si="8"/>
        <v>0</v>
      </c>
      <c r="AA203" s="166"/>
      <c r="AB203" s="166"/>
      <c r="AC203" s="166"/>
      <c r="AD203" s="150"/>
      <c r="AE203" s="149">
        <f t="shared" si="10"/>
        <v>0</v>
      </c>
      <c r="AF203" s="166"/>
      <c r="AG203" s="166"/>
      <c r="AH203" s="166"/>
      <c r="AI203" s="150"/>
      <c r="AJ203" s="149">
        <f t="shared" si="12"/>
        <v>0</v>
      </c>
      <c r="AK203" s="166"/>
      <c r="AL203" s="166"/>
      <c r="AM203" s="150"/>
      <c r="AN203" s="166"/>
      <c r="AO203" s="150"/>
      <c r="AP203" s="166"/>
      <c r="AQ203" s="150"/>
      <c r="AR203" s="166"/>
      <c r="AS203" s="150"/>
      <c r="AT203" s="166"/>
      <c r="AU203" s="150"/>
      <c r="AV203" s="149">
        <f t="shared" si="14"/>
        <v>0</v>
      </c>
      <c r="AW203" s="166"/>
      <c r="AX203" s="166"/>
      <c r="AY203" s="150"/>
      <c r="AZ203" s="149">
        <f t="shared" si="16"/>
        <v>0</v>
      </c>
      <c r="BA203" s="166"/>
      <c r="BB203" s="166"/>
      <c r="BC203" s="149"/>
      <c r="BD203" s="149">
        <f t="shared" si="18"/>
        <v>0</v>
      </c>
      <c r="BE203" s="358"/>
      <c r="BF203" s="166"/>
      <c r="BG203" s="151"/>
      <c r="BH203" s="149">
        <f t="shared" si="20"/>
        <v>0</v>
      </c>
      <c r="BI203" s="166"/>
      <c r="BJ203" s="166"/>
      <c r="BK203" s="166"/>
      <c r="BL203" s="166"/>
      <c r="BM203" s="166"/>
      <c r="BN203" s="151"/>
      <c r="BO203" s="149">
        <f t="shared" si="22"/>
        <v>0</v>
      </c>
      <c r="BP203" s="151"/>
      <c r="BQ203" s="126"/>
    </row>
    <row r="204" spans="1:69" ht="12.75" customHeight="1">
      <c r="A204" s="154" t="s">
        <v>406</v>
      </c>
      <c r="B204" s="155" t="s">
        <v>407</v>
      </c>
      <c r="C204" s="149">
        <f t="shared" si="0"/>
        <v>0</v>
      </c>
      <c r="D204" s="156">
        <f t="shared" ref="D204:F204" si="562">+D205+D206+D207</f>
        <v>0</v>
      </c>
      <c r="E204" s="156">
        <f t="shared" si="562"/>
        <v>0</v>
      </c>
      <c r="F204" s="156">
        <f t="shared" si="562"/>
        <v>0</v>
      </c>
      <c r="G204" s="150"/>
      <c r="H204" s="149">
        <f t="shared" si="2"/>
        <v>0</v>
      </c>
      <c r="I204" s="156">
        <f t="shared" ref="I204:L204" si="563">+I205+I206+I207</f>
        <v>0</v>
      </c>
      <c r="J204" s="156">
        <f t="shared" si="563"/>
        <v>0</v>
      </c>
      <c r="K204" s="156">
        <f t="shared" si="563"/>
        <v>0</v>
      </c>
      <c r="L204" s="156">
        <f t="shared" si="563"/>
        <v>0</v>
      </c>
      <c r="M204" s="150"/>
      <c r="N204" s="149">
        <f t="shared" si="4"/>
        <v>0</v>
      </c>
      <c r="O204" s="156">
        <f t="shared" ref="O204:S204" si="564">+O205+O206+O207</f>
        <v>0</v>
      </c>
      <c r="P204" s="156">
        <f t="shared" si="564"/>
        <v>0</v>
      </c>
      <c r="Q204" s="156">
        <f t="shared" si="564"/>
        <v>0</v>
      </c>
      <c r="R204" s="156">
        <f t="shared" si="564"/>
        <v>0</v>
      </c>
      <c r="S204" s="156">
        <f t="shared" si="564"/>
        <v>0</v>
      </c>
      <c r="T204" s="150"/>
      <c r="U204" s="149">
        <f t="shared" si="6"/>
        <v>0</v>
      </c>
      <c r="V204" s="156">
        <f t="shared" ref="V204:X204" si="565">+V205+V206+V207</f>
        <v>0</v>
      </c>
      <c r="W204" s="156">
        <f t="shared" si="565"/>
        <v>0</v>
      </c>
      <c r="X204" s="156">
        <f t="shared" si="565"/>
        <v>0</v>
      </c>
      <c r="Y204" s="150"/>
      <c r="Z204" s="149">
        <f t="shared" si="8"/>
        <v>0</v>
      </c>
      <c r="AA204" s="156">
        <f t="shared" ref="AA204:AC204" si="566">+AA205+AA206+AA207</f>
        <v>0</v>
      </c>
      <c r="AB204" s="156">
        <f t="shared" si="566"/>
        <v>0</v>
      </c>
      <c r="AC204" s="156">
        <f t="shared" si="566"/>
        <v>0</v>
      </c>
      <c r="AD204" s="150"/>
      <c r="AE204" s="149">
        <f t="shared" si="10"/>
        <v>0</v>
      </c>
      <c r="AF204" s="156">
        <f t="shared" ref="AF204:AH204" si="567">+AF205+AF206+AF207</f>
        <v>0</v>
      </c>
      <c r="AG204" s="156">
        <f t="shared" si="567"/>
        <v>0</v>
      </c>
      <c r="AH204" s="156">
        <f t="shared" si="567"/>
        <v>0</v>
      </c>
      <c r="AI204" s="150"/>
      <c r="AJ204" s="149">
        <f t="shared" si="12"/>
        <v>0</v>
      </c>
      <c r="AK204" s="156">
        <f t="shared" ref="AK204:AL204" si="568">+AK205+AK206+AK207</f>
        <v>0</v>
      </c>
      <c r="AL204" s="156">
        <f t="shared" si="568"/>
        <v>0</v>
      </c>
      <c r="AM204" s="150"/>
      <c r="AN204" s="156">
        <f>+AN205+AN206+AN207</f>
        <v>0</v>
      </c>
      <c r="AO204" s="150"/>
      <c r="AP204" s="156">
        <f>+AP205+AP206+AP207</f>
        <v>0</v>
      </c>
      <c r="AQ204" s="150"/>
      <c r="AR204" s="156">
        <f>+AR205+AR206+AR207</f>
        <v>0</v>
      </c>
      <c r="AS204" s="150"/>
      <c r="AT204" s="156">
        <f>+AT205+AT206+AT207</f>
        <v>0</v>
      </c>
      <c r="AU204" s="150"/>
      <c r="AV204" s="149">
        <f t="shared" si="14"/>
        <v>0</v>
      </c>
      <c r="AW204" s="156">
        <f t="shared" ref="AW204:AX204" si="569">+AW205+AW206+AW207</f>
        <v>0</v>
      </c>
      <c r="AX204" s="156">
        <f t="shared" si="569"/>
        <v>0</v>
      </c>
      <c r="AY204" s="150"/>
      <c r="AZ204" s="149">
        <f t="shared" si="16"/>
        <v>0</v>
      </c>
      <c r="BA204" s="156">
        <f t="shared" ref="BA204:BB204" si="570">+BA205+BA206+BA207</f>
        <v>0</v>
      </c>
      <c r="BB204" s="156">
        <f t="shared" si="570"/>
        <v>0</v>
      </c>
      <c r="BC204" s="149"/>
      <c r="BD204" s="149">
        <f t="shared" si="18"/>
        <v>0</v>
      </c>
      <c r="BE204" s="356">
        <f>+BE205+BE206+BE207</f>
        <v>0</v>
      </c>
      <c r="BF204" s="156">
        <f t="shared" ref="BF204" si="571">+BF205+BF206+BF207</f>
        <v>0</v>
      </c>
      <c r="BG204" s="151"/>
      <c r="BH204" s="149">
        <f t="shared" si="20"/>
        <v>0</v>
      </c>
      <c r="BI204" s="156">
        <f t="shared" ref="BI204:BM204" si="572">+BI205+BI206+BI207</f>
        <v>0</v>
      </c>
      <c r="BJ204" s="156">
        <f t="shared" si="572"/>
        <v>0</v>
      </c>
      <c r="BK204" s="156">
        <f t="shared" si="572"/>
        <v>0</v>
      </c>
      <c r="BL204" s="156">
        <f t="shared" si="572"/>
        <v>0</v>
      </c>
      <c r="BM204" s="156">
        <f t="shared" si="572"/>
        <v>0</v>
      </c>
      <c r="BN204" s="151"/>
      <c r="BO204" s="149">
        <f t="shared" si="22"/>
        <v>0</v>
      </c>
      <c r="BP204" s="151"/>
      <c r="BQ204" s="126"/>
    </row>
    <row r="205" spans="1:69" ht="12.75" customHeight="1">
      <c r="A205" s="164" t="s">
        <v>408</v>
      </c>
      <c r="B205" s="165" t="s">
        <v>409</v>
      </c>
      <c r="C205" s="149">
        <f t="shared" si="0"/>
        <v>0</v>
      </c>
      <c r="D205" s="166"/>
      <c r="E205" s="166"/>
      <c r="F205" s="166"/>
      <c r="G205" s="150"/>
      <c r="H205" s="149">
        <f t="shared" si="2"/>
        <v>0</v>
      </c>
      <c r="I205" s="166"/>
      <c r="J205" s="166"/>
      <c r="K205" s="166"/>
      <c r="L205" s="166"/>
      <c r="M205" s="150"/>
      <c r="N205" s="149">
        <f t="shared" si="4"/>
        <v>0</v>
      </c>
      <c r="O205" s="166"/>
      <c r="P205" s="166"/>
      <c r="Q205" s="166"/>
      <c r="R205" s="166"/>
      <c r="S205" s="166"/>
      <c r="T205" s="150"/>
      <c r="U205" s="149">
        <f t="shared" si="6"/>
        <v>0</v>
      </c>
      <c r="V205" s="166"/>
      <c r="W205" s="166"/>
      <c r="X205" s="166"/>
      <c r="Y205" s="150"/>
      <c r="Z205" s="149">
        <f t="shared" si="8"/>
        <v>0</v>
      </c>
      <c r="AA205" s="166"/>
      <c r="AB205" s="166"/>
      <c r="AC205" s="166"/>
      <c r="AD205" s="150"/>
      <c r="AE205" s="149">
        <f t="shared" si="10"/>
        <v>0</v>
      </c>
      <c r="AF205" s="166"/>
      <c r="AG205" s="166"/>
      <c r="AH205" s="166"/>
      <c r="AI205" s="150"/>
      <c r="AJ205" s="149">
        <f t="shared" si="12"/>
        <v>0</v>
      </c>
      <c r="AK205" s="166"/>
      <c r="AL205" s="166"/>
      <c r="AM205" s="150"/>
      <c r="AN205" s="166"/>
      <c r="AO205" s="150"/>
      <c r="AP205" s="166"/>
      <c r="AQ205" s="150"/>
      <c r="AR205" s="166"/>
      <c r="AS205" s="150"/>
      <c r="AT205" s="166"/>
      <c r="AU205" s="150"/>
      <c r="AV205" s="149">
        <f t="shared" si="14"/>
        <v>0</v>
      </c>
      <c r="AW205" s="166"/>
      <c r="AX205" s="166"/>
      <c r="AY205" s="150"/>
      <c r="AZ205" s="149">
        <f t="shared" si="16"/>
        <v>0</v>
      </c>
      <c r="BA205" s="166"/>
      <c r="BB205" s="166"/>
      <c r="BC205" s="149"/>
      <c r="BD205" s="149">
        <f t="shared" si="18"/>
        <v>0</v>
      </c>
      <c r="BE205" s="358"/>
      <c r="BF205" s="166"/>
      <c r="BG205" s="151"/>
      <c r="BH205" s="149">
        <f t="shared" si="20"/>
        <v>0</v>
      </c>
      <c r="BI205" s="166"/>
      <c r="BJ205" s="166"/>
      <c r="BK205" s="166"/>
      <c r="BL205" s="166"/>
      <c r="BM205" s="166"/>
      <c r="BN205" s="151"/>
      <c r="BO205" s="149">
        <f t="shared" si="22"/>
        <v>0</v>
      </c>
      <c r="BP205" s="151"/>
      <c r="BQ205" s="126"/>
    </row>
    <row r="206" spans="1:69" ht="12.75" customHeight="1">
      <c r="A206" s="181" t="s">
        <v>410</v>
      </c>
      <c r="B206" s="182" t="s">
        <v>411</v>
      </c>
      <c r="C206" s="149">
        <f t="shared" si="0"/>
        <v>0</v>
      </c>
      <c r="D206" s="166"/>
      <c r="E206" s="166"/>
      <c r="F206" s="166"/>
      <c r="G206" s="150"/>
      <c r="H206" s="149">
        <f t="shared" si="2"/>
        <v>0</v>
      </c>
      <c r="I206" s="166"/>
      <c r="J206" s="166"/>
      <c r="K206" s="166"/>
      <c r="L206" s="166"/>
      <c r="M206" s="150"/>
      <c r="N206" s="149">
        <f t="shared" si="4"/>
        <v>0</v>
      </c>
      <c r="O206" s="166"/>
      <c r="P206" s="166"/>
      <c r="Q206" s="166"/>
      <c r="R206" s="166"/>
      <c r="S206" s="166"/>
      <c r="T206" s="150"/>
      <c r="U206" s="149">
        <f t="shared" si="6"/>
        <v>0</v>
      </c>
      <c r="V206" s="166"/>
      <c r="W206" s="166"/>
      <c r="X206" s="166"/>
      <c r="Y206" s="150"/>
      <c r="Z206" s="149">
        <f t="shared" si="8"/>
        <v>0</v>
      </c>
      <c r="AA206" s="166"/>
      <c r="AB206" s="166"/>
      <c r="AC206" s="166"/>
      <c r="AD206" s="150"/>
      <c r="AE206" s="149">
        <f t="shared" si="10"/>
        <v>0</v>
      </c>
      <c r="AF206" s="166"/>
      <c r="AG206" s="166"/>
      <c r="AH206" s="166"/>
      <c r="AI206" s="150"/>
      <c r="AJ206" s="149">
        <f t="shared" si="12"/>
        <v>0</v>
      </c>
      <c r="AK206" s="166"/>
      <c r="AL206" s="166"/>
      <c r="AM206" s="150"/>
      <c r="AN206" s="166"/>
      <c r="AO206" s="150"/>
      <c r="AP206" s="166"/>
      <c r="AQ206" s="150"/>
      <c r="AR206" s="166"/>
      <c r="AS206" s="150"/>
      <c r="AT206" s="166"/>
      <c r="AU206" s="150"/>
      <c r="AV206" s="149">
        <f t="shared" si="14"/>
        <v>0</v>
      </c>
      <c r="AW206" s="166"/>
      <c r="AX206" s="166"/>
      <c r="AY206" s="150"/>
      <c r="AZ206" s="149">
        <f t="shared" si="16"/>
        <v>0</v>
      </c>
      <c r="BA206" s="166"/>
      <c r="BB206" s="166"/>
      <c r="BC206" s="149"/>
      <c r="BD206" s="149">
        <f t="shared" si="18"/>
        <v>0</v>
      </c>
      <c r="BE206" s="358"/>
      <c r="BF206" s="166"/>
      <c r="BG206" s="151"/>
      <c r="BH206" s="149">
        <f t="shared" si="20"/>
        <v>0</v>
      </c>
      <c r="BI206" s="166"/>
      <c r="BJ206" s="166"/>
      <c r="BK206" s="166"/>
      <c r="BL206" s="166"/>
      <c r="BM206" s="166"/>
      <c r="BN206" s="151"/>
      <c r="BO206" s="149">
        <f t="shared" si="22"/>
        <v>0</v>
      </c>
      <c r="BP206" s="151"/>
      <c r="BQ206" s="126"/>
    </row>
    <row r="207" spans="1:69" ht="12.75" customHeight="1">
      <c r="A207" s="181" t="s">
        <v>412</v>
      </c>
      <c r="B207" s="182" t="s">
        <v>413</v>
      </c>
      <c r="C207" s="149">
        <f t="shared" si="0"/>
        <v>0</v>
      </c>
      <c r="D207" s="166"/>
      <c r="E207" s="166"/>
      <c r="F207" s="166"/>
      <c r="G207" s="150"/>
      <c r="H207" s="149">
        <f t="shared" si="2"/>
        <v>0</v>
      </c>
      <c r="I207" s="166"/>
      <c r="J207" s="166"/>
      <c r="K207" s="166"/>
      <c r="L207" s="166"/>
      <c r="M207" s="150"/>
      <c r="N207" s="149">
        <f t="shared" si="4"/>
        <v>0</v>
      </c>
      <c r="O207" s="166"/>
      <c r="P207" s="166"/>
      <c r="Q207" s="166"/>
      <c r="R207" s="166"/>
      <c r="S207" s="166"/>
      <c r="T207" s="150"/>
      <c r="U207" s="149">
        <f t="shared" si="6"/>
        <v>0</v>
      </c>
      <c r="V207" s="166"/>
      <c r="W207" s="166"/>
      <c r="X207" s="166"/>
      <c r="Y207" s="150"/>
      <c r="Z207" s="149">
        <f t="shared" si="8"/>
        <v>0</v>
      </c>
      <c r="AA207" s="166"/>
      <c r="AB207" s="166"/>
      <c r="AC207" s="166"/>
      <c r="AD207" s="150"/>
      <c r="AE207" s="149">
        <f t="shared" si="10"/>
        <v>0</v>
      </c>
      <c r="AF207" s="166"/>
      <c r="AG207" s="166"/>
      <c r="AH207" s="166"/>
      <c r="AI207" s="150"/>
      <c r="AJ207" s="149">
        <f t="shared" si="12"/>
        <v>0</v>
      </c>
      <c r="AK207" s="166"/>
      <c r="AL207" s="166"/>
      <c r="AM207" s="150"/>
      <c r="AN207" s="166"/>
      <c r="AO207" s="150"/>
      <c r="AP207" s="166"/>
      <c r="AQ207" s="150"/>
      <c r="AR207" s="166"/>
      <c r="AS207" s="150"/>
      <c r="AT207" s="166"/>
      <c r="AU207" s="150"/>
      <c r="AV207" s="149">
        <f t="shared" si="14"/>
        <v>0</v>
      </c>
      <c r="AW207" s="166"/>
      <c r="AX207" s="166"/>
      <c r="AY207" s="150"/>
      <c r="AZ207" s="149">
        <f t="shared" si="16"/>
        <v>0</v>
      </c>
      <c r="BA207" s="166"/>
      <c r="BB207" s="166"/>
      <c r="BC207" s="149"/>
      <c r="BD207" s="149">
        <f t="shared" si="18"/>
        <v>0</v>
      </c>
      <c r="BE207" s="358"/>
      <c r="BF207" s="166"/>
      <c r="BG207" s="151"/>
      <c r="BH207" s="149">
        <f t="shared" si="20"/>
        <v>0</v>
      </c>
      <c r="BI207" s="166"/>
      <c r="BJ207" s="166"/>
      <c r="BK207" s="166"/>
      <c r="BL207" s="166"/>
      <c r="BM207" s="166"/>
      <c r="BN207" s="151"/>
      <c r="BO207" s="149">
        <f t="shared" si="22"/>
        <v>0</v>
      </c>
      <c r="BP207" s="151"/>
      <c r="BQ207" s="126"/>
    </row>
    <row r="208" spans="1:69" ht="12.75" customHeight="1">
      <c r="A208" s="154" t="s">
        <v>414</v>
      </c>
      <c r="B208" s="155" t="s">
        <v>415</v>
      </c>
      <c r="C208" s="149">
        <f t="shared" si="0"/>
        <v>0</v>
      </c>
      <c r="D208" s="156">
        <f t="shared" ref="D208:F208" si="573">+D209+D210+D211+D212+D213+D214+D215+D216+D225+D226</f>
        <v>0</v>
      </c>
      <c r="E208" s="156">
        <f t="shared" si="573"/>
        <v>0</v>
      </c>
      <c r="F208" s="156">
        <f t="shared" si="573"/>
        <v>0</v>
      </c>
      <c r="G208" s="150"/>
      <c r="H208" s="149">
        <f t="shared" si="2"/>
        <v>0</v>
      </c>
      <c r="I208" s="156">
        <f t="shared" ref="I208:L208" si="574">+I209+I210+I211+I212+I213+I214+I215+I216+I225+I226</f>
        <v>0</v>
      </c>
      <c r="J208" s="156">
        <f t="shared" si="574"/>
        <v>0</v>
      </c>
      <c r="K208" s="156">
        <f t="shared" si="574"/>
        <v>0</v>
      </c>
      <c r="L208" s="156">
        <f t="shared" si="574"/>
        <v>0</v>
      </c>
      <c r="M208" s="150"/>
      <c r="N208" s="149">
        <f t="shared" si="4"/>
        <v>0</v>
      </c>
      <c r="O208" s="156">
        <f t="shared" ref="O208:S208" si="575">+O209+O210+O211+O212+O213+O214+O215+O216+O225+O226</f>
        <v>0</v>
      </c>
      <c r="P208" s="156">
        <f t="shared" si="575"/>
        <v>0</v>
      </c>
      <c r="Q208" s="156">
        <f t="shared" si="575"/>
        <v>0</v>
      </c>
      <c r="R208" s="156">
        <f t="shared" si="575"/>
        <v>0</v>
      </c>
      <c r="S208" s="156">
        <f t="shared" si="575"/>
        <v>0</v>
      </c>
      <c r="T208" s="150"/>
      <c r="U208" s="149">
        <f t="shared" si="6"/>
        <v>0</v>
      </c>
      <c r="V208" s="156">
        <f t="shared" ref="V208:X208" si="576">+V209+V210+V211+V212+V213+V214+V215+V216+V225+V226</f>
        <v>0</v>
      </c>
      <c r="W208" s="156">
        <f t="shared" si="576"/>
        <v>0</v>
      </c>
      <c r="X208" s="156">
        <f t="shared" si="576"/>
        <v>0</v>
      </c>
      <c r="Y208" s="150"/>
      <c r="Z208" s="149">
        <f t="shared" si="8"/>
        <v>0</v>
      </c>
      <c r="AA208" s="156">
        <f t="shared" ref="AA208:AC208" si="577">+AA209+AA210+AA211+AA212+AA213+AA214+AA215+AA216+AA225+AA226</f>
        <v>0</v>
      </c>
      <c r="AB208" s="156">
        <f t="shared" si="577"/>
        <v>0</v>
      </c>
      <c r="AC208" s="156">
        <f t="shared" si="577"/>
        <v>0</v>
      </c>
      <c r="AD208" s="150"/>
      <c r="AE208" s="149">
        <f t="shared" si="10"/>
        <v>0</v>
      </c>
      <c r="AF208" s="156">
        <f t="shared" ref="AF208:AH208" si="578">+AF209+AF210+AF211+AF212+AF213+AF214+AF215+AF216+AF225+AF226</f>
        <v>0</v>
      </c>
      <c r="AG208" s="156">
        <f t="shared" si="578"/>
        <v>0</v>
      </c>
      <c r="AH208" s="156">
        <f t="shared" si="578"/>
        <v>0</v>
      </c>
      <c r="AI208" s="150"/>
      <c r="AJ208" s="149">
        <f t="shared" si="12"/>
        <v>0</v>
      </c>
      <c r="AK208" s="156">
        <f t="shared" ref="AK208:AL208" si="579">+AK209+AK210+AK211+AK212+AK213+AK214+AK215+AK216+AK225+AK226</f>
        <v>0</v>
      </c>
      <c r="AL208" s="156">
        <f t="shared" si="579"/>
        <v>0</v>
      </c>
      <c r="AM208" s="150"/>
      <c r="AN208" s="156">
        <f>+AN209+AN210+AN211+AN212+AN213+AN214+AN215+AN216+AN225+AN226</f>
        <v>0</v>
      </c>
      <c r="AO208" s="150"/>
      <c r="AP208" s="156">
        <f>+AP209+AP210+AP211+AP212+AP213+AP214+AP215+AP216+AP225+AP226</f>
        <v>0</v>
      </c>
      <c r="AQ208" s="150"/>
      <c r="AR208" s="156">
        <f>+AR209+AR210+AR211+AR212+AR213+AR214+AR215+AR216+AR225+AR226</f>
        <v>0</v>
      </c>
      <c r="AS208" s="150"/>
      <c r="AT208" s="156">
        <f>+AT209+AT210+AT211+AT212+AT213+AT214+AT215+AT216+AT225+AT226</f>
        <v>0</v>
      </c>
      <c r="AU208" s="150"/>
      <c r="AV208" s="149">
        <f t="shared" si="14"/>
        <v>0</v>
      </c>
      <c r="AW208" s="156">
        <f t="shared" ref="AW208:AX208" si="580">+AW209+AW210+AW211+AW212+AW213+AW214+AW215+AW216+AW225+AW226</f>
        <v>0</v>
      </c>
      <c r="AX208" s="156">
        <f t="shared" si="580"/>
        <v>0</v>
      </c>
      <c r="AY208" s="150"/>
      <c r="AZ208" s="149">
        <f t="shared" si="16"/>
        <v>0</v>
      </c>
      <c r="BA208" s="156">
        <f t="shared" ref="BA208:BB208" si="581">+BA209+BA210+BA211+BA212+BA213+BA214+BA215+BA216+BA225+BA226</f>
        <v>0</v>
      </c>
      <c r="BB208" s="156">
        <f t="shared" si="581"/>
        <v>0</v>
      </c>
      <c r="BC208" s="149"/>
      <c r="BD208" s="149">
        <f t="shared" si="18"/>
        <v>0</v>
      </c>
      <c r="BE208" s="356">
        <f>+BE209+BE210+BE211+BE212+BE213+BE214+BE215+BE216+BE225+BE226</f>
        <v>0</v>
      </c>
      <c r="BF208" s="156">
        <f t="shared" ref="BF208" si="582">+BF209+BF210+BF211+BF212+BF213+BF214+BF215+BF216+BF225+BF226</f>
        <v>0</v>
      </c>
      <c r="BG208" s="151"/>
      <c r="BH208" s="149">
        <f t="shared" si="20"/>
        <v>0</v>
      </c>
      <c r="BI208" s="156">
        <f t="shared" ref="BI208:BM208" si="583">+BI209+BI210+BI211+BI212+BI213+BI214+BI215+BI216+BI225+BI226</f>
        <v>0</v>
      </c>
      <c r="BJ208" s="156">
        <f t="shared" si="583"/>
        <v>0</v>
      </c>
      <c r="BK208" s="156">
        <f t="shared" si="583"/>
        <v>0</v>
      </c>
      <c r="BL208" s="156">
        <f t="shared" si="583"/>
        <v>0</v>
      </c>
      <c r="BM208" s="156">
        <f t="shared" si="583"/>
        <v>0</v>
      </c>
      <c r="BN208" s="151"/>
      <c r="BO208" s="149">
        <f t="shared" si="22"/>
        <v>0</v>
      </c>
      <c r="BP208" s="151"/>
      <c r="BQ208" s="126"/>
    </row>
    <row r="209" spans="1:69" ht="12.75" customHeight="1">
      <c r="A209" s="181" t="s">
        <v>416</v>
      </c>
      <c r="B209" s="182" t="s">
        <v>417</v>
      </c>
      <c r="C209" s="149">
        <f t="shared" si="0"/>
        <v>0</v>
      </c>
      <c r="D209" s="166"/>
      <c r="E209" s="166"/>
      <c r="F209" s="166"/>
      <c r="G209" s="150"/>
      <c r="H209" s="149">
        <f t="shared" si="2"/>
        <v>0</v>
      </c>
      <c r="I209" s="166"/>
      <c r="J209" s="166"/>
      <c r="K209" s="166"/>
      <c r="L209" s="166"/>
      <c r="M209" s="150"/>
      <c r="N209" s="149">
        <f t="shared" si="4"/>
        <v>0</v>
      </c>
      <c r="O209" s="166"/>
      <c r="P209" s="166"/>
      <c r="Q209" s="166"/>
      <c r="R209" s="166"/>
      <c r="S209" s="166"/>
      <c r="T209" s="150"/>
      <c r="U209" s="149">
        <f t="shared" si="6"/>
        <v>0</v>
      </c>
      <c r="V209" s="166"/>
      <c r="W209" s="166"/>
      <c r="X209" s="166"/>
      <c r="Y209" s="150"/>
      <c r="Z209" s="149">
        <f t="shared" si="8"/>
        <v>0</v>
      </c>
      <c r="AA209" s="166"/>
      <c r="AB209" s="166"/>
      <c r="AC209" s="166"/>
      <c r="AD209" s="150"/>
      <c r="AE209" s="149">
        <f t="shared" si="10"/>
        <v>0</v>
      </c>
      <c r="AF209" s="166"/>
      <c r="AG209" s="166"/>
      <c r="AH209" s="166"/>
      <c r="AI209" s="150"/>
      <c r="AJ209" s="149">
        <f t="shared" si="12"/>
        <v>0</v>
      </c>
      <c r="AK209" s="166"/>
      <c r="AL209" s="166"/>
      <c r="AM209" s="150"/>
      <c r="AN209" s="166"/>
      <c r="AO209" s="150"/>
      <c r="AP209" s="166"/>
      <c r="AQ209" s="150"/>
      <c r="AR209" s="166"/>
      <c r="AS209" s="150"/>
      <c r="AT209" s="166"/>
      <c r="AU209" s="150"/>
      <c r="AV209" s="149">
        <f t="shared" si="14"/>
        <v>0</v>
      </c>
      <c r="AW209" s="166"/>
      <c r="AX209" s="166"/>
      <c r="AY209" s="150"/>
      <c r="AZ209" s="149">
        <f t="shared" si="16"/>
        <v>0</v>
      </c>
      <c r="BA209" s="166"/>
      <c r="BB209" s="166"/>
      <c r="BC209" s="149"/>
      <c r="BD209" s="149">
        <f t="shared" si="18"/>
        <v>0</v>
      </c>
      <c r="BE209" s="358"/>
      <c r="BF209" s="166"/>
      <c r="BG209" s="151"/>
      <c r="BH209" s="149">
        <f t="shared" si="20"/>
        <v>0</v>
      </c>
      <c r="BI209" s="166"/>
      <c r="BJ209" s="166"/>
      <c r="BK209" s="166"/>
      <c r="BL209" s="166"/>
      <c r="BM209" s="166"/>
      <c r="BN209" s="151"/>
      <c r="BO209" s="149">
        <f t="shared" si="22"/>
        <v>0</v>
      </c>
      <c r="BP209" s="151"/>
      <c r="BQ209" s="126"/>
    </row>
    <row r="210" spans="1:69" ht="12.75" customHeight="1">
      <c r="A210" s="181" t="s">
        <v>418</v>
      </c>
      <c r="B210" s="182" t="s">
        <v>419</v>
      </c>
      <c r="C210" s="149">
        <f t="shared" si="0"/>
        <v>0</v>
      </c>
      <c r="D210" s="166"/>
      <c r="E210" s="166"/>
      <c r="F210" s="166"/>
      <c r="G210" s="150"/>
      <c r="H210" s="149">
        <f t="shared" si="2"/>
        <v>0</v>
      </c>
      <c r="I210" s="166"/>
      <c r="J210" s="166"/>
      <c r="K210" s="166"/>
      <c r="L210" s="166"/>
      <c r="M210" s="150"/>
      <c r="N210" s="149">
        <f t="shared" si="4"/>
        <v>0</v>
      </c>
      <c r="O210" s="166"/>
      <c r="P210" s="166"/>
      <c r="Q210" s="166"/>
      <c r="R210" s="166"/>
      <c r="S210" s="166"/>
      <c r="T210" s="150"/>
      <c r="U210" s="149">
        <f t="shared" si="6"/>
        <v>0</v>
      </c>
      <c r="V210" s="166"/>
      <c r="W210" s="166"/>
      <c r="X210" s="166"/>
      <c r="Y210" s="150"/>
      <c r="Z210" s="149">
        <f t="shared" si="8"/>
        <v>0</v>
      </c>
      <c r="AA210" s="166"/>
      <c r="AB210" s="166"/>
      <c r="AC210" s="166"/>
      <c r="AD210" s="150"/>
      <c r="AE210" s="149">
        <f t="shared" si="10"/>
        <v>0</v>
      </c>
      <c r="AF210" s="166"/>
      <c r="AG210" s="166"/>
      <c r="AH210" s="166"/>
      <c r="AI210" s="150"/>
      <c r="AJ210" s="149">
        <f t="shared" si="12"/>
        <v>0</v>
      </c>
      <c r="AK210" s="166"/>
      <c r="AL210" s="166"/>
      <c r="AM210" s="150"/>
      <c r="AN210" s="166"/>
      <c r="AO210" s="150"/>
      <c r="AP210" s="166"/>
      <c r="AQ210" s="150"/>
      <c r="AR210" s="166"/>
      <c r="AS210" s="150"/>
      <c r="AT210" s="166"/>
      <c r="AU210" s="150"/>
      <c r="AV210" s="149">
        <f t="shared" si="14"/>
        <v>0</v>
      </c>
      <c r="AW210" s="166"/>
      <c r="AX210" s="166"/>
      <c r="AY210" s="150"/>
      <c r="AZ210" s="149">
        <f t="shared" si="16"/>
        <v>0</v>
      </c>
      <c r="BA210" s="166"/>
      <c r="BB210" s="166"/>
      <c r="BC210" s="149"/>
      <c r="BD210" s="149">
        <f t="shared" si="18"/>
        <v>0</v>
      </c>
      <c r="BE210" s="358"/>
      <c r="BF210" s="166"/>
      <c r="BG210" s="151"/>
      <c r="BH210" s="149">
        <f t="shared" si="20"/>
        <v>0</v>
      </c>
      <c r="BI210" s="166"/>
      <c r="BJ210" s="166"/>
      <c r="BK210" s="166"/>
      <c r="BL210" s="166"/>
      <c r="BM210" s="166"/>
      <c r="BN210" s="151"/>
      <c r="BO210" s="149">
        <f t="shared" si="22"/>
        <v>0</v>
      </c>
      <c r="BP210" s="151"/>
      <c r="BQ210" s="126"/>
    </row>
    <row r="211" spans="1:69" ht="12.75" customHeight="1">
      <c r="A211" s="189" t="s">
        <v>420</v>
      </c>
      <c r="B211" s="190" t="s">
        <v>421</v>
      </c>
      <c r="C211" s="149">
        <f t="shared" si="0"/>
        <v>0</v>
      </c>
      <c r="D211" s="166"/>
      <c r="E211" s="166"/>
      <c r="F211" s="166"/>
      <c r="G211" s="150"/>
      <c r="H211" s="149">
        <f t="shared" si="2"/>
        <v>0</v>
      </c>
      <c r="I211" s="166"/>
      <c r="J211" s="166"/>
      <c r="K211" s="166"/>
      <c r="L211" s="166"/>
      <c r="M211" s="150"/>
      <c r="N211" s="149">
        <f t="shared" si="4"/>
        <v>0</v>
      </c>
      <c r="O211" s="166"/>
      <c r="P211" s="166"/>
      <c r="Q211" s="166"/>
      <c r="R211" s="166"/>
      <c r="S211" s="166"/>
      <c r="T211" s="150"/>
      <c r="U211" s="149">
        <f t="shared" si="6"/>
        <v>0</v>
      </c>
      <c r="V211" s="166"/>
      <c r="W211" s="166"/>
      <c r="X211" s="166"/>
      <c r="Y211" s="150"/>
      <c r="Z211" s="149">
        <f t="shared" si="8"/>
        <v>0</v>
      </c>
      <c r="AA211" s="166"/>
      <c r="AB211" s="166"/>
      <c r="AC211" s="166"/>
      <c r="AD211" s="150"/>
      <c r="AE211" s="149">
        <f t="shared" si="10"/>
        <v>0</v>
      </c>
      <c r="AF211" s="166"/>
      <c r="AG211" s="166"/>
      <c r="AH211" s="166"/>
      <c r="AI211" s="150"/>
      <c r="AJ211" s="149">
        <f t="shared" si="12"/>
        <v>0</v>
      </c>
      <c r="AK211" s="166"/>
      <c r="AL211" s="166"/>
      <c r="AM211" s="150"/>
      <c r="AN211" s="166"/>
      <c r="AO211" s="150"/>
      <c r="AP211" s="166"/>
      <c r="AQ211" s="150"/>
      <c r="AR211" s="166"/>
      <c r="AS211" s="150"/>
      <c r="AT211" s="166"/>
      <c r="AU211" s="150"/>
      <c r="AV211" s="149">
        <f t="shared" si="14"/>
        <v>0</v>
      </c>
      <c r="AW211" s="166"/>
      <c r="AX211" s="166"/>
      <c r="AY211" s="150"/>
      <c r="AZ211" s="149">
        <f t="shared" si="16"/>
        <v>0</v>
      </c>
      <c r="BA211" s="166"/>
      <c r="BB211" s="166"/>
      <c r="BC211" s="149"/>
      <c r="BD211" s="149">
        <f t="shared" si="18"/>
        <v>0</v>
      </c>
      <c r="BE211" s="358"/>
      <c r="BF211" s="166"/>
      <c r="BG211" s="151"/>
      <c r="BH211" s="149">
        <f t="shared" si="20"/>
        <v>0</v>
      </c>
      <c r="BI211" s="166"/>
      <c r="BJ211" s="166"/>
      <c r="BK211" s="166"/>
      <c r="BL211" s="166"/>
      <c r="BM211" s="166"/>
      <c r="BN211" s="151"/>
      <c r="BO211" s="149">
        <f t="shared" si="22"/>
        <v>0</v>
      </c>
      <c r="BP211" s="151"/>
      <c r="BQ211" s="126"/>
    </row>
    <row r="212" spans="1:69" ht="12.75" customHeight="1">
      <c r="A212" s="181" t="s">
        <v>422</v>
      </c>
      <c r="B212" s="182" t="s">
        <v>423</v>
      </c>
      <c r="C212" s="149">
        <f t="shared" si="0"/>
        <v>0</v>
      </c>
      <c r="D212" s="166"/>
      <c r="E212" s="166"/>
      <c r="F212" s="166"/>
      <c r="G212" s="150"/>
      <c r="H212" s="149">
        <f t="shared" si="2"/>
        <v>0</v>
      </c>
      <c r="I212" s="166"/>
      <c r="J212" s="166"/>
      <c r="K212" s="166"/>
      <c r="L212" s="166"/>
      <c r="M212" s="150"/>
      <c r="N212" s="149">
        <f t="shared" si="4"/>
        <v>0</v>
      </c>
      <c r="O212" s="166"/>
      <c r="P212" s="166"/>
      <c r="Q212" s="166"/>
      <c r="R212" s="166"/>
      <c r="S212" s="166"/>
      <c r="T212" s="150"/>
      <c r="U212" s="149">
        <f t="shared" si="6"/>
        <v>0</v>
      </c>
      <c r="V212" s="166"/>
      <c r="W212" s="166"/>
      <c r="X212" s="166"/>
      <c r="Y212" s="150"/>
      <c r="Z212" s="149">
        <f t="shared" si="8"/>
        <v>0</v>
      </c>
      <c r="AA212" s="166"/>
      <c r="AB212" s="166"/>
      <c r="AC212" s="166"/>
      <c r="AD212" s="150"/>
      <c r="AE212" s="149">
        <f t="shared" si="10"/>
        <v>0</v>
      </c>
      <c r="AF212" s="166"/>
      <c r="AG212" s="166"/>
      <c r="AH212" s="166"/>
      <c r="AI212" s="150"/>
      <c r="AJ212" s="149">
        <f t="shared" si="12"/>
        <v>0</v>
      </c>
      <c r="AK212" s="166"/>
      <c r="AL212" s="166"/>
      <c r="AM212" s="150"/>
      <c r="AN212" s="166"/>
      <c r="AO212" s="150"/>
      <c r="AP212" s="166"/>
      <c r="AQ212" s="150"/>
      <c r="AR212" s="166"/>
      <c r="AS212" s="150"/>
      <c r="AT212" s="166"/>
      <c r="AU212" s="150"/>
      <c r="AV212" s="149">
        <f t="shared" si="14"/>
        <v>0</v>
      </c>
      <c r="AW212" s="166"/>
      <c r="AX212" s="166"/>
      <c r="AY212" s="150"/>
      <c r="AZ212" s="149">
        <f t="shared" si="16"/>
        <v>0</v>
      </c>
      <c r="BA212" s="166"/>
      <c r="BB212" s="166"/>
      <c r="BC212" s="149"/>
      <c r="BD212" s="149">
        <f t="shared" si="18"/>
        <v>0</v>
      </c>
      <c r="BE212" s="358"/>
      <c r="BF212" s="166"/>
      <c r="BG212" s="151"/>
      <c r="BH212" s="149">
        <f t="shared" si="20"/>
        <v>0</v>
      </c>
      <c r="BI212" s="166"/>
      <c r="BJ212" s="166"/>
      <c r="BK212" s="166"/>
      <c r="BL212" s="166"/>
      <c r="BM212" s="166"/>
      <c r="BN212" s="151"/>
      <c r="BO212" s="149">
        <f t="shared" si="22"/>
        <v>0</v>
      </c>
      <c r="BP212" s="151"/>
      <c r="BQ212" s="126"/>
    </row>
    <row r="213" spans="1:69" ht="12.75" customHeight="1">
      <c r="A213" s="181" t="s">
        <v>424</v>
      </c>
      <c r="B213" s="182" t="s">
        <v>425</v>
      </c>
      <c r="C213" s="149">
        <f t="shared" si="0"/>
        <v>0</v>
      </c>
      <c r="D213" s="166"/>
      <c r="E213" s="166"/>
      <c r="F213" s="166"/>
      <c r="G213" s="150"/>
      <c r="H213" s="149">
        <f t="shared" si="2"/>
        <v>0</v>
      </c>
      <c r="I213" s="166"/>
      <c r="J213" s="166"/>
      <c r="K213" s="166"/>
      <c r="L213" s="166"/>
      <c r="M213" s="150"/>
      <c r="N213" s="149">
        <f t="shared" si="4"/>
        <v>0</v>
      </c>
      <c r="O213" s="166"/>
      <c r="P213" s="166"/>
      <c r="Q213" s="166"/>
      <c r="R213" s="166"/>
      <c r="S213" s="166"/>
      <c r="T213" s="150"/>
      <c r="U213" s="149">
        <f t="shared" si="6"/>
        <v>0</v>
      </c>
      <c r="V213" s="166"/>
      <c r="W213" s="166"/>
      <c r="X213" s="166"/>
      <c r="Y213" s="150"/>
      <c r="Z213" s="149">
        <f t="shared" si="8"/>
        <v>0</v>
      </c>
      <c r="AA213" s="166"/>
      <c r="AB213" s="166"/>
      <c r="AC213" s="166"/>
      <c r="AD213" s="150"/>
      <c r="AE213" s="149">
        <f t="shared" si="10"/>
        <v>0</v>
      </c>
      <c r="AF213" s="166"/>
      <c r="AG213" s="166"/>
      <c r="AH213" s="166"/>
      <c r="AI213" s="150"/>
      <c r="AJ213" s="149">
        <f t="shared" si="12"/>
        <v>0</v>
      </c>
      <c r="AK213" s="166"/>
      <c r="AL213" s="166"/>
      <c r="AM213" s="150"/>
      <c r="AN213" s="166"/>
      <c r="AO213" s="150"/>
      <c r="AP213" s="166"/>
      <c r="AQ213" s="150"/>
      <c r="AR213" s="166"/>
      <c r="AS213" s="150"/>
      <c r="AT213" s="166"/>
      <c r="AU213" s="150"/>
      <c r="AV213" s="149">
        <f t="shared" si="14"/>
        <v>0</v>
      </c>
      <c r="AW213" s="166"/>
      <c r="AX213" s="166"/>
      <c r="AY213" s="150"/>
      <c r="AZ213" s="149">
        <f t="shared" si="16"/>
        <v>0</v>
      </c>
      <c r="BA213" s="166"/>
      <c r="BB213" s="166"/>
      <c r="BC213" s="149"/>
      <c r="BD213" s="149">
        <f t="shared" si="18"/>
        <v>0</v>
      </c>
      <c r="BE213" s="358"/>
      <c r="BF213" s="166"/>
      <c r="BG213" s="151"/>
      <c r="BH213" s="149">
        <f t="shared" si="20"/>
        <v>0</v>
      </c>
      <c r="BI213" s="166"/>
      <c r="BJ213" s="166"/>
      <c r="BK213" s="166"/>
      <c r="BL213" s="166"/>
      <c r="BM213" s="166"/>
      <c r="BN213" s="151"/>
      <c r="BO213" s="149">
        <f t="shared" si="22"/>
        <v>0</v>
      </c>
      <c r="BP213" s="151"/>
      <c r="BQ213" s="126"/>
    </row>
    <row r="214" spans="1:69" ht="12.75" customHeight="1">
      <c r="A214" s="181" t="s">
        <v>426</v>
      </c>
      <c r="B214" s="182" t="s">
        <v>427</v>
      </c>
      <c r="C214" s="149">
        <f t="shared" si="0"/>
        <v>0</v>
      </c>
      <c r="D214" s="166"/>
      <c r="E214" s="166"/>
      <c r="F214" s="166"/>
      <c r="G214" s="150"/>
      <c r="H214" s="149">
        <f t="shared" si="2"/>
        <v>0</v>
      </c>
      <c r="I214" s="166"/>
      <c r="J214" s="166"/>
      <c r="K214" s="166"/>
      <c r="L214" s="166"/>
      <c r="M214" s="150"/>
      <c r="N214" s="149">
        <f t="shared" si="4"/>
        <v>0</v>
      </c>
      <c r="O214" s="166"/>
      <c r="P214" s="166"/>
      <c r="Q214" s="166"/>
      <c r="R214" s="166"/>
      <c r="S214" s="166"/>
      <c r="T214" s="150"/>
      <c r="U214" s="149">
        <f t="shared" si="6"/>
        <v>0</v>
      </c>
      <c r="V214" s="166"/>
      <c r="W214" s="166"/>
      <c r="X214" s="166"/>
      <c r="Y214" s="150"/>
      <c r="Z214" s="149">
        <f t="shared" si="8"/>
        <v>0</v>
      </c>
      <c r="AA214" s="166"/>
      <c r="AB214" s="166"/>
      <c r="AC214" s="166"/>
      <c r="AD214" s="150"/>
      <c r="AE214" s="149">
        <f t="shared" si="10"/>
        <v>0</v>
      </c>
      <c r="AF214" s="166"/>
      <c r="AG214" s="166"/>
      <c r="AH214" s="166"/>
      <c r="AI214" s="150"/>
      <c r="AJ214" s="149">
        <f t="shared" si="12"/>
        <v>0</v>
      </c>
      <c r="AK214" s="166"/>
      <c r="AL214" s="166"/>
      <c r="AM214" s="150"/>
      <c r="AN214" s="166"/>
      <c r="AO214" s="150"/>
      <c r="AP214" s="166"/>
      <c r="AQ214" s="150"/>
      <c r="AR214" s="166"/>
      <c r="AS214" s="150"/>
      <c r="AT214" s="166"/>
      <c r="AU214" s="150"/>
      <c r="AV214" s="149">
        <f t="shared" si="14"/>
        <v>0</v>
      </c>
      <c r="AW214" s="166"/>
      <c r="AX214" s="166"/>
      <c r="AY214" s="150"/>
      <c r="AZ214" s="149">
        <f t="shared" si="16"/>
        <v>0</v>
      </c>
      <c r="BA214" s="166"/>
      <c r="BB214" s="166"/>
      <c r="BC214" s="149"/>
      <c r="BD214" s="149">
        <f t="shared" si="18"/>
        <v>0</v>
      </c>
      <c r="BE214" s="358"/>
      <c r="BF214" s="166"/>
      <c r="BG214" s="151"/>
      <c r="BH214" s="149">
        <f t="shared" si="20"/>
        <v>0</v>
      </c>
      <c r="BI214" s="166"/>
      <c r="BJ214" s="166"/>
      <c r="BK214" s="166"/>
      <c r="BL214" s="166"/>
      <c r="BM214" s="166"/>
      <c r="BN214" s="151"/>
      <c r="BO214" s="149">
        <f t="shared" si="22"/>
        <v>0</v>
      </c>
      <c r="BP214" s="151"/>
      <c r="BQ214" s="126"/>
    </row>
    <row r="215" spans="1:69" ht="12.75" customHeight="1">
      <c r="A215" s="164" t="s">
        <v>428</v>
      </c>
      <c r="B215" s="165" t="s">
        <v>429</v>
      </c>
      <c r="C215" s="149">
        <f t="shared" si="0"/>
        <v>0</v>
      </c>
      <c r="D215" s="166"/>
      <c r="E215" s="166"/>
      <c r="F215" s="166"/>
      <c r="G215" s="150"/>
      <c r="H215" s="149">
        <f t="shared" si="2"/>
        <v>0</v>
      </c>
      <c r="I215" s="166"/>
      <c r="J215" s="166"/>
      <c r="K215" s="166"/>
      <c r="L215" s="166"/>
      <c r="M215" s="150"/>
      <c r="N215" s="149">
        <f t="shared" si="4"/>
        <v>0</v>
      </c>
      <c r="O215" s="166"/>
      <c r="P215" s="166"/>
      <c r="Q215" s="166"/>
      <c r="R215" s="166"/>
      <c r="S215" s="166"/>
      <c r="T215" s="150"/>
      <c r="U215" s="149">
        <f t="shared" si="6"/>
        <v>0</v>
      </c>
      <c r="V215" s="166"/>
      <c r="W215" s="166"/>
      <c r="X215" s="166"/>
      <c r="Y215" s="150"/>
      <c r="Z215" s="149">
        <f t="shared" si="8"/>
        <v>0</v>
      </c>
      <c r="AA215" s="166"/>
      <c r="AB215" s="166"/>
      <c r="AC215" s="166"/>
      <c r="AD215" s="150"/>
      <c r="AE215" s="149">
        <f t="shared" si="10"/>
        <v>0</v>
      </c>
      <c r="AF215" s="166"/>
      <c r="AG215" s="166"/>
      <c r="AH215" s="166"/>
      <c r="AI215" s="150"/>
      <c r="AJ215" s="149">
        <f t="shared" si="12"/>
        <v>0</v>
      </c>
      <c r="AK215" s="166"/>
      <c r="AL215" s="166"/>
      <c r="AM215" s="150"/>
      <c r="AN215" s="166"/>
      <c r="AO215" s="150"/>
      <c r="AP215" s="166"/>
      <c r="AQ215" s="150"/>
      <c r="AR215" s="166"/>
      <c r="AS215" s="150"/>
      <c r="AT215" s="166"/>
      <c r="AU215" s="150"/>
      <c r="AV215" s="149">
        <f t="shared" si="14"/>
        <v>0</v>
      </c>
      <c r="AW215" s="166"/>
      <c r="AX215" s="166"/>
      <c r="AY215" s="150"/>
      <c r="AZ215" s="149">
        <f t="shared" si="16"/>
        <v>0</v>
      </c>
      <c r="BA215" s="166"/>
      <c r="BB215" s="166"/>
      <c r="BC215" s="149"/>
      <c r="BD215" s="149">
        <f t="shared" si="18"/>
        <v>0</v>
      </c>
      <c r="BE215" s="358"/>
      <c r="BF215" s="166"/>
      <c r="BG215" s="151"/>
      <c r="BH215" s="149">
        <f t="shared" si="20"/>
        <v>0</v>
      </c>
      <c r="BI215" s="166"/>
      <c r="BJ215" s="166"/>
      <c r="BK215" s="166"/>
      <c r="BL215" s="166"/>
      <c r="BM215" s="166"/>
      <c r="BN215" s="151"/>
      <c r="BO215" s="149">
        <f t="shared" si="22"/>
        <v>0</v>
      </c>
      <c r="BP215" s="151"/>
      <c r="BQ215" s="126"/>
    </row>
    <row r="216" spans="1:69" ht="12.75" customHeight="1">
      <c r="A216" s="167" t="s">
        <v>430</v>
      </c>
      <c r="B216" s="168" t="s">
        <v>431</v>
      </c>
      <c r="C216" s="149">
        <f t="shared" si="0"/>
        <v>0</v>
      </c>
      <c r="D216" s="156">
        <f t="shared" ref="D216:F216" si="584">+D217+D218+D219+D220+D222+D223+D224+D221</f>
        <v>0</v>
      </c>
      <c r="E216" s="156">
        <f t="shared" si="584"/>
        <v>0</v>
      </c>
      <c r="F216" s="156">
        <f t="shared" si="584"/>
        <v>0</v>
      </c>
      <c r="G216" s="150"/>
      <c r="H216" s="149">
        <f t="shared" si="2"/>
        <v>0</v>
      </c>
      <c r="I216" s="156">
        <f t="shared" ref="I216:L216" si="585">+I217+I218+I219+I220+I222+I223+I224+I221</f>
        <v>0</v>
      </c>
      <c r="J216" s="156">
        <f t="shared" si="585"/>
        <v>0</v>
      </c>
      <c r="K216" s="156">
        <f t="shared" si="585"/>
        <v>0</v>
      </c>
      <c r="L216" s="156">
        <f t="shared" si="585"/>
        <v>0</v>
      </c>
      <c r="M216" s="150"/>
      <c r="N216" s="149">
        <f t="shared" si="4"/>
        <v>0</v>
      </c>
      <c r="O216" s="156">
        <f t="shared" ref="O216:S216" si="586">+O217+O218+O219+O220+O222+O223+O224+O221</f>
        <v>0</v>
      </c>
      <c r="P216" s="156">
        <f t="shared" si="586"/>
        <v>0</v>
      </c>
      <c r="Q216" s="156">
        <f t="shared" si="586"/>
        <v>0</v>
      </c>
      <c r="R216" s="156">
        <f t="shared" si="586"/>
        <v>0</v>
      </c>
      <c r="S216" s="156">
        <f t="shared" si="586"/>
        <v>0</v>
      </c>
      <c r="T216" s="150"/>
      <c r="U216" s="149">
        <f t="shared" si="6"/>
        <v>0</v>
      </c>
      <c r="V216" s="156">
        <f t="shared" ref="V216:X216" si="587">+V217+V218+V219+V220+V222+V223+V224+V221</f>
        <v>0</v>
      </c>
      <c r="W216" s="156">
        <f t="shared" si="587"/>
        <v>0</v>
      </c>
      <c r="X216" s="156">
        <f t="shared" si="587"/>
        <v>0</v>
      </c>
      <c r="Y216" s="150"/>
      <c r="Z216" s="149">
        <f t="shared" si="8"/>
        <v>0</v>
      </c>
      <c r="AA216" s="156">
        <f t="shared" ref="AA216:AC216" si="588">+AA217+AA218+AA219+AA220+AA222+AA223+AA224+AA221</f>
        <v>0</v>
      </c>
      <c r="AB216" s="156">
        <f t="shared" si="588"/>
        <v>0</v>
      </c>
      <c r="AC216" s="156">
        <f t="shared" si="588"/>
        <v>0</v>
      </c>
      <c r="AD216" s="150"/>
      <c r="AE216" s="149">
        <f t="shared" si="10"/>
        <v>0</v>
      </c>
      <c r="AF216" s="156">
        <f t="shared" ref="AF216:AH216" si="589">+AF217+AF218+AF219+AF220+AF222+AF223+AF224+AF221</f>
        <v>0</v>
      </c>
      <c r="AG216" s="156">
        <f t="shared" si="589"/>
        <v>0</v>
      </c>
      <c r="AH216" s="156">
        <f t="shared" si="589"/>
        <v>0</v>
      </c>
      <c r="AI216" s="150"/>
      <c r="AJ216" s="149">
        <f t="shared" si="12"/>
        <v>0</v>
      </c>
      <c r="AK216" s="156">
        <f t="shared" ref="AK216:AL216" si="590">+AK217+AK218+AK219+AK220+AK222+AK223+AK224+AK221</f>
        <v>0</v>
      </c>
      <c r="AL216" s="156">
        <f t="shared" si="590"/>
        <v>0</v>
      </c>
      <c r="AM216" s="150"/>
      <c r="AN216" s="156">
        <f>+AN217+AN218+AN219+AN220+AN222+AN223+AN224+AN221</f>
        <v>0</v>
      </c>
      <c r="AO216" s="150"/>
      <c r="AP216" s="156">
        <f>+AP217+AP218+AP219+AP220+AP222+AP223+AP224+AP221</f>
        <v>0</v>
      </c>
      <c r="AQ216" s="150"/>
      <c r="AR216" s="156">
        <f>+AR217+AR218+AR219+AR220+AR222+AR223+AR224+AR221</f>
        <v>0</v>
      </c>
      <c r="AS216" s="150"/>
      <c r="AT216" s="156">
        <f>+AT217+AT218+AT219+AT220+AT222+AT223+AT224+AT221</f>
        <v>0</v>
      </c>
      <c r="AU216" s="150"/>
      <c r="AV216" s="149">
        <f t="shared" si="14"/>
        <v>0</v>
      </c>
      <c r="AW216" s="156">
        <f t="shared" ref="AW216:AX216" si="591">+AW217+AW218+AW219+AW220+AW222+AW223+AW224+AW221</f>
        <v>0</v>
      </c>
      <c r="AX216" s="156">
        <f t="shared" si="591"/>
        <v>0</v>
      </c>
      <c r="AY216" s="150"/>
      <c r="AZ216" s="149">
        <f t="shared" si="16"/>
        <v>0</v>
      </c>
      <c r="BA216" s="156">
        <f t="shared" ref="BA216:BB216" si="592">+BA217+BA218+BA219+BA220+BA222+BA223+BA224+BA221</f>
        <v>0</v>
      </c>
      <c r="BB216" s="156">
        <f t="shared" si="592"/>
        <v>0</v>
      </c>
      <c r="BC216" s="149"/>
      <c r="BD216" s="149">
        <f t="shared" si="18"/>
        <v>0</v>
      </c>
      <c r="BE216" s="356">
        <f>+BE217+BE218+BE219+BE220+BE222+BE223+BE224+BE221</f>
        <v>0</v>
      </c>
      <c r="BF216" s="156">
        <f t="shared" ref="BF216" si="593">+BF217+BF218+BF219+BF220+BF222+BF223+BF224+BF221</f>
        <v>0</v>
      </c>
      <c r="BG216" s="151"/>
      <c r="BH216" s="149">
        <f t="shared" si="20"/>
        <v>0</v>
      </c>
      <c r="BI216" s="156">
        <f t="shared" ref="BI216:BM216" si="594">+BI217+BI218+BI219+BI220+BI222+BI223+BI224+BI221</f>
        <v>0</v>
      </c>
      <c r="BJ216" s="156">
        <f t="shared" si="594"/>
        <v>0</v>
      </c>
      <c r="BK216" s="156">
        <f t="shared" si="594"/>
        <v>0</v>
      </c>
      <c r="BL216" s="156">
        <f t="shared" si="594"/>
        <v>0</v>
      </c>
      <c r="BM216" s="156">
        <f t="shared" si="594"/>
        <v>0</v>
      </c>
      <c r="BN216" s="151"/>
      <c r="BO216" s="149">
        <f t="shared" si="22"/>
        <v>0</v>
      </c>
      <c r="BP216" s="151"/>
      <c r="BQ216" s="126"/>
    </row>
    <row r="217" spans="1:69" ht="12.75" customHeight="1">
      <c r="A217" s="173" t="s">
        <v>432</v>
      </c>
      <c r="B217" s="174" t="s">
        <v>433</v>
      </c>
      <c r="C217" s="149">
        <f t="shared" si="0"/>
        <v>0</v>
      </c>
      <c r="D217" s="163"/>
      <c r="E217" s="163"/>
      <c r="F217" s="163"/>
      <c r="G217" s="150"/>
      <c r="H217" s="149">
        <f t="shared" si="2"/>
        <v>0</v>
      </c>
      <c r="I217" s="163"/>
      <c r="J217" s="163"/>
      <c r="K217" s="163"/>
      <c r="L217" s="163"/>
      <c r="M217" s="150"/>
      <c r="N217" s="149">
        <f t="shared" si="4"/>
        <v>0</v>
      </c>
      <c r="O217" s="163"/>
      <c r="P217" s="163"/>
      <c r="Q217" s="163"/>
      <c r="R217" s="163"/>
      <c r="S217" s="163"/>
      <c r="T217" s="150"/>
      <c r="U217" s="149">
        <f t="shared" si="6"/>
        <v>0</v>
      </c>
      <c r="V217" s="163"/>
      <c r="W217" s="163"/>
      <c r="X217" s="163"/>
      <c r="Y217" s="150"/>
      <c r="Z217" s="149">
        <f t="shared" si="8"/>
        <v>0</v>
      </c>
      <c r="AA217" s="163"/>
      <c r="AB217" s="163"/>
      <c r="AC217" s="163"/>
      <c r="AD217" s="150"/>
      <c r="AE217" s="149">
        <f t="shared" si="10"/>
        <v>0</v>
      </c>
      <c r="AF217" s="163"/>
      <c r="AG217" s="163"/>
      <c r="AH217" s="163"/>
      <c r="AI217" s="150"/>
      <c r="AJ217" s="149">
        <f t="shared" si="12"/>
        <v>0</v>
      </c>
      <c r="AK217" s="163"/>
      <c r="AL217" s="163"/>
      <c r="AM217" s="150"/>
      <c r="AN217" s="163"/>
      <c r="AO217" s="150"/>
      <c r="AP217" s="163"/>
      <c r="AQ217" s="150"/>
      <c r="AR217" s="163"/>
      <c r="AS217" s="150"/>
      <c r="AT217" s="163"/>
      <c r="AU217" s="150"/>
      <c r="AV217" s="149">
        <f t="shared" si="14"/>
        <v>0</v>
      </c>
      <c r="AW217" s="163"/>
      <c r="AX217" s="163"/>
      <c r="AY217" s="150"/>
      <c r="AZ217" s="149">
        <f t="shared" si="16"/>
        <v>0</v>
      </c>
      <c r="BA217" s="163"/>
      <c r="BB217" s="163"/>
      <c r="BC217" s="149"/>
      <c r="BD217" s="149">
        <f t="shared" si="18"/>
        <v>0</v>
      </c>
      <c r="BE217" s="357"/>
      <c r="BF217" s="163"/>
      <c r="BG217" s="151"/>
      <c r="BH217" s="149">
        <f t="shared" si="20"/>
        <v>0</v>
      </c>
      <c r="BI217" s="163"/>
      <c r="BJ217" s="163"/>
      <c r="BK217" s="163"/>
      <c r="BL217" s="163"/>
      <c r="BM217" s="163"/>
      <c r="BN217" s="151"/>
      <c r="BO217" s="149">
        <f t="shared" si="22"/>
        <v>0</v>
      </c>
      <c r="BP217" s="151"/>
      <c r="BQ217" s="126"/>
    </row>
    <row r="218" spans="1:69" ht="12.75" customHeight="1">
      <c r="A218" s="173" t="s">
        <v>434</v>
      </c>
      <c r="B218" s="174" t="s">
        <v>435</v>
      </c>
      <c r="C218" s="149">
        <f t="shared" si="0"/>
        <v>0</v>
      </c>
      <c r="D218" s="163"/>
      <c r="E218" s="163"/>
      <c r="F218" s="163"/>
      <c r="G218" s="150"/>
      <c r="H218" s="149">
        <f t="shared" si="2"/>
        <v>0</v>
      </c>
      <c r="I218" s="163"/>
      <c r="J218" s="163"/>
      <c r="K218" s="163"/>
      <c r="L218" s="163"/>
      <c r="M218" s="150"/>
      <c r="N218" s="149">
        <f t="shared" si="4"/>
        <v>0</v>
      </c>
      <c r="O218" s="163"/>
      <c r="P218" s="163"/>
      <c r="Q218" s="163"/>
      <c r="R218" s="163"/>
      <c r="S218" s="163"/>
      <c r="T218" s="150"/>
      <c r="U218" s="149">
        <f t="shared" si="6"/>
        <v>0</v>
      </c>
      <c r="V218" s="163"/>
      <c r="W218" s="163"/>
      <c r="X218" s="163"/>
      <c r="Y218" s="150"/>
      <c r="Z218" s="149">
        <f t="shared" si="8"/>
        <v>0</v>
      </c>
      <c r="AA218" s="163"/>
      <c r="AB218" s="163"/>
      <c r="AC218" s="163"/>
      <c r="AD218" s="150"/>
      <c r="AE218" s="149">
        <f t="shared" si="10"/>
        <v>0</v>
      </c>
      <c r="AF218" s="163"/>
      <c r="AG218" s="163"/>
      <c r="AH218" s="163"/>
      <c r="AI218" s="150"/>
      <c r="AJ218" s="149">
        <f t="shared" si="12"/>
        <v>0</v>
      </c>
      <c r="AK218" s="163"/>
      <c r="AL218" s="163"/>
      <c r="AM218" s="150"/>
      <c r="AN218" s="163"/>
      <c r="AO218" s="150"/>
      <c r="AP218" s="163"/>
      <c r="AQ218" s="150"/>
      <c r="AR218" s="163"/>
      <c r="AS218" s="150"/>
      <c r="AT218" s="163"/>
      <c r="AU218" s="150"/>
      <c r="AV218" s="149">
        <f t="shared" si="14"/>
        <v>0</v>
      </c>
      <c r="AW218" s="163"/>
      <c r="AX218" s="163"/>
      <c r="AY218" s="150"/>
      <c r="AZ218" s="149">
        <f t="shared" si="16"/>
        <v>0</v>
      </c>
      <c r="BA218" s="163"/>
      <c r="BB218" s="163"/>
      <c r="BC218" s="149"/>
      <c r="BD218" s="149">
        <f t="shared" si="18"/>
        <v>0</v>
      </c>
      <c r="BE218" s="357"/>
      <c r="BF218" s="163"/>
      <c r="BG218" s="151"/>
      <c r="BH218" s="149">
        <f t="shared" si="20"/>
        <v>0</v>
      </c>
      <c r="BI218" s="163"/>
      <c r="BJ218" s="163"/>
      <c r="BK218" s="163"/>
      <c r="BL218" s="163"/>
      <c r="BM218" s="163"/>
      <c r="BN218" s="151"/>
      <c r="BO218" s="149">
        <f t="shared" si="22"/>
        <v>0</v>
      </c>
      <c r="BP218" s="151"/>
      <c r="BQ218" s="126"/>
    </row>
    <row r="219" spans="1:69" ht="12.75" customHeight="1">
      <c r="A219" s="173" t="s">
        <v>436</v>
      </c>
      <c r="B219" s="174" t="s">
        <v>437</v>
      </c>
      <c r="C219" s="149">
        <f t="shared" si="0"/>
        <v>0</v>
      </c>
      <c r="D219" s="163"/>
      <c r="E219" s="163"/>
      <c r="F219" s="163"/>
      <c r="G219" s="150"/>
      <c r="H219" s="149">
        <f t="shared" si="2"/>
        <v>0</v>
      </c>
      <c r="I219" s="163"/>
      <c r="J219" s="163"/>
      <c r="K219" s="163"/>
      <c r="L219" s="163"/>
      <c r="M219" s="150"/>
      <c r="N219" s="149">
        <f t="shared" si="4"/>
        <v>0</v>
      </c>
      <c r="O219" s="163"/>
      <c r="P219" s="163"/>
      <c r="Q219" s="163"/>
      <c r="R219" s="163"/>
      <c r="S219" s="163"/>
      <c r="T219" s="150"/>
      <c r="U219" s="149">
        <f t="shared" si="6"/>
        <v>0</v>
      </c>
      <c r="V219" s="163"/>
      <c r="W219" s="163"/>
      <c r="X219" s="163"/>
      <c r="Y219" s="150"/>
      <c r="Z219" s="149">
        <f t="shared" si="8"/>
        <v>0</v>
      </c>
      <c r="AA219" s="163"/>
      <c r="AB219" s="163"/>
      <c r="AC219" s="163"/>
      <c r="AD219" s="150"/>
      <c r="AE219" s="149">
        <f t="shared" si="10"/>
        <v>0</v>
      </c>
      <c r="AF219" s="163"/>
      <c r="AG219" s="163"/>
      <c r="AH219" s="163"/>
      <c r="AI219" s="150"/>
      <c r="AJ219" s="149">
        <f t="shared" si="12"/>
        <v>0</v>
      </c>
      <c r="AK219" s="163"/>
      <c r="AL219" s="163"/>
      <c r="AM219" s="150"/>
      <c r="AN219" s="163"/>
      <c r="AO219" s="150"/>
      <c r="AP219" s="163"/>
      <c r="AQ219" s="150"/>
      <c r="AR219" s="163"/>
      <c r="AS219" s="150"/>
      <c r="AT219" s="163"/>
      <c r="AU219" s="150"/>
      <c r="AV219" s="149">
        <f t="shared" si="14"/>
        <v>0</v>
      </c>
      <c r="AW219" s="163"/>
      <c r="AX219" s="163"/>
      <c r="AY219" s="150"/>
      <c r="AZ219" s="149">
        <f t="shared" si="16"/>
        <v>0</v>
      </c>
      <c r="BA219" s="163"/>
      <c r="BB219" s="163"/>
      <c r="BC219" s="149"/>
      <c r="BD219" s="149">
        <f t="shared" si="18"/>
        <v>0</v>
      </c>
      <c r="BE219" s="357"/>
      <c r="BF219" s="163"/>
      <c r="BG219" s="151"/>
      <c r="BH219" s="149">
        <f t="shared" si="20"/>
        <v>0</v>
      </c>
      <c r="BI219" s="163"/>
      <c r="BJ219" s="163"/>
      <c r="BK219" s="163"/>
      <c r="BL219" s="163"/>
      <c r="BM219" s="163"/>
      <c r="BN219" s="151"/>
      <c r="BO219" s="149">
        <f t="shared" si="22"/>
        <v>0</v>
      </c>
      <c r="BP219" s="151"/>
      <c r="BQ219" s="126"/>
    </row>
    <row r="220" spans="1:69" ht="12.75" customHeight="1">
      <c r="A220" s="173" t="s">
        <v>438</v>
      </c>
      <c r="B220" s="174" t="s">
        <v>439</v>
      </c>
      <c r="C220" s="149">
        <f t="shared" si="0"/>
        <v>0</v>
      </c>
      <c r="D220" s="163"/>
      <c r="E220" s="163"/>
      <c r="F220" s="163"/>
      <c r="G220" s="150"/>
      <c r="H220" s="149">
        <f t="shared" si="2"/>
        <v>0</v>
      </c>
      <c r="I220" s="163"/>
      <c r="J220" s="163"/>
      <c r="K220" s="163"/>
      <c r="L220" s="163"/>
      <c r="M220" s="150"/>
      <c r="N220" s="149">
        <f t="shared" si="4"/>
        <v>0</v>
      </c>
      <c r="O220" s="163"/>
      <c r="P220" s="163"/>
      <c r="Q220" s="163"/>
      <c r="R220" s="163"/>
      <c r="S220" s="163"/>
      <c r="T220" s="150"/>
      <c r="U220" s="149">
        <f t="shared" si="6"/>
        <v>0</v>
      </c>
      <c r="V220" s="163"/>
      <c r="W220" s="163"/>
      <c r="X220" s="163"/>
      <c r="Y220" s="150"/>
      <c r="Z220" s="149">
        <f t="shared" si="8"/>
        <v>0</v>
      </c>
      <c r="AA220" s="163"/>
      <c r="AB220" s="163"/>
      <c r="AC220" s="163"/>
      <c r="AD220" s="150"/>
      <c r="AE220" s="149">
        <f t="shared" si="10"/>
        <v>0</v>
      </c>
      <c r="AF220" s="163"/>
      <c r="AG220" s="163"/>
      <c r="AH220" s="163"/>
      <c r="AI220" s="150"/>
      <c r="AJ220" s="149">
        <f t="shared" si="12"/>
        <v>0</v>
      </c>
      <c r="AK220" s="163"/>
      <c r="AL220" s="163"/>
      <c r="AM220" s="150"/>
      <c r="AN220" s="163"/>
      <c r="AO220" s="150"/>
      <c r="AP220" s="163"/>
      <c r="AQ220" s="150"/>
      <c r="AR220" s="163"/>
      <c r="AS220" s="150"/>
      <c r="AT220" s="163"/>
      <c r="AU220" s="150"/>
      <c r="AV220" s="149">
        <f t="shared" si="14"/>
        <v>0</v>
      </c>
      <c r="AW220" s="163"/>
      <c r="AX220" s="163"/>
      <c r="AY220" s="150"/>
      <c r="AZ220" s="149">
        <f t="shared" si="16"/>
        <v>0</v>
      </c>
      <c r="BA220" s="163"/>
      <c r="BB220" s="163"/>
      <c r="BC220" s="149"/>
      <c r="BD220" s="149">
        <f t="shared" si="18"/>
        <v>0</v>
      </c>
      <c r="BE220" s="357"/>
      <c r="BF220" s="163"/>
      <c r="BG220" s="151"/>
      <c r="BH220" s="149">
        <f t="shared" si="20"/>
        <v>0</v>
      </c>
      <c r="BI220" s="163"/>
      <c r="BJ220" s="163"/>
      <c r="BK220" s="163"/>
      <c r="BL220" s="163"/>
      <c r="BM220" s="163"/>
      <c r="BN220" s="151"/>
      <c r="BO220" s="149">
        <f t="shared" si="22"/>
        <v>0</v>
      </c>
      <c r="BP220" s="151"/>
      <c r="BQ220" s="126"/>
    </row>
    <row r="221" spans="1:69" ht="12.75" customHeight="1">
      <c r="A221" s="173" t="s">
        <v>440</v>
      </c>
      <c r="B221" s="174" t="s">
        <v>441</v>
      </c>
      <c r="C221" s="149">
        <f t="shared" si="0"/>
        <v>0</v>
      </c>
      <c r="D221" s="163"/>
      <c r="E221" s="163"/>
      <c r="F221" s="163"/>
      <c r="G221" s="150"/>
      <c r="H221" s="149">
        <f t="shared" si="2"/>
        <v>0</v>
      </c>
      <c r="I221" s="163"/>
      <c r="J221" s="163"/>
      <c r="K221" s="163"/>
      <c r="L221" s="163"/>
      <c r="M221" s="150"/>
      <c r="N221" s="149">
        <f t="shared" si="4"/>
        <v>0</v>
      </c>
      <c r="O221" s="163"/>
      <c r="P221" s="163"/>
      <c r="Q221" s="163"/>
      <c r="R221" s="163"/>
      <c r="S221" s="163"/>
      <c r="T221" s="150"/>
      <c r="U221" s="149">
        <f t="shared" si="6"/>
        <v>0</v>
      </c>
      <c r="V221" s="163"/>
      <c r="W221" s="163"/>
      <c r="X221" s="163"/>
      <c r="Y221" s="150"/>
      <c r="Z221" s="149">
        <f t="shared" si="8"/>
        <v>0</v>
      </c>
      <c r="AA221" s="163"/>
      <c r="AB221" s="163"/>
      <c r="AC221" s="163"/>
      <c r="AD221" s="150"/>
      <c r="AE221" s="149">
        <f t="shared" si="10"/>
        <v>0</v>
      </c>
      <c r="AF221" s="163"/>
      <c r="AG221" s="163"/>
      <c r="AH221" s="163"/>
      <c r="AI221" s="150"/>
      <c r="AJ221" s="149">
        <f t="shared" si="12"/>
        <v>0</v>
      </c>
      <c r="AK221" s="163"/>
      <c r="AL221" s="163"/>
      <c r="AM221" s="150"/>
      <c r="AN221" s="163"/>
      <c r="AO221" s="150"/>
      <c r="AP221" s="163"/>
      <c r="AQ221" s="150"/>
      <c r="AR221" s="163"/>
      <c r="AS221" s="150"/>
      <c r="AT221" s="163"/>
      <c r="AU221" s="150"/>
      <c r="AV221" s="149">
        <f t="shared" si="14"/>
        <v>0</v>
      </c>
      <c r="AW221" s="163"/>
      <c r="AX221" s="163"/>
      <c r="AY221" s="150"/>
      <c r="AZ221" s="149">
        <f t="shared" si="16"/>
        <v>0</v>
      </c>
      <c r="BA221" s="163"/>
      <c r="BB221" s="163"/>
      <c r="BC221" s="149"/>
      <c r="BD221" s="149">
        <f t="shared" si="18"/>
        <v>0</v>
      </c>
      <c r="BE221" s="357"/>
      <c r="BF221" s="163"/>
      <c r="BG221" s="151"/>
      <c r="BH221" s="149">
        <f t="shared" si="20"/>
        <v>0</v>
      </c>
      <c r="BI221" s="163"/>
      <c r="BJ221" s="163"/>
      <c r="BK221" s="163"/>
      <c r="BL221" s="163"/>
      <c r="BM221" s="163"/>
      <c r="BN221" s="151"/>
      <c r="BO221" s="149">
        <f t="shared" si="22"/>
        <v>0</v>
      </c>
      <c r="BP221" s="151"/>
      <c r="BQ221" s="126"/>
    </row>
    <row r="222" spans="1:69" ht="12.75" customHeight="1">
      <c r="A222" s="173" t="s">
        <v>442</v>
      </c>
      <c r="B222" s="174" t="s">
        <v>443</v>
      </c>
      <c r="C222" s="149">
        <f t="shared" si="0"/>
        <v>0</v>
      </c>
      <c r="D222" s="163"/>
      <c r="E222" s="163"/>
      <c r="F222" s="163"/>
      <c r="G222" s="150"/>
      <c r="H222" s="149">
        <f t="shared" si="2"/>
        <v>0</v>
      </c>
      <c r="I222" s="163"/>
      <c r="J222" s="163"/>
      <c r="K222" s="163"/>
      <c r="L222" s="163"/>
      <c r="M222" s="150"/>
      <c r="N222" s="149">
        <f t="shared" si="4"/>
        <v>0</v>
      </c>
      <c r="O222" s="163"/>
      <c r="P222" s="163"/>
      <c r="Q222" s="163"/>
      <c r="R222" s="163"/>
      <c r="S222" s="163"/>
      <c r="T222" s="150"/>
      <c r="U222" s="149">
        <f t="shared" si="6"/>
        <v>0</v>
      </c>
      <c r="V222" s="163"/>
      <c r="W222" s="163"/>
      <c r="X222" s="163"/>
      <c r="Y222" s="150"/>
      <c r="Z222" s="149">
        <f t="shared" si="8"/>
        <v>0</v>
      </c>
      <c r="AA222" s="163"/>
      <c r="AB222" s="163"/>
      <c r="AC222" s="163"/>
      <c r="AD222" s="150"/>
      <c r="AE222" s="149">
        <f t="shared" si="10"/>
        <v>0</v>
      </c>
      <c r="AF222" s="163"/>
      <c r="AG222" s="163"/>
      <c r="AH222" s="163"/>
      <c r="AI222" s="150"/>
      <c r="AJ222" s="149">
        <f t="shared" si="12"/>
        <v>0</v>
      </c>
      <c r="AK222" s="163"/>
      <c r="AL222" s="163"/>
      <c r="AM222" s="150"/>
      <c r="AN222" s="163"/>
      <c r="AO222" s="150"/>
      <c r="AP222" s="163"/>
      <c r="AQ222" s="150"/>
      <c r="AR222" s="163"/>
      <c r="AS222" s="150"/>
      <c r="AT222" s="163"/>
      <c r="AU222" s="150"/>
      <c r="AV222" s="149">
        <f t="shared" si="14"/>
        <v>0</v>
      </c>
      <c r="AW222" s="163"/>
      <c r="AX222" s="163"/>
      <c r="AY222" s="150"/>
      <c r="AZ222" s="149">
        <f t="shared" si="16"/>
        <v>0</v>
      </c>
      <c r="BA222" s="163"/>
      <c r="BB222" s="163"/>
      <c r="BC222" s="149"/>
      <c r="BD222" s="149">
        <f t="shared" si="18"/>
        <v>0</v>
      </c>
      <c r="BE222" s="357"/>
      <c r="BF222" s="163"/>
      <c r="BG222" s="151"/>
      <c r="BH222" s="149">
        <f t="shared" si="20"/>
        <v>0</v>
      </c>
      <c r="BI222" s="163"/>
      <c r="BJ222" s="163"/>
      <c r="BK222" s="163"/>
      <c r="BL222" s="163"/>
      <c r="BM222" s="163"/>
      <c r="BN222" s="151"/>
      <c r="BO222" s="149">
        <f t="shared" si="22"/>
        <v>0</v>
      </c>
      <c r="BP222" s="151"/>
      <c r="BQ222" s="126"/>
    </row>
    <row r="223" spans="1:69" ht="12.75" customHeight="1">
      <c r="A223" s="173" t="s">
        <v>444</v>
      </c>
      <c r="B223" s="174" t="s">
        <v>445</v>
      </c>
      <c r="C223" s="149">
        <f t="shared" si="0"/>
        <v>0</v>
      </c>
      <c r="D223" s="163"/>
      <c r="E223" s="163"/>
      <c r="F223" s="163"/>
      <c r="G223" s="150"/>
      <c r="H223" s="149">
        <f t="shared" si="2"/>
        <v>0</v>
      </c>
      <c r="I223" s="163"/>
      <c r="J223" s="163"/>
      <c r="K223" s="163"/>
      <c r="L223" s="163"/>
      <c r="M223" s="150"/>
      <c r="N223" s="149">
        <f t="shared" si="4"/>
        <v>0</v>
      </c>
      <c r="O223" s="163"/>
      <c r="P223" s="163"/>
      <c r="Q223" s="163"/>
      <c r="R223" s="163"/>
      <c r="S223" s="163"/>
      <c r="T223" s="150"/>
      <c r="U223" s="149">
        <f t="shared" si="6"/>
        <v>0</v>
      </c>
      <c r="V223" s="163"/>
      <c r="W223" s="163"/>
      <c r="X223" s="163"/>
      <c r="Y223" s="150"/>
      <c r="Z223" s="149">
        <f t="shared" si="8"/>
        <v>0</v>
      </c>
      <c r="AA223" s="163"/>
      <c r="AB223" s="163"/>
      <c r="AC223" s="163"/>
      <c r="AD223" s="150"/>
      <c r="AE223" s="149">
        <f t="shared" si="10"/>
        <v>0</v>
      </c>
      <c r="AF223" s="163"/>
      <c r="AG223" s="163"/>
      <c r="AH223" s="163"/>
      <c r="AI223" s="150"/>
      <c r="AJ223" s="149">
        <f t="shared" si="12"/>
        <v>0</v>
      </c>
      <c r="AK223" s="163"/>
      <c r="AL223" s="163"/>
      <c r="AM223" s="150"/>
      <c r="AN223" s="163"/>
      <c r="AO223" s="150"/>
      <c r="AP223" s="163"/>
      <c r="AQ223" s="150"/>
      <c r="AR223" s="163"/>
      <c r="AS223" s="150"/>
      <c r="AT223" s="163"/>
      <c r="AU223" s="150"/>
      <c r="AV223" s="149">
        <f t="shared" si="14"/>
        <v>0</v>
      </c>
      <c r="AW223" s="163"/>
      <c r="AX223" s="163"/>
      <c r="AY223" s="150"/>
      <c r="AZ223" s="149">
        <f t="shared" si="16"/>
        <v>0</v>
      </c>
      <c r="BA223" s="163"/>
      <c r="BB223" s="163"/>
      <c r="BC223" s="149"/>
      <c r="BD223" s="149">
        <f t="shared" si="18"/>
        <v>0</v>
      </c>
      <c r="BE223" s="357"/>
      <c r="BF223" s="163"/>
      <c r="BG223" s="151"/>
      <c r="BH223" s="149">
        <f t="shared" si="20"/>
        <v>0</v>
      </c>
      <c r="BI223" s="163"/>
      <c r="BJ223" s="163"/>
      <c r="BK223" s="163"/>
      <c r="BL223" s="163"/>
      <c r="BM223" s="163"/>
      <c r="BN223" s="151"/>
      <c r="BO223" s="149">
        <f t="shared" si="22"/>
        <v>0</v>
      </c>
      <c r="BP223" s="151"/>
      <c r="BQ223" s="126"/>
    </row>
    <row r="224" spans="1:69" ht="12.75" customHeight="1">
      <c r="A224" s="173" t="s">
        <v>446</v>
      </c>
      <c r="B224" s="174" t="s">
        <v>447</v>
      </c>
      <c r="C224" s="149">
        <f t="shared" si="0"/>
        <v>0</v>
      </c>
      <c r="D224" s="163"/>
      <c r="E224" s="163"/>
      <c r="F224" s="163"/>
      <c r="G224" s="150"/>
      <c r="H224" s="149">
        <f t="shared" si="2"/>
        <v>0</v>
      </c>
      <c r="I224" s="163"/>
      <c r="J224" s="163"/>
      <c r="K224" s="163"/>
      <c r="L224" s="163"/>
      <c r="M224" s="150"/>
      <c r="N224" s="149">
        <f t="shared" si="4"/>
        <v>0</v>
      </c>
      <c r="O224" s="163"/>
      <c r="P224" s="163"/>
      <c r="Q224" s="163"/>
      <c r="R224" s="163"/>
      <c r="S224" s="163"/>
      <c r="T224" s="150"/>
      <c r="U224" s="149">
        <f t="shared" si="6"/>
        <v>0</v>
      </c>
      <c r="V224" s="163"/>
      <c r="W224" s="163"/>
      <c r="X224" s="163"/>
      <c r="Y224" s="150"/>
      <c r="Z224" s="149">
        <f t="shared" si="8"/>
        <v>0</v>
      </c>
      <c r="AA224" s="163"/>
      <c r="AB224" s="163"/>
      <c r="AC224" s="163"/>
      <c r="AD224" s="150"/>
      <c r="AE224" s="149">
        <f t="shared" si="10"/>
        <v>0</v>
      </c>
      <c r="AF224" s="163"/>
      <c r="AG224" s="163"/>
      <c r="AH224" s="163"/>
      <c r="AI224" s="150"/>
      <c r="AJ224" s="149">
        <f t="shared" si="12"/>
        <v>0</v>
      </c>
      <c r="AK224" s="163"/>
      <c r="AL224" s="163"/>
      <c r="AM224" s="150"/>
      <c r="AN224" s="163"/>
      <c r="AO224" s="150"/>
      <c r="AP224" s="163"/>
      <c r="AQ224" s="150"/>
      <c r="AR224" s="163"/>
      <c r="AS224" s="150"/>
      <c r="AT224" s="163"/>
      <c r="AU224" s="150"/>
      <c r="AV224" s="149">
        <f t="shared" si="14"/>
        <v>0</v>
      </c>
      <c r="AW224" s="163"/>
      <c r="AX224" s="163"/>
      <c r="AY224" s="150"/>
      <c r="AZ224" s="149">
        <f t="shared" si="16"/>
        <v>0</v>
      </c>
      <c r="BA224" s="163"/>
      <c r="BB224" s="163"/>
      <c r="BC224" s="149"/>
      <c r="BD224" s="149">
        <f t="shared" si="18"/>
        <v>0</v>
      </c>
      <c r="BE224" s="357"/>
      <c r="BF224" s="163"/>
      <c r="BG224" s="151"/>
      <c r="BH224" s="149">
        <f t="shared" si="20"/>
        <v>0</v>
      </c>
      <c r="BI224" s="163"/>
      <c r="BJ224" s="163"/>
      <c r="BK224" s="163"/>
      <c r="BL224" s="163"/>
      <c r="BM224" s="163"/>
      <c r="BN224" s="151"/>
      <c r="BO224" s="149">
        <f t="shared" si="22"/>
        <v>0</v>
      </c>
      <c r="BP224" s="151"/>
      <c r="BQ224" s="126"/>
    </row>
    <row r="225" spans="1:69" ht="12.75" customHeight="1">
      <c r="A225" s="164" t="s">
        <v>448</v>
      </c>
      <c r="B225" s="165" t="s">
        <v>449</v>
      </c>
      <c r="C225" s="149">
        <f t="shared" si="0"/>
        <v>0</v>
      </c>
      <c r="D225" s="166"/>
      <c r="E225" s="166"/>
      <c r="F225" s="166"/>
      <c r="G225" s="150"/>
      <c r="H225" s="149">
        <f t="shared" si="2"/>
        <v>0</v>
      </c>
      <c r="I225" s="166"/>
      <c r="J225" s="166"/>
      <c r="K225" s="166"/>
      <c r="L225" s="166"/>
      <c r="M225" s="150"/>
      <c r="N225" s="149">
        <f t="shared" si="4"/>
        <v>0</v>
      </c>
      <c r="O225" s="166"/>
      <c r="P225" s="166"/>
      <c r="Q225" s="166"/>
      <c r="R225" s="166"/>
      <c r="S225" s="166"/>
      <c r="T225" s="150"/>
      <c r="U225" s="149">
        <f t="shared" si="6"/>
        <v>0</v>
      </c>
      <c r="V225" s="166"/>
      <c r="W225" s="166"/>
      <c r="X225" s="166"/>
      <c r="Y225" s="150"/>
      <c r="Z225" s="149">
        <f t="shared" si="8"/>
        <v>0</v>
      </c>
      <c r="AA225" s="166"/>
      <c r="AB225" s="166"/>
      <c r="AC225" s="166"/>
      <c r="AD225" s="150"/>
      <c r="AE225" s="149">
        <f t="shared" si="10"/>
        <v>0</v>
      </c>
      <c r="AF225" s="166"/>
      <c r="AG225" s="166"/>
      <c r="AH225" s="166"/>
      <c r="AI225" s="150"/>
      <c r="AJ225" s="149">
        <f t="shared" si="12"/>
        <v>0</v>
      </c>
      <c r="AK225" s="166"/>
      <c r="AL225" s="166"/>
      <c r="AM225" s="150"/>
      <c r="AN225" s="166"/>
      <c r="AO225" s="150"/>
      <c r="AP225" s="166"/>
      <c r="AQ225" s="150"/>
      <c r="AR225" s="166"/>
      <c r="AS225" s="150"/>
      <c r="AT225" s="166"/>
      <c r="AU225" s="150"/>
      <c r="AV225" s="149">
        <f t="shared" si="14"/>
        <v>0</v>
      </c>
      <c r="AW225" s="166"/>
      <c r="AX225" s="166"/>
      <c r="AY225" s="150"/>
      <c r="AZ225" s="149">
        <f t="shared" si="16"/>
        <v>0</v>
      </c>
      <c r="BA225" s="166"/>
      <c r="BB225" s="166"/>
      <c r="BC225" s="149"/>
      <c r="BD225" s="149">
        <f t="shared" si="18"/>
        <v>0</v>
      </c>
      <c r="BE225" s="358"/>
      <c r="BF225" s="166"/>
      <c r="BG225" s="151"/>
      <c r="BH225" s="149">
        <f t="shared" si="20"/>
        <v>0</v>
      </c>
      <c r="BI225" s="166"/>
      <c r="BJ225" s="166"/>
      <c r="BK225" s="166"/>
      <c r="BL225" s="166"/>
      <c r="BM225" s="166"/>
      <c r="BN225" s="151"/>
      <c r="BO225" s="149">
        <f t="shared" si="22"/>
        <v>0</v>
      </c>
      <c r="BP225" s="151"/>
      <c r="BQ225" s="126"/>
    </row>
    <row r="226" spans="1:69" ht="12.75" customHeight="1">
      <c r="A226" s="173" t="s">
        <v>450</v>
      </c>
      <c r="B226" s="174" t="s">
        <v>451</v>
      </c>
      <c r="C226" s="149">
        <f t="shared" si="0"/>
        <v>0</v>
      </c>
      <c r="D226" s="163"/>
      <c r="E226" s="163"/>
      <c r="F226" s="163"/>
      <c r="G226" s="150"/>
      <c r="H226" s="149">
        <f t="shared" si="2"/>
        <v>0</v>
      </c>
      <c r="I226" s="163"/>
      <c r="J226" s="163"/>
      <c r="K226" s="163"/>
      <c r="L226" s="163"/>
      <c r="M226" s="150"/>
      <c r="N226" s="149">
        <f t="shared" si="4"/>
        <v>0</v>
      </c>
      <c r="O226" s="163"/>
      <c r="P226" s="163"/>
      <c r="Q226" s="163"/>
      <c r="R226" s="163"/>
      <c r="S226" s="163"/>
      <c r="T226" s="150"/>
      <c r="U226" s="149">
        <f t="shared" si="6"/>
        <v>0</v>
      </c>
      <c r="V226" s="163"/>
      <c r="W226" s="163"/>
      <c r="X226" s="163"/>
      <c r="Y226" s="150"/>
      <c r="Z226" s="149">
        <f t="shared" si="8"/>
        <v>0</v>
      </c>
      <c r="AA226" s="163"/>
      <c r="AB226" s="163"/>
      <c r="AC226" s="163"/>
      <c r="AD226" s="150"/>
      <c r="AE226" s="149">
        <f t="shared" si="10"/>
        <v>0</v>
      </c>
      <c r="AF226" s="163"/>
      <c r="AG226" s="163"/>
      <c r="AH226" s="163"/>
      <c r="AI226" s="150"/>
      <c r="AJ226" s="149">
        <f t="shared" si="12"/>
        <v>0</v>
      </c>
      <c r="AK226" s="163"/>
      <c r="AL226" s="163"/>
      <c r="AM226" s="150"/>
      <c r="AN226" s="163"/>
      <c r="AO226" s="150"/>
      <c r="AP226" s="163"/>
      <c r="AQ226" s="150"/>
      <c r="AR226" s="163"/>
      <c r="AS226" s="150"/>
      <c r="AT226" s="163"/>
      <c r="AU226" s="150"/>
      <c r="AV226" s="149">
        <f t="shared" si="14"/>
        <v>0</v>
      </c>
      <c r="AW226" s="163"/>
      <c r="AX226" s="163"/>
      <c r="AY226" s="150"/>
      <c r="AZ226" s="149">
        <f t="shared" si="16"/>
        <v>0</v>
      </c>
      <c r="BA226" s="163"/>
      <c r="BB226" s="163"/>
      <c r="BC226" s="149"/>
      <c r="BD226" s="149">
        <f t="shared" si="18"/>
        <v>0</v>
      </c>
      <c r="BE226" s="357"/>
      <c r="BF226" s="163"/>
      <c r="BG226" s="151"/>
      <c r="BH226" s="149">
        <f t="shared" si="20"/>
        <v>0</v>
      </c>
      <c r="BI226" s="163"/>
      <c r="BJ226" s="163"/>
      <c r="BK226" s="163"/>
      <c r="BL226" s="163"/>
      <c r="BM226" s="163"/>
      <c r="BN226" s="151"/>
      <c r="BO226" s="149">
        <f t="shared" si="22"/>
        <v>0</v>
      </c>
      <c r="BP226" s="151"/>
      <c r="BQ226" s="126"/>
    </row>
    <row r="227" spans="1:69" ht="12.75" customHeight="1">
      <c r="A227" s="154" t="s">
        <v>452</v>
      </c>
      <c r="B227" s="155" t="s">
        <v>453</v>
      </c>
      <c r="C227" s="149">
        <f t="shared" si="0"/>
        <v>0</v>
      </c>
      <c r="D227" s="156">
        <f t="shared" ref="D227:F227" si="595">+D228+D229+D230+D231+D232</f>
        <v>0</v>
      </c>
      <c r="E227" s="156">
        <f t="shared" si="595"/>
        <v>0</v>
      </c>
      <c r="F227" s="156">
        <f t="shared" si="595"/>
        <v>0</v>
      </c>
      <c r="G227" s="150"/>
      <c r="H227" s="149">
        <f t="shared" si="2"/>
        <v>0</v>
      </c>
      <c r="I227" s="156">
        <f t="shared" ref="I227:L227" si="596">+I228+I229+I230+I231+I232</f>
        <v>0</v>
      </c>
      <c r="J227" s="156">
        <f t="shared" si="596"/>
        <v>0</v>
      </c>
      <c r="K227" s="156">
        <f t="shared" si="596"/>
        <v>0</v>
      </c>
      <c r="L227" s="156">
        <f t="shared" si="596"/>
        <v>0</v>
      </c>
      <c r="M227" s="150"/>
      <c r="N227" s="149">
        <f t="shared" si="4"/>
        <v>0</v>
      </c>
      <c r="O227" s="156">
        <f t="shared" ref="O227:S227" si="597">+O228+O229+O230+O231+O232</f>
        <v>0</v>
      </c>
      <c r="P227" s="156">
        <f t="shared" si="597"/>
        <v>0</v>
      </c>
      <c r="Q227" s="156">
        <f t="shared" si="597"/>
        <v>0</v>
      </c>
      <c r="R227" s="156">
        <f t="shared" si="597"/>
        <v>0</v>
      </c>
      <c r="S227" s="156">
        <f t="shared" si="597"/>
        <v>0</v>
      </c>
      <c r="T227" s="150"/>
      <c r="U227" s="149">
        <f t="shared" si="6"/>
        <v>0</v>
      </c>
      <c r="V227" s="156">
        <f t="shared" ref="V227:X227" si="598">+V228+V229+V230+V231+V232</f>
        <v>0</v>
      </c>
      <c r="W227" s="156">
        <f t="shared" si="598"/>
        <v>0</v>
      </c>
      <c r="X227" s="156">
        <f t="shared" si="598"/>
        <v>0</v>
      </c>
      <c r="Y227" s="150"/>
      <c r="Z227" s="149">
        <f t="shared" si="8"/>
        <v>0</v>
      </c>
      <c r="AA227" s="156">
        <f t="shared" ref="AA227:AC227" si="599">+AA228+AA229+AA230+AA231+AA232</f>
        <v>0</v>
      </c>
      <c r="AB227" s="156">
        <f t="shared" si="599"/>
        <v>0</v>
      </c>
      <c r="AC227" s="156">
        <f t="shared" si="599"/>
        <v>0</v>
      </c>
      <c r="AD227" s="150"/>
      <c r="AE227" s="149">
        <f t="shared" si="10"/>
        <v>0</v>
      </c>
      <c r="AF227" s="156">
        <f t="shared" ref="AF227:AH227" si="600">+AF228+AF229+AF230+AF231+AF232</f>
        <v>0</v>
      </c>
      <c r="AG227" s="156">
        <f t="shared" si="600"/>
        <v>0</v>
      </c>
      <c r="AH227" s="156">
        <f t="shared" si="600"/>
        <v>0</v>
      </c>
      <c r="AI227" s="150"/>
      <c r="AJ227" s="149">
        <f t="shared" si="12"/>
        <v>0</v>
      </c>
      <c r="AK227" s="156">
        <f t="shared" ref="AK227:AL227" si="601">+AK228+AK229+AK230+AK231+AK232</f>
        <v>0</v>
      </c>
      <c r="AL227" s="156">
        <f t="shared" si="601"/>
        <v>0</v>
      </c>
      <c r="AM227" s="150"/>
      <c r="AN227" s="156">
        <f>+AN228+AN229+AN230+AN231+AN232</f>
        <v>0</v>
      </c>
      <c r="AO227" s="150"/>
      <c r="AP227" s="156">
        <f>+AP228+AP229+AP230+AP231+AP232</f>
        <v>0</v>
      </c>
      <c r="AQ227" s="150"/>
      <c r="AR227" s="156">
        <f>+AR228+AR229+AR230+AR231+AR232</f>
        <v>0</v>
      </c>
      <c r="AS227" s="150"/>
      <c r="AT227" s="156">
        <f>+AT228+AT229+AT230+AT231+AT232</f>
        <v>0</v>
      </c>
      <c r="AU227" s="150"/>
      <c r="AV227" s="149">
        <f t="shared" si="14"/>
        <v>0</v>
      </c>
      <c r="AW227" s="156">
        <f t="shared" ref="AW227:AX227" si="602">+AW228+AW229+AW230+AW231+AW232</f>
        <v>0</v>
      </c>
      <c r="AX227" s="156">
        <f t="shared" si="602"/>
        <v>0</v>
      </c>
      <c r="AY227" s="150"/>
      <c r="AZ227" s="149">
        <f t="shared" si="16"/>
        <v>0</v>
      </c>
      <c r="BA227" s="156">
        <f t="shared" ref="BA227:BB227" si="603">+BA228+BA229+BA230+BA231+BA232</f>
        <v>0</v>
      </c>
      <c r="BB227" s="156">
        <f t="shared" si="603"/>
        <v>0</v>
      </c>
      <c r="BC227" s="149"/>
      <c r="BD227" s="149">
        <f t="shared" si="18"/>
        <v>0</v>
      </c>
      <c r="BE227" s="356">
        <f>+BE228+BE229+BE230+BE231+BE232</f>
        <v>0</v>
      </c>
      <c r="BF227" s="156">
        <f t="shared" ref="BF227" si="604">+BF228+BF229+BF230+BF231+BF232</f>
        <v>0</v>
      </c>
      <c r="BG227" s="151"/>
      <c r="BH227" s="149">
        <f t="shared" si="20"/>
        <v>0</v>
      </c>
      <c r="BI227" s="156">
        <f t="shared" ref="BI227:BM227" si="605">+BI228+BI229+BI230+BI231+BI232</f>
        <v>0</v>
      </c>
      <c r="BJ227" s="156">
        <f t="shared" si="605"/>
        <v>0</v>
      </c>
      <c r="BK227" s="156">
        <f t="shared" si="605"/>
        <v>0</v>
      </c>
      <c r="BL227" s="156">
        <f t="shared" si="605"/>
        <v>0</v>
      </c>
      <c r="BM227" s="156">
        <f t="shared" si="605"/>
        <v>0</v>
      </c>
      <c r="BN227" s="151"/>
      <c r="BO227" s="149">
        <f t="shared" si="22"/>
        <v>0</v>
      </c>
      <c r="BP227" s="151"/>
      <c r="BQ227" s="126"/>
    </row>
    <row r="228" spans="1:69" ht="12.75" customHeight="1">
      <c r="A228" s="181" t="s">
        <v>454</v>
      </c>
      <c r="B228" s="182" t="s">
        <v>455</v>
      </c>
      <c r="C228" s="149">
        <f t="shared" si="0"/>
        <v>0</v>
      </c>
      <c r="D228" s="166"/>
      <c r="E228" s="166"/>
      <c r="F228" s="166"/>
      <c r="G228" s="150"/>
      <c r="H228" s="149">
        <f t="shared" si="2"/>
        <v>0</v>
      </c>
      <c r="I228" s="166"/>
      <c r="J228" s="166"/>
      <c r="K228" s="166"/>
      <c r="L228" s="166"/>
      <c r="M228" s="150"/>
      <c r="N228" s="149">
        <f t="shared" si="4"/>
        <v>0</v>
      </c>
      <c r="O228" s="166"/>
      <c r="P228" s="166"/>
      <c r="Q228" s="166"/>
      <c r="R228" s="166"/>
      <c r="S228" s="166"/>
      <c r="T228" s="150"/>
      <c r="U228" s="149">
        <f t="shared" si="6"/>
        <v>0</v>
      </c>
      <c r="V228" s="166"/>
      <c r="W228" s="166"/>
      <c r="X228" s="166"/>
      <c r="Y228" s="150"/>
      <c r="Z228" s="149">
        <f t="shared" si="8"/>
        <v>0</v>
      </c>
      <c r="AA228" s="166"/>
      <c r="AB228" s="166"/>
      <c r="AC228" s="166"/>
      <c r="AD228" s="150"/>
      <c r="AE228" s="149">
        <f t="shared" si="10"/>
        <v>0</v>
      </c>
      <c r="AF228" s="166"/>
      <c r="AG228" s="166"/>
      <c r="AH228" s="166"/>
      <c r="AI228" s="150"/>
      <c r="AJ228" s="149">
        <f t="shared" si="12"/>
        <v>0</v>
      </c>
      <c r="AK228" s="166"/>
      <c r="AL228" s="166"/>
      <c r="AM228" s="150"/>
      <c r="AN228" s="166"/>
      <c r="AO228" s="150"/>
      <c r="AP228" s="166"/>
      <c r="AQ228" s="150"/>
      <c r="AR228" s="166"/>
      <c r="AS228" s="150"/>
      <c r="AT228" s="166"/>
      <c r="AU228" s="150"/>
      <c r="AV228" s="149">
        <f t="shared" si="14"/>
        <v>0</v>
      </c>
      <c r="AW228" s="166"/>
      <c r="AX228" s="166"/>
      <c r="AY228" s="150"/>
      <c r="AZ228" s="149">
        <f t="shared" si="16"/>
        <v>0</v>
      </c>
      <c r="BA228" s="166"/>
      <c r="BB228" s="166"/>
      <c r="BC228" s="149"/>
      <c r="BD228" s="149">
        <f t="shared" si="18"/>
        <v>0</v>
      </c>
      <c r="BE228" s="358"/>
      <c r="BF228" s="166"/>
      <c r="BG228" s="151"/>
      <c r="BH228" s="149">
        <f t="shared" si="20"/>
        <v>0</v>
      </c>
      <c r="BI228" s="166"/>
      <c r="BJ228" s="166"/>
      <c r="BK228" s="166"/>
      <c r="BL228" s="166"/>
      <c r="BM228" s="166"/>
      <c r="BN228" s="151"/>
      <c r="BO228" s="149">
        <f t="shared" si="22"/>
        <v>0</v>
      </c>
      <c r="BP228" s="151"/>
      <c r="BQ228" s="126"/>
    </row>
    <row r="229" spans="1:69" ht="12.75" customHeight="1">
      <c r="A229" s="164" t="s">
        <v>456</v>
      </c>
      <c r="B229" s="165" t="s">
        <v>457</v>
      </c>
      <c r="C229" s="149">
        <f t="shared" si="0"/>
        <v>0</v>
      </c>
      <c r="D229" s="166"/>
      <c r="E229" s="166"/>
      <c r="F229" s="166"/>
      <c r="G229" s="150"/>
      <c r="H229" s="149">
        <f t="shared" si="2"/>
        <v>0</v>
      </c>
      <c r="I229" s="166"/>
      <c r="J229" s="166"/>
      <c r="K229" s="166"/>
      <c r="L229" s="166"/>
      <c r="M229" s="150"/>
      <c r="N229" s="149">
        <f t="shared" si="4"/>
        <v>0</v>
      </c>
      <c r="O229" s="166"/>
      <c r="P229" s="166"/>
      <c r="Q229" s="166"/>
      <c r="R229" s="166"/>
      <c r="S229" s="166"/>
      <c r="T229" s="150"/>
      <c r="U229" s="149">
        <f t="shared" si="6"/>
        <v>0</v>
      </c>
      <c r="V229" s="166"/>
      <c r="W229" s="166"/>
      <c r="X229" s="166"/>
      <c r="Y229" s="150"/>
      <c r="Z229" s="149">
        <f t="shared" si="8"/>
        <v>0</v>
      </c>
      <c r="AA229" s="166"/>
      <c r="AB229" s="166"/>
      <c r="AC229" s="166"/>
      <c r="AD229" s="150"/>
      <c r="AE229" s="149">
        <f t="shared" si="10"/>
        <v>0</v>
      </c>
      <c r="AF229" s="166"/>
      <c r="AG229" s="166"/>
      <c r="AH229" s="166"/>
      <c r="AI229" s="150"/>
      <c r="AJ229" s="149">
        <f t="shared" si="12"/>
        <v>0</v>
      </c>
      <c r="AK229" s="166"/>
      <c r="AL229" s="166"/>
      <c r="AM229" s="150"/>
      <c r="AN229" s="166"/>
      <c r="AO229" s="150"/>
      <c r="AP229" s="166"/>
      <c r="AQ229" s="150"/>
      <c r="AR229" s="166"/>
      <c r="AS229" s="150"/>
      <c r="AT229" s="166"/>
      <c r="AU229" s="150"/>
      <c r="AV229" s="149">
        <f t="shared" si="14"/>
        <v>0</v>
      </c>
      <c r="AW229" s="166"/>
      <c r="AX229" s="166"/>
      <c r="AY229" s="150"/>
      <c r="AZ229" s="149">
        <f t="shared" si="16"/>
        <v>0</v>
      </c>
      <c r="BA229" s="166"/>
      <c r="BB229" s="166"/>
      <c r="BC229" s="149"/>
      <c r="BD229" s="149">
        <f t="shared" si="18"/>
        <v>0</v>
      </c>
      <c r="BE229" s="358"/>
      <c r="BF229" s="166"/>
      <c r="BG229" s="151"/>
      <c r="BH229" s="149">
        <f t="shared" si="20"/>
        <v>0</v>
      </c>
      <c r="BI229" s="166"/>
      <c r="BJ229" s="166"/>
      <c r="BK229" s="166"/>
      <c r="BL229" s="166"/>
      <c r="BM229" s="166"/>
      <c r="BN229" s="151"/>
      <c r="BO229" s="149">
        <f t="shared" si="22"/>
        <v>0</v>
      </c>
      <c r="BP229" s="151"/>
      <c r="BQ229" s="126"/>
    </row>
    <row r="230" spans="1:69" ht="12.75" customHeight="1">
      <c r="A230" s="164" t="s">
        <v>458</v>
      </c>
      <c r="B230" s="165" t="s">
        <v>459</v>
      </c>
      <c r="C230" s="149">
        <f t="shared" si="0"/>
        <v>0</v>
      </c>
      <c r="D230" s="166"/>
      <c r="E230" s="166"/>
      <c r="F230" s="166"/>
      <c r="G230" s="150"/>
      <c r="H230" s="149">
        <f t="shared" si="2"/>
        <v>0</v>
      </c>
      <c r="I230" s="166"/>
      <c r="J230" s="166"/>
      <c r="K230" s="166"/>
      <c r="L230" s="166"/>
      <c r="M230" s="150"/>
      <c r="N230" s="149">
        <f t="shared" si="4"/>
        <v>0</v>
      </c>
      <c r="O230" s="166"/>
      <c r="P230" s="166"/>
      <c r="Q230" s="166"/>
      <c r="R230" s="166"/>
      <c r="S230" s="166"/>
      <c r="T230" s="150"/>
      <c r="U230" s="149">
        <f t="shared" si="6"/>
        <v>0</v>
      </c>
      <c r="V230" s="166"/>
      <c r="W230" s="166"/>
      <c r="X230" s="166"/>
      <c r="Y230" s="150"/>
      <c r="Z230" s="149">
        <f t="shared" si="8"/>
        <v>0</v>
      </c>
      <c r="AA230" s="166"/>
      <c r="AB230" s="166"/>
      <c r="AC230" s="166"/>
      <c r="AD230" s="150"/>
      <c r="AE230" s="149">
        <f t="shared" si="10"/>
        <v>0</v>
      </c>
      <c r="AF230" s="166"/>
      <c r="AG230" s="166"/>
      <c r="AH230" s="166"/>
      <c r="AI230" s="150"/>
      <c r="AJ230" s="149">
        <f t="shared" si="12"/>
        <v>0</v>
      </c>
      <c r="AK230" s="166"/>
      <c r="AL230" s="166"/>
      <c r="AM230" s="150"/>
      <c r="AN230" s="166"/>
      <c r="AO230" s="150"/>
      <c r="AP230" s="166"/>
      <c r="AQ230" s="150"/>
      <c r="AR230" s="166"/>
      <c r="AS230" s="150"/>
      <c r="AT230" s="166"/>
      <c r="AU230" s="150"/>
      <c r="AV230" s="149">
        <f t="shared" si="14"/>
        <v>0</v>
      </c>
      <c r="AW230" s="166"/>
      <c r="AX230" s="166"/>
      <c r="AY230" s="150"/>
      <c r="AZ230" s="149">
        <f t="shared" si="16"/>
        <v>0</v>
      </c>
      <c r="BA230" s="166"/>
      <c r="BB230" s="166"/>
      <c r="BC230" s="149"/>
      <c r="BD230" s="149">
        <f t="shared" si="18"/>
        <v>0</v>
      </c>
      <c r="BE230" s="358"/>
      <c r="BF230" s="166"/>
      <c r="BG230" s="151"/>
      <c r="BH230" s="149">
        <f t="shared" si="20"/>
        <v>0</v>
      </c>
      <c r="BI230" s="166"/>
      <c r="BJ230" s="166"/>
      <c r="BK230" s="166"/>
      <c r="BL230" s="166"/>
      <c r="BM230" s="166"/>
      <c r="BN230" s="151"/>
      <c r="BO230" s="149">
        <f t="shared" si="22"/>
        <v>0</v>
      </c>
      <c r="BP230" s="151"/>
      <c r="BQ230" s="126"/>
    </row>
    <row r="231" spans="1:69" ht="12.75" customHeight="1">
      <c r="A231" s="164" t="s">
        <v>460</v>
      </c>
      <c r="B231" s="165" t="s">
        <v>461</v>
      </c>
      <c r="C231" s="149">
        <f t="shared" si="0"/>
        <v>0</v>
      </c>
      <c r="D231" s="166"/>
      <c r="E231" s="166"/>
      <c r="F231" s="166"/>
      <c r="G231" s="150"/>
      <c r="H231" s="149">
        <f t="shared" si="2"/>
        <v>0</v>
      </c>
      <c r="I231" s="166"/>
      <c r="J231" s="166"/>
      <c r="K231" s="166"/>
      <c r="L231" s="166"/>
      <c r="M231" s="150"/>
      <c r="N231" s="149">
        <f t="shared" si="4"/>
        <v>0</v>
      </c>
      <c r="O231" s="166"/>
      <c r="P231" s="166"/>
      <c r="Q231" s="166"/>
      <c r="R231" s="166"/>
      <c r="S231" s="166"/>
      <c r="T231" s="150"/>
      <c r="U231" s="149">
        <f t="shared" si="6"/>
        <v>0</v>
      </c>
      <c r="V231" s="166"/>
      <c r="W231" s="166"/>
      <c r="X231" s="166"/>
      <c r="Y231" s="150"/>
      <c r="Z231" s="149">
        <f t="shared" si="8"/>
        <v>0</v>
      </c>
      <c r="AA231" s="166"/>
      <c r="AB231" s="166"/>
      <c r="AC231" s="166"/>
      <c r="AD231" s="150"/>
      <c r="AE231" s="149">
        <f t="shared" si="10"/>
        <v>0</v>
      </c>
      <c r="AF231" s="166"/>
      <c r="AG231" s="166"/>
      <c r="AH231" s="166"/>
      <c r="AI231" s="150"/>
      <c r="AJ231" s="149">
        <f t="shared" si="12"/>
        <v>0</v>
      </c>
      <c r="AK231" s="166"/>
      <c r="AL231" s="166"/>
      <c r="AM231" s="150"/>
      <c r="AN231" s="166"/>
      <c r="AO231" s="150"/>
      <c r="AP231" s="166"/>
      <c r="AQ231" s="150"/>
      <c r="AR231" s="166"/>
      <c r="AS231" s="150"/>
      <c r="AT231" s="166"/>
      <c r="AU231" s="150"/>
      <c r="AV231" s="149">
        <f t="shared" si="14"/>
        <v>0</v>
      </c>
      <c r="AW231" s="166"/>
      <c r="AX231" s="166"/>
      <c r="AY231" s="150"/>
      <c r="AZ231" s="149">
        <f t="shared" si="16"/>
        <v>0</v>
      </c>
      <c r="BA231" s="166"/>
      <c r="BB231" s="166"/>
      <c r="BC231" s="149"/>
      <c r="BD231" s="149">
        <f t="shared" si="18"/>
        <v>0</v>
      </c>
      <c r="BE231" s="358"/>
      <c r="BF231" s="166"/>
      <c r="BG231" s="151"/>
      <c r="BH231" s="149">
        <f t="shared" si="20"/>
        <v>0</v>
      </c>
      <c r="BI231" s="166"/>
      <c r="BJ231" s="166"/>
      <c r="BK231" s="166"/>
      <c r="BL231" s="166"/>
      <c r="BM231" s="166"/>
      <c r="BN231" s="151"/>
      <c r="BO231" s="149">
        <f t="shared" si="22"/>
        <v>0</v>
      </c>
      <c r="BP231" s="151"/>
      <c r="BQ231" s="126"/>
    </row>
    <row r="232" spans="1:69" ht="12.75" customHeight="1">
      <c r="A232" s="164" t="s">
        <v>462</v>
      </c>
      <c r="B232" s="165" t="s">
        <v>463</v>
      </c>
      <c r="C232" s="149">
        <f t="shared" si="0"/>
        <v>0</v>
      </c>
      <c r="D232" s="166"/>
      <c r="E232" s="166"/>
      <c r="F232" s="166"/>
      <c r="G232" s="150"/>
      <c r="H232" s="149">
        <f t="shared" si="2"/>
        <v>0</v>
      </c>
      <c r="I232" s="166"/>
      <c r="J232" s="166"/>
      <c r="K232" s="166"/>
      <c r="L232" s="166"/>
      <c r="M232" s="150"/>
      <c r="N232" s="149">
        <f t="shared" si="4"/>
        <v>0</v>
      </c>
      <c r="O232" s="166"/>
      <c r="P232" s="166"/>
      <c r="Q232" s="166"/>
      <c r="R232" s="166"/>
      <c r="S232" s="166"/>
      <c r="T232" s="150"/>
      <c r="U232" s="149">
        <f t="shared" si="6"/>
        <v>0</v>
      </c>
      <c r="V232" s="166"/>
      <c r="W232" s="166"/>
      <c r="X232" s="166"/>
      <c r="Y232" s="150"/>
      <c r="Z232" s="149">
        <f t="shared" si="8"/>
        <v>0</v>
      </c>
      <c r="AA232" s="166"/>
      <c r="AB232" s="166"/>
      <c r="AC232" s="166"/>
      <c r="AD232" s="150"/>
      <c r="AE232" s="149">
        <f t="shared" si="10"/>
        <v>0</v>
      </c>
      <c r="AF232" s="166"/>
      <c r="AG232" s="166"/>
      <c r="AH232" s="166"/>
      <c r="AI232" s="150"/>
      <c r="AJ232" s="149">
        <f t="shared" si="12"/>
        <v>0</v>
      </c>
      <c r="AK232" s="166"/>
      <c r="AL232" s="166"/>
      <c r="AM232" s="150"/>
      <c r="AN232" s="166"/>
      <c r="AO232" s="150"/>
      <c r="AP232" s="166"/>
      <c r="AQ232" s="150"/>
      <c r="AR232" s="166"/>
      <c r="AS232" s="150"/>
      <c r="AT232" s="166"/>
      <c r="AU232" s="150"/>
      <c r="AV232" s="149">
        <f t="shared" si="14"/>
        <v>0</v>
      </c>
      <c r="AW232" s="166"/>
      <c r="AX232" s="166"/>
      <c r="AY232" s="150"/>
      <c r="AZ232" s="149">
        <f t="shared" si="16"/>
        <v>0</v>
      </c>
      <c r="BA232" s="166"/>
      <c r="BB232" s="166"/>
      <c r="BC232" s="149"/>
      <c r="BD232" s="149">
        <f t="shared" si="18"/>
        <v>0</v>
      </c>
      <c r="BE232" s="358"/>
      <c r="BF232" s="166"/>
      <c r="BG232" s="151"/>
      <c r="BH232" s="149">
        <f t="shared" si="20"/>
        <v>0</v>
      </c>
      <c r="BI232" s="166"/>
      <c r="BJ232" s="166"/>
      <c r="BK232" s="166"/>
      <c r="BL232" s="166"/>
      <c r="BM232" s="166"/>
      <c r="BN232" s="151"/>
      <c r="BO232" s="149">
        <f t="shared" si="22"/>
        <v>0</v>
      </c>
      <c r="BP232" s="151"/>
      <c r="BQ232" s="126"/>
    </row>
    <row r="233" spans="1:69" ht="12.75" customHeight="1">
      <c r="A233" s="154" t="s">
        <v>464</v>
      </c>
      <c r="B233" s="155" t="s">
        <v>465</v>
      </c>
      <c r="C233" s="149">
        <f t="shared" si="0"/>
        <v>0</v>
      </c>
      <c r="D233" s="156">
        <f t="shared" ref="D233:F233" si="606">+D234+D235+D236+D237</f>
        <v>0</v>
      </c>
      <c r="E233" s="156">
        <f t="shared" si="606"/>
        <v>0</v>
      </c>
      <c r="F233" s="156">
        <f t="shared" si="606"/>
        <v>0</v>
      </c>
      <c r="G233" s="150"/>
      <c r="H233" s="149">
        <f t="shared" si="2"/>
        <v>0</v>
      </c>
      <c r="I233" s="156">
        <f t="shared" ref="I233:L233" si="607">+I234+I235+I236+I237</f>
        <v>0</v>
      </c>
      <c r="J233" s="156">
        <f t="shared" si="607"/>
        <v>0</v>
      </c>
      <c r="K233" s="156">
        <f t="shared" si="607"/>
        <v>0</v>
      </c>
      <c r="L233" s="156">
        <f t="shared" si="607"/>
        <v>0</v>
      </c>
      <c r="M233" s="150"/>
      <c r="N233" s="149">
        <f t="shared" si="4"/>
        <v>0</v>
      </c>
      <c r="O233" s="156">
        <f t="shared" ref="O233:S233" si="608">+O234+O235+O236+O237</f>
        <v>0</v>
      </c>
      <c r="P233" s="156">
        <f t="shared" si="608"/>
        <v>0</v>
      </c>
      <c r="Q233" s="156">
        <f t="shared" si="608"/>
        <v>0</v>
      </c>
      <c r="R233" s="156">
        <f t="shared" si="608"/>
        <v>0</v>
      </c>
      <c r="S233" s="156">
        <f t="shared" si="608"/>
        <v>0</v>
      </c>
      <c r="T233" s="150"/>
      <c r="U233" s="149">
        <f t="shared" si="6"/>
        <v>0</v>
      </c>
      <c r="V233" s="156">
        <f t="shared" ref="V233:X233" si="609">+V234+V235+V236+V237</f>
        <v>0</v>
      </c>
      <c r="W233" s="156">
        <f t="shared" si="609"/>
        <v>0</v>
      </c>
      <c r="X233" s="156">
        <f t="shared" si="609"/>
        <v>0</v>
      </c>
      <c r="Y233" s="150"/>
      <c r="Z233" s="149">
        <f t="shared" si="8"/>
        <v>0</v>
      </c>
      <c r="AA233" s="156">
        <f t="shared" ref="AA233:AC233" si="610">+AA234+AA235+AA236+AA237</f>
        <v>0</v>
      </c>
      <c r="AB233" s="156">
        <f t="shared" si="610"/>
        <v>0</v>
      </c>
      <c r="AC233" s="156">
        <f t="shared" si="610"/>
        <v>0</v>
      </c>
      <c r="AD233" s="150"/>
      <c r="AE233" s="149">
        <f t="shared" si="10"/>
        <v>0</v>
      </c>
      <c r="AF233" s="156">
        <f t="shared" ref="AF233:AH233" si="611">+AF234+AF235+AF236+AF237</f>
        <v>0</v>
      </c>
      <c r="AG233" s="156">
        <f t="shared" si="611"/>
        <v>0</v>
      </c>
      <c r="AH233" s="156">
        <f t="shared" si="611"/>
        <v>0</v>
      </c>
      <c r="AI233" s="150"/>
      <c r="AJ233" s="149">
        <f t="shared" si="12"/>
        <v>0</v>
      </c>
      <c r="AK233" s="156">
        <f t="shared" ref="AK233:AL233" si="612">+AK234+AK235+AK236+AK237</f>
        <v>0</v>
      </c>
      <c r="AL233" s="156">
        <f t="shared" si="612"/>
        <v>0</v>
      </c>
      <c r="AM233" s="150"/>
      <c r="AN233" s="156">
        <f>+AN234+AN235+AN236+AN237</f>
        <v>0</v>
      </c>
      <c r="AO233" s="150"/>
      <c r="AP233" s="156">
        <f>+AP234+AP235+AP236+AP237</f>
        <v>0</v>
      </c>
      <c r="AQ233" s="150"/>
      <c r="AR233" s="156">
        <f>+AR234+AR235+AR236+AR237</f>
        <v>0</v>
      </c>
      <c r="AS233" s="150"/>
      <c r="AT233" s="156">
        <f>+AT234+AT235+AT236+AT237</f>
        <v>0</v>
      </c>
      <c r="AU233" s="150"/>
      <c r="AV233" s="149">
        <f t="shared" si="14"/>
        <v>0</v>
      </c>
      <c r="AW233" s="156">
        <f t="shared" ref="AW233:AX233" si="613">+AW234+AW235+AW236+AW237</f>
        <v>0</v>
      </c>
      <c r="AX233" s="156">
        <f t="shared" si="613"/>
        <v>0</v>
      </c>
      <c r="AY233" s="150"/>
      <c r="AZ233" s="149">
        <f t="shared" si="16"/>
        <v>0</v>
      </c>
      <c r="BA233" s="156">
        <f t="shared" ref="BA233:BB233" si="614">+BA234+BA235+BA236+BA237</f>
        <v>0</v>
      </c>
      <c r="BB233" s="156">
        <f t="shared" si="614"/>
        <v>0</v>
      </c>
      <c r="BC233" s="149"/>
      <c r="BD233" s="149">
        <f t="shared" si="18"/>
        <v>0</v>
      </c>
      <c r="BE233" s="356">
        <f>+BE234+BE235+BE236+BE237</f>
        <v>0</v>
      </c>
      <c r="BF233" s="156">
        <f t="shared" ref="BF233" si="615">+BF234+BF235+BF236+BF237</f>
        <v>0</v>
      </c>
      <c r="BG233" s="151"/>
      <c r="BH233" s="149">
        <f t="shared" si="20"/>
        <v>0</v>
      </c>
      <c r="BI233" s="156">
        <f t="shared" ref="BI233:BM233" si="616">+BI234+BI235+BI236+BI237</f>
        <v>0</v>
      </c>
      <c r="BJ233" s="156">
        <f t="shared" si="616"/>
        <v>0</v>
      </c>
      <c r="BK233" s="156">
        <f t="shared" si="616"/>
        <v>0</v>
      </c>
      <c r="BL233" s="156">
        <f t="shared" si="616"/>
        <v>0</v>
      </c>
      <c r="BM233" s="156">
        <f t="shared" si="616"/>
        <v>0</v>
      </c>
      <c r="BN233" s="151"/>
      <c r="BO233" s="149">
        <f t="shared" si="22"/>
        <v>0</v>
      </c>
      <c r="BP233" s="151"/>
      <c r="BQ233" s="126"/>
    </row>
    <row r="234" spans="1:69" ht="12.75" customHeight="1">
      <c r="A234" s="187" t="s">
        <v>466</v>
      </c>
      <c r="B234" s="188" t="s">
        <v>467</v>
      </c>
      <c r="C234" s="149">
        <f t="shared" si="0"/>
        <v>0</v>
      </c>
      <c r="D234" s="163"/>
      <c r="E234" s="163"/>
      <c r="F234" s="163"/>
      <c r="G234" s="150"/>
      <c r="H234" s="149">
        <f t="shared" si="2"/>
        <v>0</v>
      </c>
      <c r="I234" s="163"/>
      <c r="J234" s="163"/>
      <c r="K234" s="163"/>
      <c r="L234" s="163"/>
      <c r="M234" s="150"/>
      <c r="N234" s="149">
        <f t="shared" si="4"/>
        <v>0</v>
      </c>
      <c r="O234" s="163"/>
      <c r="P234" s="163"/>
      <c r="Q234" s="163"/>
      <c r="R234" s="163"/>
      <c r="S234" s="163"/>
      <c r="T234" s="150"/>
      <c r="U234" s="149">
        <f t="shared" si="6"/>
        <v>0</v>
      </c>
      <c r="V234" s="163"/>
      <c r="W234" s="163"/>
      <c r="X234" s="163"/>
      <c r="Y234" s="150"/>
      <c r="Z234" s="149">
        <f t="shared" si="8"/>
        <v>0</v>
      </c>
      <c r="AA234" s="163"/>
      <c r="AB234" s="163"/>
      <c r="AC234" s="163"/>
      <c r="AD234" s="150"/>
      <c r="AE234" s="149">
        <f t="shared" si="10"/>
        <v>0</v>
      </c>
      <c r="AF234" s="163"/>
      <c r="AG234" s="163"/>
      <c r="AH234" s="163"/>
      <c r="AI234" s="150"/>
      <c r="AJ234" s="149">
        <f t="shared" si="12"/>
        <v>0</v>
      </c>
      <c r="AK234" s="163"/>
      <c r="AL234" s="163"/>
      <c r="AM234" s="150"/>
      <c r="AN234" s="163"/>
      <c r="AO234" s="150"/>
      <c r="AP234" s="163"/>
      <c r="AQ234" s="150"/>
      <c r="AR234" s="163"/>
      <c r="AS234" s="150"/>
      <c r="AT234" s="163"/>
      <c r="AU234" s="150"/>
      <c r="AV234" s="149">
        <f t="shared" si="14"/>
        <v>0</v>
      </c>
      <c r="AW234" s="163"/>
      <c r="AX234" s="163"/>
      <c r="AY234" s="150"/>
      <c r="AZ234" s="149">
        <f t="shared" si="16"/>
        <v>0</v>
      </c>
      <c r="BA234" s="163"/>
      <c r="BB234" s="163"/>
      <c r="BC234" s="149"/>
      <c r="BD234" s="149">
        <f t="shared" si="18"/>
        <v>0</v>
      </c>
      <c r="BE234" s="357"/>
      <c r="BF234" s="163"/>
      <c r="BG234" s="151"/>
      <c r="BH234" s="149">
        <f t="shared" si="20"/>
        <v>0</v>
      </c>
      <c r="BI234" s="163"/>
      <c r="BJ234" s="163"/>
      <c r="BK234" s="163"/>
      <c r="BL234" s="163"/>
      <c r="BM234" s="163"/>
      <c r="BN234" s="151"/>
      <c r="BO234" s="149">
        <f t="shared" si="22"/>
        <v>0</v>
      </c>
      <c r="BP234" s="151"/>
      <c r="BQ234" s="126"/>
    </row>
    <row r="235" spans="1:69" ht="12.75" customHeight="1">
      <c r="A235" s="164" t="s">
        <v>468</v>
      </c>
      <c r="B235" s="165" t="s">
        <v>469</v>
      </c>
      <c r="C235" s="149">
        <f t="shared" si="0"/>
        <v>0</v>
      </c>
      <c r="D235" s="166"/>
      <c r="E235" s="166"/>
      <c r="F235" s="166"/>
      <c r="G235" s="150"/>
      <c r="H235" s="149">
        <f t="shared" si="2"/>
        <v>0</v>
      </c>
      <c r="I235" s="166"/>
      <c r="J235" s="166"/>
      <c r="K235" s="166"/>
      <c r="L235" s="166"/>
      <c r="M235" s="150"/>
      <c r="N235" s="149">
        <f t="shared" si="4"/>
        <v>0</v>
      </c>
      <c r="O235" s="166"/>
      <c r="P235" s="166"/>
      <c r="Q235" s="166"/>
      <c r="R235" s="166"/>
      <c r="S235" s="166"/>
      <c r="T235" s="150"/>
      <c r="U235" s="149">
        <f t="shared" si="6"/>
        <v>0</v>
      </c>
      <c r="V235" s="166"/>
      <c r="W235" s="166"/>
      <c r="X235" s="166"/>
      <c r="Y235" s="150"/>
      <c r="Z235" s="149">
        <f t="shared" si="8"/>
        <v>0</v>
      </c>
      <c r="AA235" s="166"/>
      <c r="AB235" s="166"/>
      <c r="AC235" s="166"/>
      <c r="AD235" s="150"/>
      <c r="AE235" s="149">
        <f t="shared" si="10"/>
        <v>0</v>
      </c>
      <c r="AF235" s="166"/>
      <c r="AG235" s="166"/>
      <c r="AH235" s="166"/>
      <c r="AI235" s="150"/>
      <c r="AJ235" s="149">
        <f t="shared" si="12"/>
        <v>0</v>
      </c>
      <c r="AK235" s="166"/>
      <c r="AL235" s="166"/>
      <c r="AM235" s="150"/>
      <c r="AN235" s="166"/>
      <c r="AO235" s="150"/>
      <c r="AP235" s="166"/>
      <c r="AQ235" s="150"/>
      <c r="AR235" s="166"/>
      <c r="AS235" s="150"/>
      <c r="AT235" s="166"/>
      <c r="AU235" s="150"/>
      <c r="AV235" s="149">
        <f t="shared" si="14"/>
        <v>0</v>
      </c>
      <c r="AW235" s="166"/>
      <c r="AX235" s="166"/>
      <c r="AY235" s="150"/>
      <c r="AZ235" s="149">
        <f t="shared" si="16"/>
        <v>0</v>
      </c>
      <c r="BA235" s="166"/>
      <c r="BB235" s="166"/>
      <c r="BC235" s="149"/>
      <c r="BD235" s="149">
        <f t="shared" si="18"/>
        <v>0</v>
      </c>
      <c r="BE235" s="358"/>
      <c r="BF235" s="166"/>
      <c r="BG235" s="151"/>
      <c r="BH235" s="149">
        <f t="shared" si="20"/>
        <v>0</v>
      </c>
      <c r="BI235" s="166"/>
      <c r="BJ235" s="166"/>
      <c r="BK235" s="166"/>
      <c r="BL235" s="166"/>
      <c r="BM235" s="166"/>
      <c r="BN235" s="151"/>
      <c r="BO235" s="149">
        <f t="shared" si="22"/>
        <v>0</v>
      </c>
      <c r="BP235" s="151"/>
      <c r="BQ235" s="126"/>
    </row>
    <row r="236" spans="1:69" ht="12.75" customHeight="1">
      <c r="A236" s="164" t="s">
        <v>470</v>
      </c>
      <c r="B236" s="165" t="s">
        <v>471</v>
      </c>
      <c r="C236" s="149">
        <f t="shared" si="0"/>
        <v>0</v>
      </c>
      <c r="D236" s="166"/>
      <c r="E236" s="166"/>
      <c r="F236" s="166"/>
      <c r="G236" s="150"/>
      <c r="H236" s="149">
        <f t="shared" si="2"/>
        <v>0</v>
      </c>
      <c r="I236" s="166"/>
      <c r="J236" s="166"/>
      <c r="K236" s="166"/>
      <c r="L236" s="166"/>
      <c r="M236" s="150"/>
      <c r="N236" s="149">
        <f t="shared" si="4"/>
        <v>0</v>
      </c>
      <c r="O236" s="166"/>
      <c r="P236" s="166"/>
      <c r="Q236" s="166"/>
      <c r="R236" s="166"/>
      <c r="S236" s="166"/>
      <c r="T236" s="150"/>
      <c r="U236" s="149">
        <f t="shared" si="6"/>
        <v>0</v>
      </c>
      <c r="V236" s="166"/>
      <c r="W236" s="166"/>
      <c r="X236" s="166"/>
      <c r="Y236" s="150"/>
      <c r="Z236" s="149">
        <f t="shared" si="8"/>
        <v>0</v>
      </c>
      <c r="AA236" s="166"/>
      <c r="AB236" s="166"/>
      <c r="AC236" s="166"/>
      <c r="AD236" s="150"/>
      <c r="AE236" s="149">
        <f t="shared" si="10"/>
        <v>0</v>
      </c>
      <c r="AF236" s="166"/>
      <c r="AG236" s="166"/>
      <c r="AH236" s="166"/>
      <c r="AI236" s="150"/>
      <c r="AJ236" s="149">
        <f t="shared" si="12"/>
        <v>0</v>
      </c>
      <c r="AK236" s="166"/>
      <c r="AL236" s="166"/>
      <c r="AM236" s="150"/>
      <c r="AN236" s="166"/>
      <c r="AO236" s="150"/>
      <c r="AP236" s="166"/>
      <c r="AQ236" s="150"/>
      <c r="AR236" s="166"/>
      <c r="AS236" s="150"/>
      <c r="AT236" s="166"/>
      <c r="AU236" s="150"/>
      <c r="AV236" s="149">
        <f t="shared" si="14"/>
        <v>0</v>
      </c>
      <c r="AW236" s="166"/>
      <c r="AX236" s="166"/>
      <c r="AY236" s="150"/>
      <c r="AZ236" s="149">
        <f t="shared" si="16"/>
        <v>0</v>
      </c>
      <c r="BA236" s="166"/>
      <c r="BB236" s="166"/>
      <c r="BC236" s="149"/>
      <c r="BD236" s="149">
        <f t="shared" si="18"/>
        <v>0</v>
      </c>
      <c r="BE236" s="358"/>
      <c r="BF236" s="166"/>
      <c r="BG236" s="151"/>
      <c r="BH236" s="149">
        <f t="shared" si="20"/>
        <v>0</v>
      </c>
      <c r="BI236" s="166"/>
      <c r="BJ236" s="166"/>
      <c r="BK236" s="166"/>
      <c r="BL236" s="166"/>
      <c r="BM236" s="166"/>
      <c r="BN236" s="151"/>
      <c r="BO236" s="149">
        <f t="shared" si="22"/>
        <v>0</v>
      </c>
      <c r="BP236" s="151"/>
      <c r="BQ236" s="126"/>
    </row>
    <row r="237" spans="1:69" ht="12.75" customHeight="1">
      <c r="A237" s="164" t="s">
        <v>472</v>
      </c>
      <c r="B237" s="165" t="s">
        <v>473</v>
      </c>
      <c r="C237" s="149">
        <f t="shared" si="0"/>
        <v>0</v>
      </c>
      <c r="D237" s="166"/>
      <c r="E237" s="166"/>
      <c r="F237" s="166"/>
      <c r="G237" s="150"/>
      <c r="H237" s="149">
        <f t="shared" si="2"/>
        <v>0</v>
      </c>
      <c r="I237" s="166"/>
      <c r="J237" s="166"/>
      <c r="K237" s="166"/>
      <c r="L237" s="166"/>
      <c r="M237" s="150"/>
      <c r="N237" s="149">
        <f t="shared" si="4"/>
        <v>0</v>
      </c>
      <c r="O237" s="166"/>
      <c r="P237" s="166"/>
      <c r="Q237" s="166"/>
      <c r="R237" s="166"/>
      <c r="S237" s="166"/>
      <c r="T237" s="150"/>
      <c r="U237" s="149">
        <f t="shared" si="6"/>
        <v>0</v>
      </c>
      <c r="V237" s="166"/>
      <c r="W237" s="166"/>
      <c r="X237" s="166"/>
      <c r="Y237" s="150"/>
      <c r="Z237" s="149">
        <f t="shared" si="8"/>
        <v>0</v>
      </c>
      <c r="AA237" s="166"/>
      <c r="AB237" s="166"/>
      <c r="AC237" s="166"/>
      <c r="AD237" s="150"/>
      <c r="AE237" s="149">
        <f t="shared" si="10"/>
        <v>0</v>
      </c>
      <c r="AF237" s="166"/>
      <c r="AG237" s="166"/>
      <c r="AH237" s="166"/>
      <c r="AI237" s="150"/>
      <c r="AJ237" s="149">
        <f t="shared" si="12"/>
        <v>0</v>
      </c>
      <c r="AK237" s="166"/>
      <c r="AL237" s="166"/>
      <c r="AM237" s="150"/>
      <c r="AN237" s="166"/>
      <c r="AO237" s="150"/>
      <c r="AP237" s="166"/>
      <c r="AQ237" s="150"/>
      <c r="AR237" s="166"/>
      <c r="AS237" s="150"/>
      <c r="AT237" s="166"/>
      <c r="AU237" s="150"/>
      <c r="AV237" s="149">
        <f t="shared" si="14"/>
        <v>0</v>
      </c>
      <c r="AW237" s="166"/>
      <c r="AX237" s="166"/>
      <c r="AY237" s="150"/>
      <c r="AZ237" s="149">
        <f t="shared" si="16"/>
        <v>0</v>
      </c>
      <c r="BA237" s="166"/>
      <c r="BB237" s="166"/>
      <c r="BC237" s="149"/>
      <c r="BD237" s="149">
        <f t="shared" si="18"/>
        <v>0</v>
      </c>
      <c r="BE237" s="358"/>
      <c r="BF237" s="166"/>
      <c r="BG237" s="151"/>
      <c r="BH237" s="149">
        <f t="shared" si="20"/>
        <v>0</v>
      </c>
      <c r="BI237" s="166"/>
      <c r="BJ237" s="166"/>
      <c r="BK237" s="166"/>
      <c r="BL237" s="166"/>
      <c r="BM237" s="166"/>
      <c r="BN237" s="151"/>
      <c r="BO237" s="149">
        <f t="shared" si="22"/>
        <v>0</v>
      </c>
      <c r="BP237" s="151"/>
      <c r="BQ237" s="126"/>
    </row>
    <row r="238" spans="1:69" ht="12.75" customHeight="1">
      <c r="A238" s="154" t="s">
        <v>474</v>
      </c>
      <c r="B238" s="155" t="s">
        <v>475</v>
      </c>
      <c r="C238" s="149">
        <f t="shared" si="0"/>
        <v>0</v>
      </c>
      <c r="D238" s="156">
        <f t="shared" ref="D238:F238" si="617">+D239+D240+D241+D242</f>
        <v>0</v>
      </c>
      <c r="E238" s="156">
        <f t="shared" si="617"/>
        <v>0</v>
      </c>
      <c r="F238" s="156">
        <f t="shared" si="617"/>
        <v>0</v>
      </c>
      <c r="G238" s="150"/>
      <c r="H238" s="149">
        <f t="shared" si="2"/>
        <v>0</v>
      </c>
      <c r="I238" s="156">
        <f t="shared" ref="I238:L238" si="618">+I239+I240+I241+I242</f>
        <v>0</v>
      </c>
      <c r="J238" s="156">
        <f t="shared" si="618"/>
        <v>0</v>
      </c>
      <c r="K238" s="156">
        <f t="shared" si="618"/>
        <v>0</v>
      </c>
      <c r="L238" s="156">
        <f t="shared" si="618"/>
        <v>0</v>
      </c>
      <c r="M238" s="150"/>
      <c r="N238" s="149">
        <f t="shared" si="4"/>
        <v>0</v>
      </c>
      <c r="O238" s="156">
        <f t="shared" ref="O238:S238" si="619">+O239+O240+O241+O242</f>
        <v>0</v>
      </c>
      <c r="P238" s="156">
        <f t="shared" si="619"/>
        <v>0</v>
      </c>
      <c r="Q238" s="156">
        <f t="shared" si="619"/>
        <v>0</v>
      </c>
      <c r="R238" s="156">
        <f t="shared" si="619"/>
        <v>0</v>
      </c>
      <c r="S238" s="156">
        <f t="shared" si="619"/>
        <v>0</v>
      </c>
      <c r="T238" s="150"/>
      <c r="U238" s="149">
        <f t="shared" si="6"/>
        <v>0</v>
      </c>
      <c r="V238" s="156">
        <f t="shared" ref="V238:X238" si="620">+V239+V240+V241+V242</f>
        <v>0</v>
      </c>
      <c r="W238" s="156">
        <f t="shared" si="620"/>
        <v>0</v>
      </c>
      <c r="X238" s="156">
        <f t="shared" si="620"/>
        <v>0</v>
      </c>
      <c r="Y238" s="150"/>
      <c r="Z238" s="149">
        <f t="shared" si="8"/>
        <v>0</v>
      </c>
      <c r="AA238" s="156">
        <f t="shared" ref="AA238:AC238" si="621">+AA239+AA240+AA241+AA242</f>
        <v>0</v>
      </c>
      <c r="AB238" s="156">
        <f t="shared" si="621"/>
        <v>0</v>
      </c>
      <c r="AC238" s="156">
        <f t="shared" si="621"/>
        <v>0</v>
      </c>
      <c r="AD238" s="150"/>
      <c r="AE238" s="149">
        <f t="shared" si="10"/>
        <v>0</v>
      </c>
      <c r="AF238" s="156">
        <f t="shared" ref="AF238:AH238" si="622">+AF239+AF240+AF241+AF242</f>
        <v>0</v>
      </c>
      <c r="AG238" s="156">
        <f t="shared" si="622"/>
        <v>0</v>
      </c>
      <c r="AH238" s="156">
        <f t="shared" si="622"/>
        <v>0</v>
      </c>
      <c r="AI238" s="150"/>
      <c r="AJ238" s="149">
        <f t="shared" si="12"/>
        <v>0</v>
      </c>
      <c r="AK238" s="156">
        <f t="shared" ref="AK238:AL238" si="623">+AK239+AK240+AK241+AK242</f>
        <v>0</v>
      </c>
      <c r="AL238" s="156">
        <f t="shared" si="623"/>
        <v>0</v>
      </c>
      <c r="AM238" s="150"/>
      <c r="AN238" s="156">
        <f>+AN239+AN240+AN241+AN242</f>
        <v>0</v>
      </c>
      <c r="AO238" s="150"/>
      <c r="AP238" s="156">
        <f>+AP239+AP240+AP241+AP242</f>
        <v>0</v>
      </c>
      <c r="AQ238" s="150"/>
      <c r="AR238" s="156">
        <f>+AR239+AR240+AR241+AR242</f>
        <v>0</v>
      </c>
      <c r="AS238" s="150"/>
      <c r="AT238" s="156">
        <f>+AT239+AT240+AT241+AT242</f>
        <v>0</v>
      </c>
      <c r="AU238" s="150"/>
      <c r="AV238" s="149">
        <f t="shared" si="14"/>
        <v>0</v>
      </c>
      <c r="AW238" s="156">
        <f t="shared" ref="AW238:AX238" si="624">+AW239+AW240+AW241+AW242</f>
        <v>0</v>
      </c>
      <c r="AX238" s="156">
        <f t="shared" si="624"/>
        <v>0</v>
      </c>
      <c r="AY238" s="150"/>
      <c r="AZ238" s="149">
        <f t="shared" si="16"/>
        <v>0</v>
      </c>
      <c r="BA238" s="156">
        <f t="shared" ref="BA238:BB238" si="625">+BA239+BA240+BA241+BA242</f>
        <v>0</v>
      </c>
      <c r="BB238" s="156">
        <f t="shared" si="625"/>
        <v>0</v>
      </c>
      <c r="BC238" s="149"/>
      <c r="BD238" s="149">
        <f t="shared" si="18"/>
        <v>0</v>
      </c>
      <c r="BE238" s="356">
        <f>+BE239+BE240+BE241+BE242</f>
        <v>0</v>
      </c>
      <c r="BF238" s="156">
        <f t="shared" ref="BF238" si="626">+BF239+BF240+BF241+BF242</f>
        <v>0</v>
      </c>
      <c r="BG238" s="151"/>
      <c r="BH238" s="149">
        <f t="shared" si="20"/>
        <v>0</v>
      </c>
      <c r="BI238" s="156">
        <f t="shared" ref="BI238:BM238" si="627">+BI239+BI240+BI241+BI242</f>
        <v>0</v>
      </c>
      <c r="BJ238" s="156">
        <f t="shared" si="627"/>
        <v>0</v>
      </c>
      <c r="BK238" s="156">
        <f t="shared" si="627"/>
        <v>0</v>
      </c>
      <c r="BL238" s="156">
        <f t="shared" si="627"/>
        <v>0</v>
      </c>
      <c r="BM238" s="156">
        <f t="shared" si="627"/>
        <v>0</v>
      </c>
      <c r="BN238" s="151"/>
      <c r="BO238" s="149">
        <f t="shared" si="22"/>
        <v>0</v>
      </c>
      <c r="BP238" s="151"/>
      <c r="BQ238" s="126"/>
    </row>
    <row r="239" spans="1:69" ht="12.75" customHeight="1">
      <c r="A239" s="187" t="s">
        <v>476</v>
      </c>
      <c r="B239" s="188" t="s">
        <v>477</v>
      </c>
      <c r="C239" s="149">
        <f t="shared" si="0"/>
        <v>0</v>
      </c>
      <c r="D239" s="163"/>
      <c r="E239" s="163"/>
      <c r="F239" s="163"/>
      <c r="G239" s="150"/>
      <c r="H239" s="149">
        <f t="shared" si="2"/>
        <v>0</v>
      </c>
      <c r="I239" s="163"/>
      <c r="J239" s="163"/>
      <c r="K239" s="163"/>
      <c r="L239" s="163"/>
      <c r="M239" s="150"/>
      <c r="N239" s="149">
        <f t="shared" si="4"/>
        <v>0</v>
      </c>
      <c r="O239" s="163"/>
      <c r="P239" s="163"/>
      <c r="Q239" s="163"/>
      <c r="R239" s="163"/>
      <c r="S239" s="163"/>
      <c r="T239" s="150"/>
      <c r="U239" s="149">
        <f t="shared" si="6"/>
        <v>0</v>
      </c>
      <c r="V239" s="163"/>
      <c r="W239" s="163"/>
      <c r="X239" s="163"/>
      <c r="Y239" s="150"/>
      <c r="Z239" s="149">
        <f t="shared" si="8"/>
        <v>0</v>
      </c>
      <c r="AA239" s="163"/>
      <c r="AB239" s="163"/>
      <c r="AC239" s="163"/>
      <c r="AD239" s="150"/>
      <c r="AE239" s="149">
        <f t="shared" si="10"/>
        <v>0</v>
      </c>
      <c r="AF239" s="163"/>
      <c r="AG239" s="163"/>
      <c r="AH239" s="163"/>
      <c r="AI239" s="150"/>
      <c r="AJ239" s="149">
        <f t="shared" si="12"/>
        <v>0</v>
      </c>
      <c r="AK239" s="163"/>
      <c r="AL239" s="163"/>
      <c r="AM239" s="150"/>
      <c r="AN239" s="163"/>
      <c r="AO239" s="150"/>
      <c r="AP239" s="163"/>
      <c r="AQ239" s="150"/>
      <c r="AR239" s="163"/>
      <c r="AS239" s="150"/>
      <c r="AT239" s="163"/>
      <c r="AU239" s="150"/>
      <c r="AV239" s="149">
        <f t="shared" si="14"/>
        <v>0</v>
      </c>
      <c r="AW239" s="163"/>
      <c r="AX239" s="163"/>
      <c r="AY239" s="150"/>
      <c r="AZ239" s="149">
        <f t="shared" si="16"/>
        <v>0</v>
      </c>
      <c r="BA239" s="163"/>
      <c r="BB239" s="163"/>
      <c r="BC239" s="149"/>
      <c r="BD239" s="149">
        <f t="shared" si="18"/>
        <v>0</v>
      </c>
      <c r="BE239" s="357"/>
      <c r="BF239" s="163"/>
      <c r="BG239" s="151"/>
      <c r="BH239" s="149">
        <f t="shared" si="20"/>
        <v>0</v>
      </c>
      <c r="BI239" s="163"/>
      <c r="BJ239" s="163"/>
      <c r="BK239" s="163"/>
      <c r="BL239" s="163"/>
      <c r="BM239" s="163"/>
      <c r="BN239" s="151"/>
      <c r="BO239" s="149">
        <f t="shared" si="22"/>
        <v>0</v>
      </c>
      <c r="BP239" s="151"/>
      <c r="BQ239" s="126"/>
    </row>
    <row r="240" spans="1:69" ht="12.75" customHeight="1">
      <c r="A240" s="164" t="s">
        <v>478</v>
      </c>
      <c r="B240" s="165" t="s">
        <v>479</v>
      </c>
      <c r="C240" s="149">
        <f t="shared" si="0"/>
        <v>0</v>
      </c>
      <c r="D240" s="166"/>
      <c r="E240" s="166"/>
      <c r="F240" s="166"/>
      <c r="G240" s="150"/>
      <c r="H240" s="149">
        <f t="shared" si="2"/>
        <v>0</v>
      </c>
      <c r="I240" s="166"/>
      <c r="J240" s="166"/>
      <c r="K240" s="166"/>
      <c r="L240" s="166"/>
      <c r="M240" s="150"/>
      <c r="N240" s="149">
        <f t="shared" si="4"/>
        <v>0</v>
      </c>
      <c r="O240" s="166"/>
      <c r="P240" s="166"/>
      <c r="Q240" s="166"/>
      <c r="R240" s="166"/>
      <c r="S240" s="166"/>
      <c r="T240" s="150"/>
      <c r="U240" s="149">
        <f t="shared" si="6"/>
        <v>0</v>
      </c>
      <c r="V240" s="166"/>
      <c r="W240" s="166"/>
      <c r="X240" s="166"/>
      <c r="Y240" s="150"/>
      <c r="Z240" s="149">
        <f t="shared" si="8"/>
        <v>0</v>
      </c>
      <c r="AA240" s="166"/>
      <c r="AB240" s="166"/>
      <c r="AC240" s="166"/>
      <c r="AD240" s="150"/>
      <c r="AE240" s="149">
        <f t="shared" si="10"/>
        <v>0</v>
      </c>
      <c r="AF240" s="166"/>
      <c r="AG240" s="166"/>
      <c r="AH240" s="166"/>
      <c r="AI240" s="150"/>
      <c r="AJ240" s="149">
        <f t="shared" si="12"/>
        <v>0</v>
      </c>
      <c r="AK240" s="166"/>
      <c r="AL240" s="166"/>
      <c r="AM240" s="150"/>
      <c r="AN240" s="166"/>
      <c r="AO240" s="150"/>
      <c r="AP240" s="166"/>
      <c r="AQ240" s="150"/>
      <c r="AR240" s="166"/>
      <c r="AS240" s="150"/>
      <c r="AT240" s="166"/>
      <c r="AU240" s="150"/>
      <c r="AV240" s="149">
        <f t="shared" si="14"/>
        <v>0</v>
      </c>
      <c r="AW240" s="166"/>
      <c r="AX240" s="166"/>
      <c r="AY240" s="150"/>
      <c r="AZ240" s="149">
        <f t="shared" si="16"/>
        <v>0</v>
      </c>
      <c r="BA240" s="166"/>
      <c r="BB240" s="166"/>
      <c r="BC240" s="149"/>
      <c r="BD240" s="149">
        <f t="shared" si="18"/>
        <v>0</v>
      </c>
      <c r="BE240" s="358"/>
      <c r="BF240" s="166"/>
      <c r="BG240" s="151"/>
      <c r="BH240" s="149">
        <f t="shared" si="20"/>
        <v>0</v>
      </c>
      <c r="BI240" s="166"/>
      <c r="BJ240" s="166"/>
      <c r="BK240" s="166"/>
      <c r="BL240" s="166"/>
      <c r="BM240" s="166"/>
      <c r="BN240" s="151"/>
      <c r="BO240" s="149">
        <f t="shared" si="22"/>
        <v>0</v>
      </c>
      <c r="BP240" s="151"/>
      <c r="BQ240" s="126"/>
    </row>
    <row r="241" spans="1:69" ht="12.75" customHeight="1">
      <c r="A241" s="189" t="s">
        <v>480</v>
      </c>
      <c r="B241" s="190" t="s">
        <v>481</v>
      </c>
      <c r="C241" s="149">
        <f t="shared" si="0"/>
        <v>0</v>
      </c>
      <c r="D241" s="166"/>
      <c r="E241" s="166"/>
      <c r="F241" s="166"/>
      <c r="G241" s="150"/>
      <c r="H241" s="149">
        <f t="shared" si="2"/>
        <v>0</v>
      </c>
      <c r="I241" s="166"/>
      <c r="J241" s="166"/>
      <c r="K241" s="166"/>
      <c r="L241" s="166"/>
      <c r="M241" s="150"/>
      <c r="N241" s="149">
        <f t="shared" si="4"/>
        <v>0</v>
      </c>
      <c r="O241" s="166"/>
      <c r="P241" s="166"/>
      <c r="Q241" s="166"/>
      <c r="R241" s="166"/>
      <c r="S241" s="166"/>
      <c r="T241" s="150"/>
      <c r="U241" s="149">
        <f t="shared" si="6"/>
        <v>0</v>
      </c>
      <c r="V241" s="166"/>
      <c r="W241" s="166"/>
      <c r="X241" s="166"/>
      <c r="Y241" s="150"/>
      <c r="Z241" s="149">
        <f t="shared" si="8"/>
        <v>0</v>
      </c>
      <c r="AA241" s="166"/>
      <c r="AB241" s="166"/>
      <c r="AC241" s="166"/>
      <c r="AD241" s="150"/>
      <c r="AE241" s="149">
        <f t="shared" si="10"/>
        <v>0</v>
      </c>
      <c r="AF241" s="166"/>
      <c r="AG241" s="166"/>
      <c r="AH241" s="166"/>
      <c r="AI241" s="150"/>
      <c r="AJ241" s="149">
        <f t="shared" si="12"/>
        <v>0</v>
      </c>
      <c r="AK241" s="166"/>
      <c r="AL241" s="166"/>
      <c r="AM241" s="150"/>
      <c r="AN241" s="166"/>
      <c r="AO241" s="150"/>
      <c r="AP241" s="166"/>
      <c r="AQ241" s="150"/>
      <c r="AR241" s="166"/>
      <c r="AS241" s="150"/>
      <c r="AT241" s="166"/>
      <c r="AU241" s="150"/>
      <c r="AV241" s="149">
        <f t="shared" si="14"/>
        <v>0</v>
      </c>
      <c r="AW241" s="166"/>
      <c r="AX241" s="166"/>
      <c r="AY241" s="150"/>
      <c r="AZ241" s="149">
        <f t="shared" si="16"/>
        <v>0</v>
      </c>
      <c r="BA241" s="166"/>
      <c r="BB241" s="166"/>
      <c r="BC241" s="149"/>
      <c r="BD241" s="149">
        <f t="shared" si="18"/>
        <v>0</v>
      </c>
      <c r="BE241" s="358"/>
      <c r="BF241" s="166"/>
      <c r="BG241" s="151"/>
      <c r="BH241" s="149">
        <f t="shared" si="20"/>
        <v>0</v>
      </c>
      <c r="BI241" s="166"/>
      <c r="BJ241" s="166"/>
      <c r="BK241" s="166"/>
      <c r="BL241" s="166"/>
      <c r="BM241" s="166"/>
      <c r="BN241" s="151"/>
      <c r="BO241" s="149">
        <f t="shared" si="22"/>
        <v>0</v>
      </c>
      <c r="BP241" s="151"/>
      <c r="BQ241" s="126"/>
    </row>
    <row r="242" spans="1:69" ht="12.75" customHeight="1">
      <c r="A242" s="164" t="s">
        <v>482</v>
      </c>
      <c r="B242" s="165" t="s">
        <v>483</v>
      </c>
      <c r="C242" s="149">
        <f t="shared" si="0"/>
        <v>0</v>
      </c>
      <c r="D242" s="166"/>
      <c r="E242" s="166"/>
      <c r="F242" s="166"/>
      <c r="G242" s="150"/>
      <c r="H242" s="149">
        <f t="shared" si="2"/>
        <v>0</v>
      </c>
      <c r="I242" s="166"/>
      <c r="J242" s="166"/>
      <c r="K242" s="166"/>
      <c r="L242" s="166"/>
      <c r="M242" s="150"/>
      <c r="N242" s="149">
        <f t="shared" si="4"/>
        <v>0</v>
      </c>
      <c r="O242" s="166"/>
      <c r="P242" s="166"/>
      <c r="Q242" s="166"/>
      <c r="R242" s="166"/>
      <c r="S242" s="166"/>
      <c r="T242" s="150"/>
      <c r="U242" s="149">
        <f t="shared" si="6"/>
        <v>0</v>
      </c>
      <c r="V242" s="166"/>
      <c r="W242" s="166"/>
      <c r="X242" s="166"/>
      <c r="Y242" s="150"/>
      <c r="Z242" s="149">
        <f t="shared" si="8"/>
        <v>0</v>
      </c>
      <c r="AA242" s="166"/>
      <c r="AB242" s="166"/>
      <c r="AC242" s="166"/>
      <c r="AD242" s="150"/>
      <c r="AE242" s="149">
        <f t="shared" si="10"/>
        <v>0</v>
      </c>
      <c r="AF242" s="166"/>
      <c r="AG242" s="166"/>
      <c r="AH242" s="166"/>
      <c r="AI242" s="150"/>
      <c r="AJ242" s="149">
        <f t="shared" si="12"/>
        <v>0</v>
      </c>
      <c r="AK242" s="166"/>
      <c r="AL242" s="166"/>
      <c r="AM242" s="150"/>
      <c r="AN242" s="166"/>
      <c r="AO242" s="150"/>
      <c r="AP242" s="166"/>
      <c r="AQ242" s="150"/>
      <c r="AR242" s="166"/>
      <c r="AS242" s="150"/>
      <c r="AT242" s="166"/>
      <c r="AU242" s="150"/>
      <c r="AV242" s="149">
        <f t="shared" si="14"/>
        <v>0</v>
      </c>
      <c r="AW242" s="166"/>
      <c r="AX242" s="166"/>
      <c r="AY242" s="150"/>
      <c r="AZ242" s="149">
        <f t="shared" si="16"/>
        <v>0</v>
      </c>
      <c r="BA242" s="166"/>
      <c r="BB242" s="166"/>
      <c r="BC242" s="149"/>
      <c r="BD242" s="149">
        <f t="shared" si="18"/>
        <v>0</v>
      </c>
      <c r="BE242" s="358"/>
      <c r="BF242" s="166"/>
      <c r="BG242" s="151"/>
      <c r="BH242" s="149">
        <f t="shared" si="20"/>
        <v>0</v>
      </c>
      <c r="BI242" s="166"/>
      <c r="BJ242" s="166"/>
      <c r="BK242" s="166"/>
      <c r="BL242" s="166"/>
      <c r="BM242" s="166"/>
      <c r="BN242" s="151"/>
      <c r="BO242" s="149">
        <f t="shared" si="22"/>
        <v>0</v>
      </c>
      <c r="BP242" s="151"/>
      <c r="BQ242" s="126"/>
    </row>
    <row r="243" spans="1:69" ht="12.75" customHeight="1">
      <c r="A243" s="154" t="s">
        <v>484</v>
      </c>
      <c r="B243" s="155" t="s">
        <v>485</v>
      </c>
      <c r="C243" s="149">
        <f t="shared" si="0"/>
        <v>0</v>
      </c>
      <c r="D243" s="156">
        <f t="shared" ref="D243:F243" si="628">+D244+D245+D246+D247+D252</f>
        <v>0</v>
      </c>
      <c r="E243" s="156">
        <f t="shared" si="628"/>
        <v>0</v>
      </c>
      <c r="F243" s="156">
        <f t="shared" si="628"/>
        <v>0</v>
      </c>
      <c r="G243" s="150"/>
      <c r="H243" s="149">
        <f t="shared" si="2"/>
        <v>0</v>
      </c>
      <c r="I243" s="156">
        <f t="shared" ref="I243:L243" si="629">+I244+I245+I246+I247+I252</f>
        <v>0</v>
      </c>
      <c r="J243" s="156">
        <f t="shared" si="629"/>
        <v>0</v>
      </c>
      <c r="K243" s="156">
        <f t="shared" si="629"/>
        <v>0</v>
      </c>
      <c r="L243" s="156">
        <f t="shared" si="629"/>
        <v>0</v>
      </c>
      <c r="M243" s="150"/>
      <c r="N243" s="149">
        <f t="shared" si="4"/>
        <v>0</v>
      </c>
      <c r="O243" s="156">
        <f t="shared" ref="O243:S243" si="630">+O244+O245+O246+O247+O252</f>
        <v>0</v>
      </c>
      <c r="P243" s="156">
        <f t="shared" si="630"/>
        <v>0</v>
      </c>
      <c r="Q243" s="156">
        <f t="shared" si="630"/>
        <v>0</v>
      </c>
      <c r="R243" s="156">
        <f t="shared" si="630"/>
        <v>0</v>
      </c>
      <c r="S243" s="156">
        <f t="shared" si="630"/>
        <v>0</v>
      </c>
      <c r="T243" s="150"/>
      <c r="U243" s="149">
        <f t="shared" si="6"/>
        <v>0</v>
      </c>
      <c r="V243" s="156">
        <f t="shared" ref="V243:X243" si="631">+V244+V245+V246+V247+V252</f>
        <v>0</v>
      </c>
      <c r="W243" s="156">
        <f t="shared" si="631"/>
        <v>0</v>
      </c>
      <c r="X243" s="156">
        <f t="shared" si="631"/>
        <v>0</v>
      </c>
      <c r="Y243" s="150"/>
      <c r="Z243" s="149">
        <f t="shared" si="8"/>
        <v>0</v>
      </c>
      <c r="AA243" s="156">
        <f t="shared" ref="AA243:AC243" si="632">+AA244+AA245+AA246+AA247+AA252</f>
        <v>0</v>
      </c>
      <c r="AB243" s="156">
        <f t="shared" si="632"/>
        <v>0</v>
      </c>
      <c r="AC243" s="156">
        <f t="shared" si="632"/>
        <v>0</v>
      </c>
      <c r="AD243" s="150"/>
      <c r="AE243" s="149">
        <f t="shared" si="10"/>
        <v>0</v>
      </c>
      <c r="AF243" s="156">
        <f t="shared" ref="AF243:AH243" si="633">+AF244+AF245+AF246+AF247+AF252</f>
        <v>0</v>
      </c>
      <c r="AG243" s="156">
        <f t="shared" si="633"/>
        <v>0</v>
      </c>
      <c r="AH243" s="156">
        <f t="shared" si="633"/>
        <v>0</v>
      </c>
      <c r="AI243" s="150"/>
      <c r="AJ243" s="149">
        <f t="shared" si="12"/>
        <v>0</v>
      </c>
      <c r="AK243" s="156">
        <f t="shared" ref="AK243:AL243" si="634">+AK244+AK245+AK246+AK247+AK252</f>
        <v>0</v>
      </c>
      <c r="AL243" s="156">
        <f t="shared" si="634"/>
        <v>0</v>
      </c>
      <c r="AM243" s="150"/>
      <c r="AN243" s="156">
        <f>+AN244+AN245+AN246+AN247+AN252</f>
        <v>0</v>
      </c>
      <c r="AO243" s="150"/>
      <c r="AP243" s="156">
        <f>+AP244+AP245+AP246+AP247+AP252</f>
        <v>0</v>
      </c>
      <c r="AQ243" s="150"/>
      <c r="AR243" s="156">
        <f>+AR244+AR245+AR246+AR247+AR252</f>
        <v>0</v>
      </c>
      <c r="AS243" s="150"/>
      <c r="AT243" s="156">
        <f>+AT244+AT245+AT246+AT247+AT252</f>
        <v>0</v>
      </c>
      <c r="AU243" s="150"/>
      <c r="AV243" s="149">
        <f t="shared" si="14"/>
        <v>0</v>
      </c>
      <c r="AW243" s="156">
        <f t="shared" ref="AW243:AX243" si="635">+AW244+AW245+AW246+AW247+AW252</f>
        <v>0</v>
      </c>
      <c r="AX243" s="156">
        <f t="shared" si="635"/>
        <v>0</v>
      </c>
      <c r="AY243" s="150"/>
      <c r="AZ243" s="149">
        <f t="shared" si="16"/>
        <v>0</v>
      </c>
      <c r="BA243" s="156">
        <f t="shared" ref="BA243:BB243" si="636">+BA244+BA245+BA246+BA247+BA252</f>
        <v>0</v>
      </c>
      <c r="BB243" s="156">
        <f t="shared" si="636"/>
        <v>0</v>
      </c>
      <c r="BC243" s="149"/>
      <c r="BD243" s="149">
        <f t="shared" si="18"/>
        <v>0</v>
      </c>
      <c r="BE243" s="356">
        <f>+BE244+BE245+BE246+BE247+BE252</f>
        <v>0</v>
      </c>
      <c r="BF243" s="156">
        <f t="shared" ref="BF243" si="637">+BF244+BF245+BF246+BF247+BF252</f>
        <v>0</v>
      </c>
      <c r="BG243" s="151"/>
      <c r="BH243" s="149">
        <f t="shared" si="20"/>
        <v>0</v>
      </c>
      <c r="BI243" s="156">
        <f t="shared" ref="BI243:BM243" si="638">+BI244+BI245+BI246+BI247+BI252</f>
        <v>0</v>
      </c>
      <c r="BJ243" s="156">
        <f t="shared" si="638"/>
        <v>0</v>
      </c>
      <c r="BK243" s="156">
        <f t="shared" si="638"/>
        <v>0</v>
      </c>
      <c r="BL243" s="156">
        <f t="shared" si="638"/>
        <v>0</v>
      </c>
      <c r="BM243" s="156">
        <f t="shared" si="638"/>
        <v>0</v>
      </c>
      <c r="BN243" s="151"/>
      <c r="BO243" s="149">
        <f t="shared" si="22"/>
        <v>0</v>
      </c>
      <c r="BP243" s="151"/>
      <c r="BQ243" s="126"/>
    </row>
    <row r="244" spans="1:69" ht="12.75" customHeight="1">
      <c r="A244" s="181" t="s">
        <v>486</v>
      </c>
      <c r="B244" s="182" t="s">
        <v>487</v>
      </c>
      <c r="C244" s="149">
        <f t="shared" si="0"/>
        <v>0</v>
      </c>
      <c r="D244" s="166"/>
      <c r="E244" s="166"/>
      <c r="F244" s="166"/>
      <c r="G244" s="150"/>
      <c r="H244" s="149">
        <f t="shared" si="2"/>
        <v>0</v>
      </c>
      <c r="I244" s="166"/>
      <c r="J244" s="166"/>
      <c r="K244" s="166"/>
      <c r="L244" s="166"/>
      <c r="M244" s="150"/>
      <c r="N244" s="149">
        <f t="shared" si="4"/>
        <v>0</v>
      </c>
      <c r="O244" s="166"/>
      <c r="P244" s="166"/>
      <c r="Q244" s="166"/>
      <c r="R244" s="166"/>
      <c r="S244" s="166"/>
      <c r="T244" s="150"/>
      <c r="U244" s="149">
        <f t="shared" si="6"/>
        <v>0</v>
      </c>
      <c r="V244" s="166"/>
      <c r="W244" s="166"/>
      <c r="X244" s="166"/>
      <c r="Y244" s="150"/>
      <c r="Z244" s="149">
        <f t="shared" si="8"/>
        <v>0</v>
      </c>
      <c r="AA244" s="166"/>
      <c r="AB244" s="166"/>
      <c r="AC244" s="166"/>
      <c r="AD244" s="150"/>
      <c r="AE244" s="149">
        <f t="shared" si="10"/>
        <v>0</v>
      </c>
      <c r="AF244" s="166"/>
      <c r="AG244" s="166"/>
      <c r="AH244" s="166"/>
      <c r="AI244" s="150"/>
      <c r="AJ244" s="149">
        <f t="shared" si="12"/>
        <v>0</v>
      </c>
      <c r="AK244" s="166"/>
      <c r="AL244" s="166"/>
      <c r="AM244" s="150"/>
      <c r="AN244" s="166"/>
      <c r="AO244" s="150"/>
      <c r="AP244" s="166"/>
      <c r="AQ244" s="150"/>
      <c r="AR244" s="166"/>
      <c r="AS244" s="150"/>
      <c r="AT244" s="166"/>
      <c r="AU244" s="150"/>
      <c r="AV244" s="149">
        <f t="shared" si="14"/>
        <v>0</v>
      </c>
      <c r="AW244" s="166"/>
      <c r="AX244" s="166"/>
      <c r="AY244" s="150"/>
      <c r="AZ244" s="149">
        <f t="shared" si="16"/>
        <v>0</v>
      </c>
      <c r="BA244" s="166"/>
      <c r="BB244" s="166"/>
      <c r="BC244" s="149"/>
      <c r="BD244" s="149">
        <f t="shared" si="18"/>
        <v>0</v>
      </c>
      <c r="BE244" s="358"/>
      <c r="BF244" s="166"/>
      <c r="BG244" s="151"/>
      <c r="BH244" s="149">
        <f t="shared" si="20"/>
        <v>0</v>
      </c>
      <c r="BI244" s="166"/>
      <c r="BJ244" s="166"/>
      <c r="BK244" s="166"/>
      <c r="BL244" s="166"/>
      <c r="BM244" s="166"/>
      <c r="BN244" s="151"/>
      <c r="BO244" s="149">
        <f t="shared" si="22"/>
        <v>0</v>
      </c>
      <c r="BP244" s="151"/>
      <c r="BQ244" s="126"/>
    </row>
    <row r="245" spans="1:69" ht="12.75" customHeight="1">
      <c r="A245" s="164" t="s">
        <v>488</v>
      </c>
      <c r="B245" s="165" t="s">
        <v>489</v>
      </c>
      <c r="C245" s="149">
        <f t="shared" si="0"/>
        <v>0</v>
      </c>
      <c r="D245" s="166"/>
      <c r="E245" s="166"/>
      <c r="F245" s="166"/>
      <c r="G245" s="150"/>
      <c r="H245" s="149">
        <f t="shared" si="2"/>
        <v>0</v>
      </c>
      <c r="I245" s="166"/>
      <c r="J245" s="166"/>
      <c r="K245" s="166"/>
      <c r="L245" s="166"/>
      <c r="M245" s="150"/>
      <c r="N245" s="149">
        <f t="shared" si="4"/>
        <v>0</v>
      </c>
      <c r="O245" s="166"/>
      <c r="P245" s="166"/>
      <c r="Q245" s="166"/>
      <c r="R245" s="166"/>
      <c r="S245" s="166"/>
      <c r="T245" s="150"/>
      <c r="U245" s="149">
        <f t="shared" si="6"/>
        <v>0</v>
      </c>
      <c r="V245" s="166"/>
      <c r="W245" s="166"/>
      <c r="X245" s="166"/>
      <c r="Y245" s="150"/>
      <c r="Z245" s="149">
        <f t="shared" si="8"/>
        <v>0</v>
      </c>
      <c r="AA245" s="166"/>
      <c r="AB245" s="166"/>
      <c r="AC245" s="166"/>
      <c r="AD245" s="150"/>
      <c r="AE245" s="149">
        <f t="shared" si="10"/>
        <v>0</v>
      </c>
      <c r="AF245" s="166"/>
      <c r="AG245" s="166"/>
      <c r="AH245" s="166"/>
      <c r="AI245" s="150"/>
      <c r="AJ245" s="149">
        <f t="shared" si="12"/>
        <v>0</v>
      </c>
      <c r="AK245" s="166"/>
      <c r="AL245" s="166"/>
      <c r="AM245" s="150"/>
      <c r="AN245" s="166"/>
      <c r="AO245" s="150"/>
      <c r="AP245" s="166"/>
      <c r="AQ245" s="150"/>
      <c r="AR245" s="166"/>
      <c r="AS245" s="150"/>
      <c r="AT245" s="166"/>
      <c r="AU245" s="150"/>
      <c r="AV245" s="149">
        <f t="shared" si="14"/>
        <v>0</v>
      </c>
      <c r="AW245" s="166"/>
      <c r="AX245" s="166"/>
      <c r="AY245" s="150"/>
      <c r="AZ245" s="149">
        <f t="shared" si="16"/>
        <v>0</v>
      </c>
      <c r="BA245" s="166"/>
      <c r="BB245" s="166"/>
      <c r="BC245" s="149"/>
      <c r="BD245" s="149">
        <f t="shared" si="18"/>
        <v>0</v>
      </c>
      <c r="BE245" s="358"/>
      <c r="BF245" s="166"/>
      <c r="BG245" s="151"/>
      <c r="BH245" s="149">
        <f t="shared" si="20"/>
        <v>0</v>
      </c>
      <c r="BI245" s="166"/>
      <c r="BJ245" s="166"/>
      <c r="BK245" s="166"/>
      <c r="BL245" s="166"/>
      <c r="BM245" s="166"/>
      <c r="BN245" s="151"/>
      <c r="BO245" s="149">
        <f t="shared" si="22"/>
        <v>0</v>
      </c>
      <c r="BP245" s="151"/>
      <c r="BQ245" s="126"/>
    </row>
    <row r="246" spans="1:69" ht="12.75" customHeight="1">
      <c r="A246" s="181" t="s">
        <v>490</v>
      </c>
      <c r="B246" s="182" t="s">
        <v>491</v>
      </c>
      <c r="C246" s="149">
        <f t="shared" si="0"/>
        <v>0</v>
      </c>
      <c r="D246" s="166"/>
      <c r="E246" s="166"/>
      <c r="F246" s="166"/>
      <c r="G246" s="150"/>
      <c r="H246" s="149">
        <f t="shared" si="2"/>
        <v>0</v>
      </c>
      <c r="I246" s="166"/>
      <c r="J246" s="166"/>
      <c r="K246" s="166"/>
      <c r="L246" s="166"/>
      <c r="M246" s="150"/>
      <c r="N246" s="149">
        <f t="shared" si="4"/>
        <v>0</v>
      </c>
      <c r="O246" s="166"/>
      <c r="P246" s="166"/>
      <c r="Q246" s="166"/>
      <c r="R246" s="166"/>
      <c r="S246" s="166"/>
      <c r="T246" s="150"/>
      <c r="U246" s="149">
        <f t="shared" si="6"/>
        <v>0</v>
      </c>
      <c r="V246" s="166"/>
      <c r="W246" s="166"/>
      <c r="X246" s="166"/>
      <c r="Y246" s="150"/>
      <c r="Z246" s="149">
        <f t="shared" si="8"/>
        <v>0</v>
      </c>
      <c r="AA246" s="166"/>
      <c r="AB246" s="166"/>
      <c r="AC246" s="166"/>
      <c r="AD246" s="150"/>
      <c r="AE246" s="149">
        <f t="shared" si="10"/>
        <v>0</v>
      </c>
      <c r="AF246" s="166"/>
      <c r="AG246" s="166"/>
      <c r="AH246" s="166"/>
      <c r="AI246" s="150"/>
      <c r="AJ246" s="149">
        <f t="shared" si="12"/>
        <v>0</v>
      </c>
      <c r="AK246" s="166"/>
      <c r="AL246" s="166"/>
      <c r="AM246" s="150"/>
      <c r="AN246" s="166"/>
      <c r="AO246" s="150"/>
      <c r="AP246" s="166"/>
      <c r="AQ246" s="150"/>
      <c r="AR246" s="166"/>
      <c r="AS246" s="150"/>
      <c r="AT246" s="166"/>
      <c r="AU246" s="150"/>
      <c r="AV246" s="149">
        <f t="shared" si="14"/>
        <v>0</v>
      </c>
      <c r="AW246" s="166"/>
      <c r="AX246" s="166"/>
      <c r="AY246" s="150"/>
      <c r="AZ246" s="149">
        <f t="shared" si="16"/>
        <v>0</v>
      </c>
      <c r="BA246" s="166"/>
      <c r="BB246" s="166"/>
      <c r="BC246" s="149"/>
      <c r="BD246" s="149">
        <f t="shared" si="18"/>
        <v>0</v>
      </c>
      <c r="BE246" s="358"/>
      <c r="BF246" s="166"/>
      <c r="BG246" s="151"/>
      <c r="BH246" s="149">
        <f t="shared" si="20"/>
        <v>0</v>
      </c>
      <c r="BI246" s="166"/>
      <c r="BJ246" s="166"/>
      <c r="BK246" s="166"/>
      <c r="BL246" s="166"/>
      <c r="BM246" s="166"/>
      <c r="BN246" s="151"/>
      <c r="BO246" s="149">
        <f t="shared" si="22"/>
        <v>0</v>
      </c>
      <c r="BP246" s="151"/>
      <c r="BQ246" s="126"/>
    </row>
    <row r="247" spans="1:69" ht="12.75" customHeight="1">
      <c r="A247" s="167" t="s">
        <v>492</v>
      </c>
      <c r="B247" s="168" t="s">
        <v>493</v>
      </c>
      <c r="C247" s="149">
        <f t="shared" si="0"/>
        <v>0</v>
      </c>
      <c r="D247" s="156">
        <f t="shared" ref="D247:F247" si="639">+D248+D249+D250+D251</f>
        <v>0</v>
      </c>
      <c r="E247" s="156">
        <f t="shared" si="639"/>
        <v>0</v>
      </c>
      <c r="F247" s="156">
        <f t="shared" si="639"/>
        <v>0</v>
      </c>
      <c r="G247" s="150"/>
      <c r="H247" s="149">
        <f t="shared" si="2"/>
        <v>0</v>
      </c>
      <c r="I247" s="156">
        <f t="shared" ref="I247:L247" si="640">+I248+I249+I250+I251</f>
        <v>0</v>
      </c>
      <c r="J247" s="156">
        <f t="shared" si="640"/>
        <v>0</v>
      </c>
      <c r="K247" s="156">
        <f t="shared" si="640"/>
        <v>0</v>
      </c>
      <c r="L247" s="156">
        <f t="shared" si="640"/>
        <v>0</v>
      </c>
      <c r="M247" s="150"/>
      <c r="N247" s="149">
        <f t="shared" si="4"/>
        <v>0</v>
      </c>
      <c r="O247" s="156">
        <f t="shared" ref="O247:S247" si="641">+O248+O249+O250+O251</f>
        <v>0</v>
      </c>
      <c r="P247" s="156">
        <f t="shared" si="641"/>
        <v>0</v>
      </c>
      <c r="Q247" s="156">
        <f t="shared" si="641"/>
        <v>0</v>
      </c>
      <c r="R247" s="156">
        <f t="shared" si="641"/>
        <v>0</v>
      </c>
      <c r="S247" s="156">
        <f t="shared" si="641"/>
        <v>0</v>
      </c>
      <c r="T247" s="150"/>
      <c r="U247" s="149">
        <f t="shared" si="6"/>
        <v>0</v>
      </c>
      <c r="V247" s="156">
        <f t="shared" ref="V247:X247" si="642">+V248+V249+V250+V251</f>
        <v>0</v>
      </c>
      <c r="W247" s="156">
        <f t="shared" si="642"/>
        <v>0</v>
      </c>
      <c r="X247" s="156">
        <f t="shared" si="642"/>
        <v>0</v>
      </c>
      <c r="Y247" s="150"/>
      <c r="Z247" s="149">
        <f t="shared" si="8"/>
        <v>0</v>
      </c>
      <c r="AA247" s="156">
        <f t="shared" ref="AA247:AC247" si="643">+AA248+AA249+AA250+AA251</f>
        <v>0</v>
      </c>
      <c r="AB247" s="156">
        <f t="shared" si="643"/>
        <v>0</v>
      </c>
      <c r="AC247" s="156">
        <f t="shared" si="643"/>
        <v>0</v>
      </c>
      <c r="AD247" s="150"/>
      <c r="AE247" s="149">
        <f t="shared" si="10"/>
        <v>0</v>
      </c>
      <c r="AF247" s="156">
        <f t="shared" ref="AF247:AH247" si="644">+AF248+AF249+AF250+AF251</f>
        <v>0</v>
      </c>
      <c r="AG247" s="156">
        <f t="shared" si="644"/>
        <v>0</v>
      </c>
      <c r="AH247" s="156">
        <f t="shared" si="644"/>
        <v>0</v>
      </c>
      <c r="AI247" s="150"/>
      <c r="AJ247" s="149">
        <f t="shared" si="12"/>
        <v>0</v>
      </c>
      <c r="AK247" s="156">
        <f t="shared" ref="AK247:AL247" si="645">+AK248+AK249+AK250+AK251</f>
        <v>0</v>
      </c>
      <c r="AL247" s="156">
        <f t="shared" si="645"/>
        <v>0</v>
      </c>
      <c r="AM247" s="150"/>
      <c r="AN247" s="156">
        <f>+AN248+AN249+AN250+AN251</f>
        <v>0</v>
      </c>
      <c r="AO247" s="150"/>
      <c r="AP247" s="156">
        <f>+AP248+AP249+AP250+AP251</f>
        <v>0</v>
      </c>
      <c r="AQ247" s="150"/>
      <c r="AR247" s="156">
        <f>+AR248+AR249+AR250+AR251</f>
        <v>0</v>
      </c>
      <c r="AS247" s="150"/>
      <c r="AT247" s="156">
        <f>+AT248+AT249+AT250+AT251</f>
        <v>0</v>
      </c>
      <c r="AU247" s="150"/>
      <c r="AV247" s="149">
        <f t="shared" si="14"/>
        <v>0</v>
      </c>
      <c r="AW247" s="156">
        <f t="shared" ref="AW247:AX247" si="646">+AW248+AW249+AW250+AW251</f>
        <v>0</v>
      </c>
      <c r="AX247" s="156">
        <f t="shared" si="646"/>
        <v>0</v>
      </c>
      <c r="AY247" s="150"/>
      <c r="AZ247" s="149">
        <f t="shared" si="16"/>
        <v>0</v>
      </c>
      <c r="BA247" s="156">
        <f t="shared" ref="BA247:BB247" si="647">+BA248+BA249+BA250+BA251</f>
        <v>0</v>
      </c>
      <c r="BB247" s="156">
        <f t="shared" si="647"/>
        <v>0</v>
      </c>
      <c r="BC247" s="149"/>
      <c r="BD247" s="149">
        <f t="shared" si="18"/>
        <v>0</v>
      </c>
      <c r="BE247" s="356">
        <f>+BE248+BE249+BE250+BE251</f>
        <v>0</v>
      </c>
      <c r="BF247" s="156">
        <f t="shared" ref="BF247" si="648">+BF248+BF249+BF250+BF251</f>
        <v>0</v>
      </c>
      <c r="BG247" s="151"/>
      <c r="BH247" s="149">
        <f t="shared" si="20"/>
        <v>0</v>
      </c>
      <c r="BI247" s="156">
        <f t="shared" ref="BI247:BM247" si="649">+BI248+BI249+BI250+BI251</f>
        <v>0</v>
      </c>
      <c r="BJ247" s="156">
        <f t="shared" si="649"/>
        <v>0</v>
      </c>
      <c r="BK247" s="156">
        <f t="shared" si="649"/>
        <v>0</v>
      </c>
      <c r="BL247" s="156">
        <f t="shared" si="649"/>
        <v>0</v>
      </c>
      <c r="BM247" s="156">
        <f t="shared" si="649"/>
        <v>0</v>
      </c>
      <c r="BN247" s="151"/>
      <c r="BO247" s="149">
        <f t="shared" si="22"/>
        <v>0</v>
      </c>
      <c r="BP247" s="151"/>
      <c r="BQ247" s="126"/>
    </row>
    <row r="248" spans="1:69" ht="12.75" customHeight="1">
      <c r="A248" s="173" t="s">
        <v>494</v>
      </c>
      <c r="B248" s="174" t="s">
        <v>495</v>
      </c>
      <c r="C248" s="149">
        <f t="shared" si="0"/>
        <v>0</v>
      </c>
      <c r="D248" s="163"/>
      <c r="E248" s="163"/>
      <c r="F248" s="163"/>
      <c r="G248" s="150"/>
      <c r="H248" s="149">
        <f t="shared" si="2"/>
        <v>0</v>
      </c>
      <c r="I248" s="163"/>
      <c r="J248" s="163"/>
      <c r="K248" s="163"/>
      <c r="L248" s="163"/>
      <c r="M248" s="150"/>
      <c r="N248" s="149">
        <f t="shared" si="4"/>
        <v>0</v>
      </c>
      <c r="O248" s="163"/>
      <c r="P248" s="163"/>
      <c r="Q248" s="163"/>
      <c r="R248" s="163"/>
      <c r="S248" s="163"/>
      <c r="T248" s="150"/>
      <c r="U248" s="149">
        <f t="shared" si="6"/>
        <v>0</v>
      </c>
      <c r="V248" s="163"/>
      <c r="W248" s="163"/>
      <c r="X248" s="163"/>
      <c r="Y248" s="150"/>
      <c r="Z248" s="149">
        <f t="shared" si="8"/>
        <v>0</v>
      </c>
      <c r="AA248" s="163"/>
      <c r="AB248" s="163"/>
      <c r="AC248" s="163"/>
      <c r="AD248" s="150"/>
      <c r="AE248" s="149">
        <f t="shared" si="10"/>
        <v>0</v>
      </c>
      <c r="AF248" s="163"/>
      <c r="AG248" s="163"/>
      <c r="AH248" s="163"/>
      <c r="AI248" s="150"/>
      <c r="AJ248" s="149">
        <f t="shared" si="12"/>
        <v>0</v>
      </c>
      <c r="AK248" s="163"/>
      <c r="AL248" s="163"/>
      <c r="AM248" s="150"/>
      <c r="AN248" s="163"/>
      <c r="AO248" s="150"/>
      <c r="AP248" s="163"/>
      <c r="AQ248" s="150"/>
      <c r="AR248" s="163"/>
      <c r="AS248" s="150"/>
      <c r="AT248" s="163"/>
      <c r="AU248" s="150"/>
      <c r="AV248" s="149">
        <f t="shared" si="14"/>
        <v>0</v>
      </c>
      <c r="AW248" s="163"/>
      <c r="AX248" s="163"/>
      <c r="AY248" s="150"/>
      <c r="AZ248" s="149">
        <f t="shared" si="16"/>
        <v>0</v>
      </c>
      <c r="BA248" s="163"/>
      <c r="BB248" s="163"/>
      <c r="BC248" s="149"/>
      <c r="BD248" s="149">
        <f t="shared" si="18"/>
        <v>0</v>
      </c>
      <c r="BE248" s="357"/>
      <c r="BF248" s="163"/>
      <c r="BG248" s="151"/>
      <c r="BH248" s="149">
        <f t="shared" si="20"/>
        <v>0</v>
      </c>
      <c r="BI248" s="163"/>
      <c r="BJ248" s="163"/>
      <c r="BK248" s="163"/>
      <c r="BL248" s="163"/>
      <c r="BM248" s="163"/>
      <c r="BN248" s="151"/>
      <c r="BO248" s="149">
        <f t="shared" si="22"/>
        <v>0</v>
      </c>
      <c r="BP248" s="151"/>
      <c r="BQ248" s="126"/>
    </row>
    <row r="249" spans="1:69" ht="12.75" customHeight="1">
      <c r="A249" s="173" t="s">
        <v>496</v>
      </c>
      <c r="B249" s="174" t="s">
        <v>497</v>
      </c>
      <c r="C249" s="149">
        <f t="shared" si="0"/>
        <v>0</v>
      </c>
      <c r="D249" s="163"/>
      <c r="E249" s="163"/>
      <c r="F249" s="163"/>
      <c r="G249" s="150"/>
      <c r="H249" s="149">
        <f t="shared" si="2"/>
        <v>0</v>
      </c>
      <c r="I249" s="163"/>
      <c r="J249" s="163"/>
      <c r="K249" s="163"/>
      <c r="L249" s="163"/>
      <c r="M249" s="150"/>
      <c r="N249" s="149">
        <f t="shared" si="4"/>
        <v>0</v>
      </c>
      <c r="O249" s="163"/>
      <c r="P249" s="163"/>
      <c r="Q249" s="163"/>
      <c r="R249" s="163"/>
      <c r="S249" s="163"/>
      <c r="T249" s="150"/>
      <c r="U249" s="149">
        <f t="shared" si="6"/>
        <v>0</v>
      </c>
      <c r="V249" s="163"/>
      <c r="W249" s="163"/>
      <c r="X249" s="163"/>
      <c r="Y249" s="150"/>
      <c r="Z249" s="149">
        <f t="shared" si="8"/>
        <v>0</v>
      </c>
      <c r="AA249" s="163"/>
      <c r="AB249" s="163"/>
      <c r="AC249" s="163"/>
      <c r="AD249" s="150"/>
      <c r="AE249" s="149">
        <f t="shared" si="10"/>
        <v>0</v>
      </c>
      <c r="AF249" s="163"/>
      <c r="AG249" s="163"/>
      <c r="AH249" s="163"/>
      <c r="AI249" s="150"/>
      <c r="AJ249" s="149">
        <f t="shared" si="12"/>
        <v>0</v>
      </c>
      <c r="AK249" s="163"/>
      <c r="AL249" s="163"/>
      <c r="AM249" s="150"/>
      <c r="AN249" s="163"/>
      <c r="AO249" s="150"/>
      <c r="AP249" s="163"/>
      <c r="AQ249" s="150"/>
      <c r="AR249" s="163"/>
      <c r="AS249" s="150"/>
      <c r="AT249" s="163"/>
      <c r="AU249" s="150"/>
      <c r="AV249" s="149">
        <f t="shared" si="14"/>
        <v>0</v>
      </c>
      <c r="AW249" s="163"/>
      <c r="AX249" s="163"/>
      <c r="AY249" s="150"/>
      <c r="AZ249" s="149">
        <f t="shared" si="16"/>
        <v>0</v>
      </c>
      <c r="BA249" s="163"/>
      <c r="BB249" s="163"/>
      <c r="BC249" s="149"/>
      <c r="BD249" s="149">
        <f t="shared" si="18"/>
        <v>0</v>
      </c>
      <c r="BE249" s="357"/>
      <c r="BF249" s="163"/>
      <c r="BG249" s="151"/>
      <c r="BH249" s="149">
        <f t="shared" si="20"/>
        <v>0</v>
      </c>
      <c r="BI249" s="163"/>
      <c r="BJ249" s="163"/>
      <c r="BK249" s="163"/>
      <c r="BL249" s="163"/>
      <c r="BM249" s="163"/>
      <c r="BN249" s="151"/>
      <c r="BO249" s="149">
        <f t="shared" si="22"/>
        <v>0</v>
      </c>
      <c r="BP249" s="151"/>
      <c r="BQ249" s="126"/>
    </row>
    <row r="250" spans="1:69" ht="12.75" customHeight="1">
      <c r="A250" s="173" t="s">
        <v>498</v>
      </c>
      <c r="B250" s="174" t="s">
        <v>499</v>
      </c>
      <c r="C250" s="149">
        <f t="shared" si="0"/>
        <v>0</v>
      </c>
      <c r="D250" s="163"/>
      <c r="E250" s="163"/>
      <c r="F250" s="163"/>
      <c r="G250" s="150"/>
      <c r="H250" s="149">
        <f t="shared" si="2"/>
        <v>0</v>
      </c>
      <c r="I250" s="163"/>
      <c r="J250" s="163"/>
      <c r="K250" s="163"/>
      <c r="L250" s="163"/>
      <c r="M250" s="150"/>
      <c r="N250" s="149">
        <f t="shared" si="4"/>
        <v>0</v>
      </c>
      <c r="O250" s="163"/>
      <c r="P250" s="163"/>
      <c r="Q250" s="163"/>
      <c r="R250" s="163"/>
      <c r="S250" s="163"/>
      <c r="T250" s="150"/>
      <c r="U250" s="149">
        <f t="shared" si="6"/>
        <v>0</v>
      </c>
      <c r="V250" s="163"/>
      <c r="W250" s="163"/>
      <c r="X250" s="163"/>
      <c r="Y250" s="150"/>
      <c r="Z250" s="149">
        <f t="shared" si="8"/>
        <v>0</v>
      </c>
      <c r="AA250" s="163"/>
      <c r="AB250" s="163"/>
      <c r="AC250" s="163"/>
      <c r="AD250" s="150"/>
      <c r="AE250" s="149">
        <f t="shared" si="10"/>
        <v>0</v>
      </c>
      <c r="AF250" s="163"/>
      <c r="AG250" s="163"/>
      <c r="AH250" s="163"/>
      <c r="AI250" s="150"/>
      <c r="AJ250" s="149">
        <f t="shared" si="12"/>
        <v>0</v>
      </c>
      <c r="AK250" s="163"/>
      <c r="AL250" s="163"/>
      <c r="AM250" s="150"/>
      <c r="AN250" s="163"/>
      <c r="AO250" s="150"/>
      <c r="AP250" s="163"/>
      <c r="AQ250" s="150"/>
      <c r="AR250" s="163"/>
      <c r="AS250" s="150"/>
      <c r="AT250" s="163"/>
      <c r="AU250" s="150"/>
      <c r="AV250" s="149">
        <f t="shared" si="14"/>
        <v>0</v>
      </c>
      <c r="AW250" s="163"/>
      <c r="AX250" s="163"/>
      <c r="AY250" s="150"/>
      <c r="AZ250" s="149">
        <f t="shared" si="16"/>
        <v>0</v>
      </c>
      <c r="BA250" s="163"/>
      <c r="BB250" s="163"/>
      <c r="BC250" s="149"/>
      <c r="BD250" s="149">
        <f t="shared" si="18"/>
        <v>0</v>
      </c>
      <c r="BE250" s="357"/>
      <c r="BF250" s="163"/>
      <c r="BG250" s="151"/>
      <c r="BH250" s="149">
        <f t="shared" si="20"/>
        <v>0</v>
      </c>
      <c r="BI250" s="163"/>
      <c r="BJ250" s="163"/>
      <c r="BK250" s="163"/>
      <c r="BL250" s="163"/>
      <c r="BM250" s="163"/>
      <c r="BN250" s="151"/>
      <c r="BO250" s="149">
        <f t="shared" si="22"/>
        <v>0</v>
      </c>
      <c r="BP250" s="151"/>
      <c r="BQ250" s="126"/>
    </row>
    <row r="251" spans="1:69" ht="12.75" customHeight="1">
      <c r="A251" s="173" t="s">
        <v>500</v>
      </c>
      <c r="B251" s="174" t="s">
        <v>501</v>
      </c>
      <c r="C251" s="149">
        <f t="shared" si="0"/>
        <v>0</v>
      </c>
      <c r="D251" s="163"/>
      <c r="E251" s="163"/>
      <c r="F251" s="163"/>
      <c r="G251" s="150"/>
      <c r="H251" s="149">
        <f t="shared" si="2"/>
        <v>0</v>
      </c>
      <c r="I251" s="163"/>
      <c r="J251" s="163"/>
      <c r="K251" s="163"/>
      <c r="L251" s="163"/>
      <c r="M251" s="150"/>
      <c r="N251" s="149">
        <f t="shared" si="4"/>
        <v>0</v>
      </c>
      <c r="O251" s="163"/>
      <c r="P251" s="163"/>
      <c r="Q251" s="163"/>
      <c r="R251" s="163"/>
      <c r="S251" s="163"/>
      <c r="T251" s="150"/>
      <c r="U251" s="149">
        <f t="shared" si="6"/>
        <v>0</v>
      </c>
      <c r="V251" s="163"/>
      <c r="W251" s="163"/>
      <c r="X251" s="163"/>
      <c r="Y251" s="150"/>
      <c r="Z251" s="149">
        <f t="shared" si="8"/>
        <v>0</v>
      </c>
      <c r="AA251" s="163"/>
      <c r="AB251" s="163"/>
      <c r="AC251" s="163"/>
      <c r="AD251" s="150"/>
      <c r="AE251" s="149">
        <f t="shared" si="10"/>
        <v>0</v>
      </c>
      <c r="AF251" s="163"/>
      <c r="AG251" s="163"/>
      <c r="AH251" s="163"/>
      <c r="AI251" s="150"/>
      <c r="AJ251" s="149">
        <f t="shared" si="12"/>
        <v>0</v>
      </c>
      <c r="AK251" s="163"/>
      <c r="AL251" s="163"/>
      <c r="AM251" s="150"/>
      <c r="AN251" s="163"/>
      <c r="AO251" s="150"/>
      <c r="AP251" s="163"/>
      <c r="AQ251" s="150"/>
      <c r="AR251" s="163"/>
      <c r="AS251" s="150"/>
      <c r="AT251" s="163"/>
      <c r="AU251" s="150"/>
      <c r="AV251" s="149">
        <f t="shared" si="14"/>
        <v>0</v>
      </c>
      <c r="AW251" s="163"/>
      <c r="AX251" s="163"/>
      <c r="AY251" s="150"/>
      <c r="AZ251" s="149">
        <f t="shared" si="16"/>
        <v>0</v>
      </c>
      <c r="BA251" s="163"/>
      <c r="BB251" s="163"/>
      <c r="BC251" s="149"/>
      <c r="BD251" s="149">
        <f t="shared" si="18"/>
        <v>0</v>
      </c>
      <c r="BE251" s="357"/>
      <c r="BF251" s="163"/>
      <c r="BG251" s="151"/>
      <c r="BH251" s="149">
        <f t="shared" si="20"/>
        <v>0</v>
      </c>
      <c r="BI251" s="163"/>
      <c r="BJ251" s="163"/>
      <c r="BK251" s="163"/>
      <c r="BL251" s="163"/>
      <c r="BM251" s="163"/>
      <c r="BN251" s="151"/>
      <c r="BO251" s="149">
        <f t="shared" si="22"/>
        <v>0</v>
      </c>
      <c r="BP251" s="151"/>
      <c r="BQ251" s="126"/>
    </row>
    <row r="252" spans="1:69" ht="12.75" customHeight="1">
      <c r="A252" s="164" t="s">
        <v>502</v>
      </c>
      <c r="B252" s="165" t="s">
        <v>503</v>
      </c>
      <c r="C252" s="149">
        <f t="shared" si="0"/>
        <v>0</v>
      </c>
      <c r="D252" s="166"/>
      <c r="E252" s="166"/>
      <c r="F252" s="166"/>
      <c r="G252" s="150"/>
      <c r="H252" s="149">
        <f t="shared" si="2"/>
        <v>0</v>
      </c>
      <c r="I252" s="166"/>
      <c r="J252" s="166"/>
      <c r="K252" s="166"/>
      <c r="L252" s="166"/>
      <c r="M252" s="150"/>
      <c r="N252" s="149">
        <f t="shared" si="4"/>
        <v>0</v>
      </c>
      <c r="O252" s="166"/>
      <c r="P252" s="166"/>
      <c r="Q252" s="166"/>
      <c r="R252" s="166"/>
      <c r="S252" s="166"/>
      <c r="T252" s="150"/>
      <c r="U252" s="149">
        <f t="shared" si="6"/>
        <v>0</v>
      </c>
      <c r="V252" s="166"/>
      <c r="W252" s="166"/>
      <c r="X252" s="166"/>
      <c r="Y252" s="150"/>
      <c r="Z252" s="149">
        <f t="shared" si="8"/>
        <v>0</v>
      </c>
      <c r="AA252" s="166"/>
      <c r="AB252" s="166"/>
      <c r="AC252" s="166"/>
      <c r="AD252" s="150"/>
      <c r="AE252" s="149">
        <f t="shared" si="10"/>
        <v>0</v>
      </c>
      <c r="AF252" s="166"/>
      <c r="AG252" s="166"/>
      <c r="AH252" s="166"/>
      <c r="AI252" s="150"/>
      <c r="AJ252" s="149">
        <f t="shared" si="12"/>
        <v>0</v>
      </c>
      <c r="AK252" s="166"/>
      <c r="AL252" s="166"/>
      <c r="AM252" s="150"/>
      <c r="AN252" s="166"/>
      <c r="AO252" s="150"/>
      <c r="AP252" s="166"/>
      <c r="AQ252" s="150"/>
      <c r="AR252" s="166"/>
      <c r="AS252" s="150"/>
      <c r="AT252" s="166"/>
      <c r="AU252" s="150"/>
      <c r="AV252" s="149">
        <f t="shared" si="14"/>
        <v>0</v>
      </c>
      <c r="AW252" s="166"/>
      <c r="AX252" s="166"/>
      <c r="AY252" s="150"/>
      <c r="AZ252" s="149">
        <f t="shared" si="16"/>
        <v>0</v>
      </c>
      <c r="BA252" s="166"/>
      <c r="BB252" s="166"/>
      <c r="BC252" s="149"/>
      <c r="BD252" s="149">
        <f t="shared" si="18"/>
        <v>0</v>
      </c>
      <c r="BE252" s="358"/>
      <c r="BF252" s="166"/>
      <c r="BG252" s="151"/>
      <c r="BH252" s="149">
        <f t="shared" si="20"/>
        <v>0</v>
      </c>
      <c r="BI252" s="166"/>
      <c r="BJ252" s="166"/>
      <c r="BK252" s="166"/>
      <c r="BL252" s="166"/>
      <c r="BM252" s="166"/>
      <c r="BN252" s="151"/>
      <c r="BO252" s="149">
        <f t="shared" si="22"/>
        <v>0</v>
      </c>
      <c r="BP252" s="151"/>
      <c r="BQ252" s="126"/>
    </row>
    <row r="253" spans="1:69" ht="12.75" customHeight="1">
      <c r="A253" s="154" t="s">
        <v>504</v>
      </c>
      <c r="B253" s="155" t="s">
        <v>505</v>
      </c>
      <c r="C253" s="149">
        <f t="shared" si="0"/>
        <v>0</v>
      </c>
      <c r="D253" s="156">
        <f t="shared" ref="D253:F253" si="650">SUM(D254:D258)</f>
        <v>0</v>
      </c>
      <c r="E253" s="156">
        <f t="shared" si="650"/>
        <v>0</v>
      </c>
      <c r="F253" s="156">
        <f t="shared" si="650"/>
        <v>0</v>
      </c>
      <c r="G253" s="150"/>
      <c r="H253" s="149">
        <f t="shared" si="2"/>
        <v>0</v>
      </c>
      <c r="I253" s="156">
        <f t="shared" ref="I253:L253" si="651">SUM(I254:I258)</f>
        <v>0</v>
      </c>
      <c r="J253" s="156">
        <f t="shared" si="651"/>
        <v>0</v>
      </c>
      <c r="K253" s="156">
        <f t="shared" si="651"/>
        <v>0</v>
      </c>
      <c r="L253" s="156">
        <f t="shared" si="651"/>
        <v>0</v>
      </c>
      <c r="M253" s="150"/>
      <c r="N253" s="149">
        <f t="shared" si="4"/>
        <v>0</v>
      </c>
      <c r="O253" s="156">
        <f t="shared" ref="O253:S253" si="652">SUM(O254:O258)</f>
        <v>0</v>
      </c>
      <c r="P253" s="156">
        <f t="shared" si="652"/>
        <v>0</v>
      </c>
      <c r="Q253" s="156">
        <f t="shared" si="652"/>
        <v>0</v>
      </c>
      <c r="R253" s="156">
        <f t="shared" si="652"/>
        <v>0</v>
      </c>
      <c r="S253" s="156">
        <f t="shared" si="652"/>
        <v>0</v>
      </c>
      <c r="T253" s="150"/>
      <c r="U253" s="149">
        <f t="shared" si="6"/>
        <v>0</v>
      </c>
      <c r="V253" s="156">
        <f t="shared" ref="V253:X253" si="653">SUM(V254:V258)</f>
        <v>0</v>
      </c>
      <c r="W253" s="156">
        <f t="shared" si="653"/>
        <v>0</v>
      </c>
      <c r="X253" s="156">
        <f t="shared" si="653"/>
        <v>0</v>
      </c>
      <c r="Y253" s="150"/>
      <c r="Z253" s="149">
        <f t="shared" si="8"/>
        <v>0</v>
      </c>
      <c r="AA253" s="156">
        <f t="shared" ref="AA253:AC253" si="654">SUM(AA254:AA258)</f>
        <v>0</v>
      </c>
      <c r="AB253" s="156">
        <f t="shared" si="654"/>
        <v>0</v>
      </c>
      <c r="AC253" s="156">
        <f t="shared" si="654"/>
        <v>0</v>
      </c>
      <c r="AD253" s="150"/>
      <c r="AE253" s="149">
        <f t="shared" si="10"/>
        <v>0</v>
      </c>
      <c r="AF253" s="156">
        <f t="shared" ref="AF253:AH253" si="655">SUM(AF254:AF258)</f>
        <v>0</v>
      </c>
      <c r="AG253" s="156">
        <f t="shared" si="655"/>
        <v>0</v>
      </c>
      <c r="AH253" s="156">
        <f t="shared" si="655"/>
        <v>0</v>
      </c>
      <c r="AI253" s="150"/>
      <c r="AJ253" s="149">
        <f t="shared" si="12"/>
        <v>0</v>
      </c>
      <c r="AK253" s="156">
        <f t="shared" ref="AK253:AL253" si="656">SUM(AK254:AK258)</f>
        <v>0</v>
      </c>
      <c r="AL253" s="156">
        <f t="shared" si="656"/>
        <v>0</v>
      </c>
      <c r="AM253" s="150"/>
      <c r="AN253" s="156">
        <f>SUM(AN254:AN258)</f>
        <v>0</v>
      </c>
      <c r="AO253" s="150"/>
      <c r="AP253" s="156">
        <f>SUM(AP254:AP258)</f>
        <v>0</v>
      </c>
      <c r="AQ253" s="150"/>
      <c r="AR253" s="156">
        <f>SUM(AR254:AR258)</f>
        <v>0</v>
      </c>
      <c r="AS253" s="150"/>
      <c r="AT253" s="156">
        <f>SUM(AT254:AT258)</f>
        <v>0</v>
      </c>
      <c r="AU253" s="150"/>
      <c r="AV253" s="149">
        <f t="shared" si="14"/>
        <v>0</v>
      </c>
      <c r="AW253" s="156">
        <f t="shared" ref="AW253:AX253" si="657">SUM(AW254:AW258)</f>
        <v>0</v>
      </c>
      <c r="AX253" s="156">
        <f t="shared" si="657"/>
        <v>0</v>
      </c>
      <c r="AY253" s="150"/>
      <c r="AZ253" s="149">
        <f t="shared" si="16"/>
        <v>0</v>
      </c>
      <c r="BA253" s="156">
        <f t="shared" ref="BA253:BB253" si="658">SUM(BA254:BA258)</f>
        <v>0</v>
      </c>
      <c r="BB253" s="156">
        <f t="shared" si="658"/>
        <v>0</v>
      </c>
      <c r="BC253" s="149"/>
      <c r="BD253" s="149">
        <f t="shared" si="18"/>
        <v>0</v>
      </c>
      <c r="BE253" s="356">
        <f>SUM(BE254:BE258)</f>
        <v>0</v>
      </c>
      <c r="BF253" s="156">
        <f t="shared" ref="BF253" si="659">SUM(BF254:BF258)</f>
        <v>0</v>
      </c>
      <c r="BG253" s="151"/>
      <c r="BH253" s="149">
        <f t="shared" si="20"/>
        <v>0</v>
      </c>
      <c r="BI253" s="156">
        <f t="shared" ref="BI253:BM253" si="660">SUM(BI254:BI258)</f>
        <v>0</v>
      </c>
      <c r="BJ253" s="156">
        <f t="shared" si="660"/>
        <v>0</v>
      </c>
      <c r="BK253" s="156">
        <f t="shared" si="660"/>
        <v>0</v>
      </c>
      <c r="BL253" s="156">
        <f t="shared" si="660"/>
        <v>0</v>
      </c>
      <c r="BM253" s="156">
        <f t="shared" si="660"/>
        <v>0</v>
      </c>
      <c r="BN253" s="151"/>
      <c r="BO253" s="149">
        <f t="shared" si="22"/>
        <v>0</v>
      </c>
      <c r="BP253" s="151"/>
      <c r="BQ253" s="126"/>
    </row>
    <row r="254" spans="1:69" ht="12.75" customHeight="1">
      <c r="A254" s="181" t="s">
        <v>506</v>
      </c>
      <c r="B254" s="182" t="s">
        <v>507</v>
      </c>
      <c r="C254" s="149">
        <f t="shared" si="0"/>
        <v>0</v>
      </c>
      <c r="D254" s="166"/>
      <c r="E254" s="166"/>
      <c r="F254" s="166"/>
      <c r="G254" s="150"/>
      <c r="H254" s="149">
        <f t="shared" si="2"/>
        <v>0</v>
      </c>
      <c r="I254" s="166"/>
      <c r="J254" s="166"/>
      <c r="K254" s="166"/>
      <c r="L254" s="166"/>
      <c r="M254" s="150"/>
      <c r="N254" s="149">
        <f t="shared" si="4"/>
        <v>0</v>
      </c>
      <c r="O254" s="166"/>
      <c r="P254" s="166"/>
      <c r="Q254" s="166"/>
      <c r="R254" s="166"/>
      <c r="S254" s="166"/>
      <c r="T254" s="150"/>
      <c r="U254" s="149">
        <f t="shared" si="6"/>
        <v>0</v>
      </c>
      <c r="V254" s="166"/>
      <c r="W254" s="166"/>
      <c r="X254" s="166"/>
      <c r="Y254" s="150"/>
      <c r="Z254" s="149">
        <f t="shared" si="8"/>
        <v>0</v>
      </c>
      <c r="AA254" s="166"/>
      <c r="AB254" s="166"/>
      <c r="AC254" s="166"/>
      <c r="AD254" s="150"/>
      <c r="AE254" s="149">
        <f t="shared" si="10"/>
        <v>0</v>
      </c>
      <c r="AF254" s="166"/>
      <c r="AG254" s="166"/>
      <c r="AH254" s="166"/>
      <c r="AI254" s="150"/>
      <c r="AJ254" s="149">
        <f t="shared" si="12"/>
        <v>0</v>
      </c>
      <c r="AK254" s="166"/>
      <c r="AL254" s="166"/>
      <c r="AM254" s="150"/>
      <c r="AN254" s="166"/>
      <c r="AO254" s="150"/>
      <c r="AP254" s="166"/>
      <c r="AQ254" s="150"/>
      <c r="AR254" s="166"/>
      <c r="AS254" s="150"/>
      <c r="AT254" s="166"/>
      <c r="AU254" s="150"/>
      <c r="AV254" s="149">
        <f t="shared" si="14"/>
        <v>0</v>
      </c>
      <c r="AW254" s="166"/>
      <c r="AX254" s="166"/>
      <c r="AY254" s="150"/>
      <c r="AZ254" s="149">
        <f t="shared" si="16"/>
        <v>0</v>
      </c>
      <c r="BA254" s="166"/>
      <c r="BB254" s="166"/>
      <c r="BC254" s="149"/>
      <c r="BD254" s="149">
        <f t="shared" si="18"/>
        <v>0</v>
      </c>
      <c r="BE254" s="358"/>
      <c r="BF254" s="166"/>
      <c r="BG254" s="151"/>
      <c r="BH254" s="149">
        <f t="shared" si="20"/>
        <v>0</v>
      </c>
      <c r="BI254" s="166"/>
      <c r="BJ254" s="166"/>
      <c r="BK254" s="166"/>
      <c r="BL254" s="166"/>
      <c r="BM254" s="166"/>
      <c r="BN254" s="151"/>
      <c r="BO254" s="149">
        <f t="shared" si="22"/>
        <v>0</v>
      </c>
      <c r="BP254" s="151"/>
      <c r="BQ254" s="126"/>
    </row>
    <row r="255" spans="1:69" ht="12.75" customHeight="1">
      <c r="A255" s="164" t="s">
        <v>508</v>
      </c>
      <c r="B255" s="165" t="s">
        <v>509</v>
      </c>
      <c r="C255" s="149">
        <f t="shared" si="0"/>
        <v>0</v>
      </c>
      <c r="D255" s="166"/>
      <c r="E255" s="166"/>
      <c r="F255" s="166"/>
      <c r="G255" s="150"/>
      <c r="H255" s="149">
        <f t="shared" si="2"/>
        <v>0</v>
      </c>
      <c r="I255" s="166"/>
      <c r="J255" s="166"/>
      <c r="K255" s="166"/>
      <c r="L255" s="166"/>
      <c r="M255" s="150"/>
      <c r="N255" s="149">
        <f t="shared" si="4"/>
        <v>0</v>
      </c>
      <c r="O255" s="166"/>
      <c r="P255" s="166"/>
      <c r="Q255" s="166"/>
      <c r="R255" s="166"/>
      <c r="S255" s="166"/>
      <c r="T255" s="150"/>
      <c r="U255" s="149">
        <f t="shared" si="6"/>
        <v>0</v>
      </c>
      <c r="V255" s="166"/>
      <c r="W255" s="166"/>
      <c r="X255" s="166"/>
      <c r="Y255" s="150"/>
      <c r="Z255" s="149">
        <f t="shared" si="8"/>
        <v>0</v>
      </c>
      <c r="AA255" s="166"/>
      <c r="AB255" s="166"/>
      <c r="AC255" s="166"/>
      <c r="AD255" s="150"/>
      <c r="AE255" s="149">
        <f t="shared" si="10"/>
        <v>0</v>
      </c>
      <c r="AF255" s="166"/>
      <c r="AG255" s="166"/>
      <c r="AH255" s="166"/>
      <c r="AI255" s="150"/>
      <c r="AJ255" s="149">
        <f t="shared" si="12"/>
        <v>0</v>
      </c>
      <c r="AK255" s="166"/>
      <c r="AL255" s="166"/>
      <c r="AM255" s="150"/>
      <c r="AN255" s="166"/>
      <c r="AO255" s="150"/>
      <c r="AP255" s="166"/>
      <c r="AQ255" s="150"/>
      <c r="AR255" s="166"/>
      <c r="AS255" s="150"/>
      <c r="AT255" s="166"/>
      <c r="AU255" s="150"/>
      <c r="AV255" s="149">
        <f t="shared" si="14"/>
        <v>0</v>
      </c>
      <c r="AW255" s="166"/>
      <c r="AX255" s="166"/>
      <c r="AY255" s="150"/>
      <c r="AZ255" s="149">
        <f t="shared" si="16"/>
        <v>0</v>
      </c>
      <c r="BA255" s="166"/>
      <c r="BB255" s="166"/>
      <c r="BC255" s="149"/>
      <c r="BD255" s="149">
        <f t="shared" si="18"/>
        <v>0</v>
      </c>
      <c r="BE255" s="358"/>
      <c r="BF255" s="166"/>
      <c r="BG255" s="151"/>
      <c r="BH255" s="149">
        <f t="shared" si="20"/>
        <v>0</v>
      </c>
      <c r="BI255" s="166"/>
      <c r="BJ255" s="166"/>
      <c r="BK255" s="166"/>
      <c r="BL255" s="166"/>
      <c r="BM255" s="166"/>
      <c r="BN255" s="151"/>
      <c r="BO255" s="149">
        <f t="shared" si="22"/>
        <v>0</v>
      </c>
      <c r="BP255" s="151"/>
      <c r="BQ255" s="126"/>
    </row>
    <row r="256" spans="1:69" ht="12.75" customHeight="1">
      <c r="A256" s="164" t="s">
        <v>510</v>
      </c>
      <c r="B256" s="165" t="s">
        <v>511</v>
      </c>
      <c r="C256" s="149">
        <f t="shared" si="0"/>
        <v>0</v>
      </c>
      <c r="D256" s="166"/>
      <c r="E256" s="166"/>
      <c r="F256" s="166"/>
      <c r="G256" s="150"/>
      <c r="H256" s="149">
        <f t="shared" si="2"/>
        <v>0</v>
      </c>
      <c r="I256" s="166"/>
      <c r="J256" s="166"/>
      <c r="K256" s="166"/>
      <c r="L256" s="166"/>
      <c r="M256" s="150"/>
      <c r="N256" s="149">
        <f t="shared" si="4"/>
        <v>0</v>
      </c>
      <c r="O256" s="166"/>
      <c r="P256" s="166"/>
      <c r="Q256" s="166"/>
      <c r="R256" s="166"/>
      <c r="S256" s="166"/>
      <c r="T256" s="150"/>
      <c r="U256" s="149">
        <f t="shared" si="6"/>
        <v>0</v>
      </c>
      <c r="V256" s="166"/>
      <c r="W256" s="166"/>
      <c r="X256" s="166"/>
      <c r="Y256" s="150"/>
      <c r="Z256" s="149">
        <f t="shared" si="8"/>
        <v>0</v>
      </c>
      <c r="AA256" s="166"/>
      <c r="AB256" s="166"/>
      <c r="AC256" s="166"/>
      <c r="AD256" s="150"/>
      <c r="AE256" s="149">
        <f t="shared" si="10"/>
        <v>0</v>
      </c>
      <c r="AF256" s="166"/>
      <c r="AG256" s="166"/>
      <c r="AH256" s="166"/>
      <c r="AI256" s="150"/>
      <c r="AJ256" s="149">
        <f t="shared" si="12"/>
        <v>0</v>
      </c>
      <c r="AK256" s="166"/>
      <c r="AL256" s="166"/>
      <c r="AM256" s="150"/>
      <c r="AN256" s="166"/>
      <c r="AO256" s="150"/>
      <c r="AP256" s="166"/>
      <c r="AQ256" s="150"/>
      <c r="AR256" s="166"/>
      <c r="AS256" s="150"/>
      <c r="AT256" s="166"/>
      <c r="AU256" s="150"/>
      <c r="AV256" s="149">
        <f t="shared" si="14"/>
        <v>0</v>
      </c>
      <c r="AW256" s="166"/>
      <c r="AX256" s="166"/>
      <c r="AY256" s="150"/>
      <c r="AZ256" s="149">
        <f t="shared" si="16"/>
        <v>0</v>
      </c>
      <c r="BA256" s="166"/>
      <c r="BB256" s="166"/>
      <c r="BC256" s="149"/>
      <c r="BD256" s="149">
        <f t="shared" si="18"/>
        <v>0</v>
      </c>
      <c r="BE256" s="358"/>
      <c r="BF256" s="166"/>
      <c r="BG256" s="151"/>
      <c r="BH256" s="149">
        <f t="shared" si="20"/>
        <v>0</v>
      </c>
      <c r="BI256" s="166"/>
      <c r="BJ256" s="166"/>
      <c r="BK256" s="166"/>
      <c r="BL256" s="166"/>
      <c r="BM256" s="166"/>
      <c r="BN256" s="151"/>
      <c r="BO256" s="149">
        <f t="shared" si="22"/>
        <v>0</v>
      </c>
      <c r="BP256" s="151"/>
      <c r="BQ256" s="126"/>
    </row>
    <row r="257" spans="1:69" ht="12.75" customHeight="1">
      <c r="A257" s="164" t="s">
        <v>512</v>
      </c>
      <c r="B257" s="165" t="s">
        <v>513</v>
      </c>
      <c r="C257" s="149">
        <f t="shared" si="0"/>
        <v>0</v>
      </c>
      <c r="D257" s="166"/>
      <c r="E257" s="166"/>
      <c r="F257" s="166"/>
      <c r="G257" s="150"/>
      <c r="H257" s="149">
        <f t="shared" si="2"/>
        <v>0</v>
      </c>
      <c r="I257" s="166"/>
      <c r="J257" s="166"/>
      <c r="K257" s="166"/>
      <c r="L257" s="166"/>
      <c r="M257" s="150"/>
      <c r="N257" s="149">
        <f t="shared" si="4"/>
        <v>0</v>
      </c>
      <c r="O257" s="166"/>
      <c r="P257" s="166"/>
      <c r="Q257" s="166"/>
      <c r="R257" s="166"/>
      <c r="S257" s="166"/>
      <c r="T257" s="150"/>
      <c r="U257" s="149">
        <f t="shared" si="6"/>
        <v>0</v>
      </c>
      <c r="V257" s="166"/>
      <c r="W257" s="166"/>
      <c r="X257" s="166"/>
      <c r="Y257" s="150"/>
      <c r="Z257" s="149">
        <f t="shared" si="8"/>
        <v>0</v>
      </c>
      <c r="AA257" s="166"/>
      <c r="AB257" s="166"/>
      <c r="AC257" s="166"/>
      <c r="AD257" s="150"/>
      <c r="AE257" s="149">
        <f t="shared" si="10"/>
        <v>0</v>
      </c>
      <c r="AF257" s="166"/>
      <c r="AG257" s="166"/>
      <c r="AH257" s="166"/>
      <c r="AI257" s="150"/>
      <c r="AJ257" s="149">
        <f t="shared" si="12"/>
        <v>0</v>
      </c>
      <c r="AK257" s="166"/>
      <c r="AL257" s="166"/>
      <c r="AM257" s="150"/>
      <c r="AN257" s="166"/>
      <c r="AO257" s="150"/>
      <c r="AP257" s="166"/>
      <c r="AQ257" s="150"/>
      <c r="AR257" s="166"/>
      <c r="AS257" s="150"/>
      <c r="AT257" s="166"/>
      <c r="AU257" s="150"/>
      <c r="AV257" s="149">
        <f t="shared" si="14"/>
        <v>0</v>
      </c>
      <c r="AW257" s="166"/>
      <c r="AX257" s="166"/>
      <c r="AY257" s="150"/>
      <c r="AZ257" s="149">
        <f t="shared" si="16"/>
        <v>0</v>
      </c>
      <c r="BA257" s="166"/>
      <c r="BB257" s="166"/>
      <c r="BC257" s="149"/>
      <c r="BD257" s="149">
        <f t="shared" si="18"/>
        <v>0</v>
      </c>
      <c r="BE257" s="358"/>
      <c r="BF257" s="166"/>
      <c r="BG257" s="151"/>
      <c r="BH257" s="149">
        <f t="shared" si="20"/>
        <v>0</v>
      </c>
      <c r="BI257" s="166"/>
      <c r="BJ257" s="166"/>
      <c r="BK257" s="166"/>
      <c r="BL257" s="166"/>
      <c r="BM257" s="166"/>
      <c r="BN257" s="151"/>
      <c r="BO257" s="149">
        <f t="shared" si="22"/>
        <v>0</v>
      </c>
      <c r="BP257" s="151"/>
      <c r="BQ257" s="126"/>
    </row>
    <row r="258" spans="1:69" ht="12.75" customHeight="1">
      <c r="A258" s="164" t="s">
        <v>514</v>
      </c>
      <c r="B258" s="165" t="s">
        <v>515</v>
      </c>
      <c r="C258" s="149">
        <f t="shared" si="0"/>
        <v>0</v>
      </c>
      <c r="D258" s="166"/>
      <c r="E258" s="166"/>
      <c r="F258" s="166"/>
      <c r="G258" s="150"/>
      <c r="H258" s="149">
        <f t="shared" si="2"/>
        <v>0</v>
      </c>
      <c r="I258" s="166"/>
      <c r="J258" s="166"/>
      <c r="K258" s="166"/>
      <c r="L258" s="166"/>
      <c r="M258" s="150"/>
      <c r="N258" s="149">
        <f t="shared" si="4"/>
        <v>0</v>
      </c>
      <c r="O258" s="166"/>
      <c r="P258" s="166"/>
      <c r="Q258" s="166"/>
      <c r="R258" s="166"/>
      <c r="S258" s="166"/>
      <c r="T258" s="150"/>
      <c r="U258" s="149">
        <f t="shared" si="6"/>
        <v>0</v>
      </c>
      <c r="V258" s="166"/>
      <c r="W258" s="166"/>
      <c r="X258" s="166"/>
      <c r="Y258" s="150"/>
      <c r="Z258" s="149">
        <f t="shared" si="8"/>
        <v>0</v>
      </c>
      <c r="AA258" s="166"/>
      <c r="AB258" s="166"/>
      <c r="AC258" s="166"/>
      <c r="AD258" s="150"/>
      <c r="AE258" s="149">
        <f t="shared" si="10"/>
        <v>0</v>
      </c>
      <c r="AF258" s="166"/>
      <c r="AG258" s="166"/>
      <c r="AH258" s="166"/>
      <c r="AI258" s="150"/>
      <c r="AJ258" s="149">
        <f t="shared" si="12"/>
        <v>0</v>
      </c>
      <c r="AK258" s="166"/>
      <c r="AL258" s="166"/>
      <c r="AM258" s="150"/>
      <c r="AN258" s="166"/>
      <c r="AO258" s="150"/>
      <c r="AP258" s="166"/>
      <c r="AQ258" s="150"/>
      <c r="AR258" s="166"/>
      <c r="AS258" s="150"/>
      <c r="AT258" s="166"/>
      <c r="AU258" s="150"/>
      <c r="AV258" s="149">
        <f t="shared" si="14"/>
        <v>0</v>
      </c>
      <c r="AW258" s="166"/>
      <c r="AX258" s="166"/>
      <c r="AY258" s="150"/>
      <c r="AZ258" s="149">
        <f t="shared" si="16"/>
        <v>0</v>
      </c>
      <c r="BA258" s="166"/>
      <c r="BB258" s="166"/>
      <c r="BC258" s="149"/>
      <c r="BD258" s="149">
        <f t="shared" si="18"/>
        <v>0</v>
      </c>
      <c r="BE258" s="358"/>
      <c r="BF258" s="166"/>
      <c r="BG258" s="151"/>
      <c r="BH258" s="149">
        <f t="shared" si="20"/>
        <v>0</v>
      </c>
      <c r="BI258" s="166"/>
      <c r="BJ258" s="166"/>
      <c r="BK258" s="166"/>
      <c r="BL258" s="166"/>
      <c r="BM258" s="166"/>
      <c r="BN258" s="151"/>
      <c r="BO258" s="149">
        <f t="shared" si="22"/>
        <v>0</v>
      </c>
      <c r="BP258" s="151"/>
      <c r="BQ258" s="126"/>
    </row>
    <row r="259" spans="1:69" ht="12.75" customHeight="1">
      <c r="A259" s="154" t="s">
        <v>516</v>
      </c>
      <c r="B259" s="155" t="s">
        <v>517</v>
      </c>
      <c r="C259" s="149">
        <f t="shared" si="0"/>
        <v>0</v>
      </c>
      <c r="D259" s="156">
        <f t="shared" ref="D259:F259" si="661">SUM(D260:D265)</f>
        <v>0</v>
      </c>
      <c r="E259" s="156">
        <f t="shared" si="661"/>
        <v>0</v>
      </c>
      <c r="F259" s="156">
        <f t="shared" si="661"/>
        <v>0</v>
      </c>
      <c r="G259" s="150"/>
      <c r="H259" s="149">
        <f t="shared" si="2"/>
        <v>0</v>
      </c>
      <c r="I259" s="156">
        <f t="shared" ref="I259:L259" si="662">SUM(I260:I265)</f>
        <v>0</v>
      </c>
      <c r="J259" s="156">
        <f t="shared" si="662"/>
        <v>0</v>
      </c>
      <c r="K259" s="156">
        <f t="shared" si="662"/>
        <v>0</v>
      </c>
      <c r="L259" s="156">
        <f t="shared" si="662"/>
        <v>0</v>
      </c>
      <c r="M259" s="150"/>
      <c r="N259" s="149">
        <f t="shared" si="4"/>
        <v>0</v>
      </c>
      <c r="O259" s="156">
        <f t="shared" ref="O259:S259" si="663">SUM(O260:O265)</f>
        <v>0</v>
      </c>
      <c r="P259" s="156">
        <f t="shared" si="663"/>
        <v>0</v>
      </c>
      <c r="Q259" s="156">
        <f t="shared" si="663"/>
        <v>0</v>
      </c>
      <c r="R259" s="156">
        <f t="shared" si="663"/>
        <v>0</v>
      </c>
      <c r="S259" s="156">
        <f t="shared" si="663"/>
        <v>0</v>
      </c>
      <c r="T259" s="150"/>
      <c r="U259" s="149">
        <f t="shared" si="6"/>
        <v>0</v>
      </c>
      <c r="V259" s="156">
        <f t="shared" ref="V259:X259" si="664">SUM(V260:V265)</f>
        <v>0</v>
      </c>
      <c r="W259" s="156">
        <f t="shared" si="664"/>
        <v>0</v>
      </c>
      <c r="X259" s="156">
        <f t="shared" si="664"/>
        <v>0</v>
      </c>
      <c r="Y259" s="150"/>
      <c r="Z259" s="149">
        <f t="shared" si="8"/>
        <v>0</v>
      </c>
      <c r="AA259" s="156">
        <f t="shared" ref="AA259:AC259" si="665">SUM(AA260:AA265)</f>
        <v>0</v>
      </c>
      <c r="AB259" s="156">
        <f t="shared" si="665"/>
        <v>0</v>
      </c>
      <c r="AC259" s="156">
        <f t="shared" si="665"/>
        <v>0</v>
      </c>
      <c r="AD259" s="150"/>
      <c r="AE259" s="149">
        <f t="shared" si="10"/>
        <v>0</v>
      </c>
      <c r="AF259" s="156">
        <f t="shared" ref="AF259:AH259" si="666">SUM(AF260:AF265)</f>
        <v>0</v>
      </c>
      <c r="AG259" s="156">
        <f t="shared" si="666"/>
        <v>0</v>
      </c>
      <c r="AH259" s="156">
        <f t="shared" si="666"/>
        <v>0</v>
      </c>
      <c r="AI259" s="150"/>
      <c r="AJ259" s="149">
        <f t="shared" si="12"/>
        <v>0</v>
      </c>
      <c r="AK259" s="156">
        <f t="shared" ref="AK259:AL259" si="667">SUM(AK260:AK265)</f>
        <v>0</v>
      </c>
      <c r="AL259" s="156">
        <f t="shared" si="667"/>
        <v>0</v>
      </c>
      <c r="AM259" s="150"/>
      <c r="AN259" s="156">
        <f>SUM(AN260:AN265)</f>
        <v>0</v>
      </c>
      <c r="AO259" s="150"/>
      <c r="AP259" s="156">
        <f>SUM(AP260:AP265)</f>
        <v>0</v>
      </c>
      <c r="AQ259" s="150"/>
      <c r="AR259" s="156">
        <f>SUM(AR260:AR265)</f>
        <v>0</v>
      </c>
      <c r="AS259" s="150"/>
      <c r="AT259" s="156">
        <f>SUM(AT260:AT265)</f>
        <v>0</v>
      </c>
      <c r="AU259" s="150"/>
      <c r="AV259" s="149">
        <f t="shared" si="14"/>
        <v>0</v>
      </c>
      <c r="AW259" s="156">
        <f t="shared" ref="AW259:AX259" si="668">SUM(AW260:AW265)</f>
        <v>0</v>
      </c>
      <c r="AX259" s="156">
        <f t="shared" si="668"/>
        <v>0</v>
      </c>
      <c r="AY259" s="150"/>
      <c r="AZ259" s="149">
        <f t="shared" si="16"/>
        <v>0</v>
      </c>
      <c r="BA259" s="156">
        <f t="shared" ref="BA259:BB259" si="669">SUM(BA260:BA265)</f>
        <v>0</v>
      </c>
      <c r="BB259" s="156">
        <f t="shared" si="669"/>
        <v>0</v>
      </c>
      <c r="BC259" s="149"/>
      <c r="BD259" s="149">
        <f t="shared" si="18"/>
        <v>0</v>
      </c>
      <c r="BE259" s="356">
        <f>SUM(BE260:BE265)</f>
        <v>0</v>
      </c>
      <c r="BF259" s="156">
        <f t="shared" ref="BF259" si="670">SUM(BF260:BF265)</f>
        <v>0</v>
      </c>
      <c r="BG259" s="151"/>
      <c r="BH259" s="149">
        <f t="shared" si="20"/>
        <v>0</v>
      </c>
      <c r="BI259" s="156">
        <f t="shared" ref="BI259:BM259" si="671">SUM(BI260:BI265)</f>
        <v>0</v>
      </c>
      <c r="BJ259" s="156">
        <f t="shared" si="671"/>
        <v>0</v>
      </c>
      <c r="BK259" s="156">
        <f t="shared" si="671"/>
        <v>0</v>
      </c>
      <c r="BL259" s="156">
        <f t="shared" si="671"/>
        <v>0</v>
      </c>
      <c r="BM259" s="156">
        <f t="shared" si="671"/>
        <v>0</v>
      </c>
      <c r="BN259" s="151"/>
      <c r="BO259" s="149">
        <f t="shared" si="22"/>
        <v>0</v>
      </c>
      <c r="BP259" s="151"/>
      <c r="BQ259" s="126"/>
    </row>
    <row r="260" spans="1:69" ht="12.75" customHeight="1">
      <c r="A260" s="181" t="s">
        <v>518</v>
      </c>
      <c r="B260" s="182" t="s">
        <v>519</v>
      </c>
      <c r="C260" s="149">
        <f t="shared" si="0"/>
        <v>0</v>
      </c>
      <c r="D260" s="166"/>
      <c r="E260" s="166"/>
      <c r="F260" s="166"/>
      <c r="G260" s="150"/>
      <c r="H260" s="149">
        <f t="shared" si="2"/>
        <v>0</v>
      </c>
      <c r="I260" s="166"/>
      <c r="J260" s="166"/>
      <c r="K260" s="166"/>
      <c r="L260" s="166"/>
      <c r="M260" s="150"/>
      <c r="N260" s="149">
        <f t="shared" si="4"/>
        <v>0</v>
      </c>
      <c r="O260" s="166"/>
      <c r="P260" s="166"/>
      <c r="Q260" s="166"/>
      <c r="R260" s="166"/>
      <c r="S260" s="166"/>
      <c r="T260" s="150"/>
      <c r="U260" s="149">
        <f t="shared" si="6"/>
        <v>0</v>
      </c>
      <c r="V260" s="166"/>
      <c r="W260" s="166"/>
      <c r="X260" s="166"/>
      <c r="Y260" s="150"/>
      <c r="Z260" s="149">
        <f t="shared" si="8"/>
        <v>0</v>
      </c>
      <c r="AA260" s="166"/>
      <c r="AB260" s="166"/>
      <c r="AC260" s="166"/>
      <c r="AD260" s="150"/>
      <c r="AE260" s="149">
        <f t="shared" si="10"/>
        <v>0</v>
      </c>
      <c r="AF260" s="166"/>
      <c r="AG260" s="166"/>
      <c r="AH260" s="166"/>
      <c r="AI260" s="150"/>
      <c r="AJ260" s="149">
        <f t="shared" si="12"/>
        <v>0</v>
      </c>
      <c r="AK260" s="166"/>
      <c r="AL260" s="166"/>
      <c r="AM260" s="150"/>
      <c r="AN260" s="166"/>
      <c r="AO260" s="150"/>
      <c r="AP260" s="166"/>
      <c r="AQ260" s="150"/>
      <c r="AR260" s="166"/>
      <c r="AS260" s="150"/>
      <c r="AT260" s="166"/>
      <c r="AU260" s="150"/>
      <c r="AV260" s="149">
        <f t="shared" si="14"/>
        <v>0</v>
      </c>
      <c r="AW260" s="166"/>
      <c r="AX260" s="166"/>
      <c r="AY260" s="150"/>
      <c r="AZ260" s="149">
        <f t="shared" si="16"/>
        <v>0</v>
      </c>
      <c r="BA260" s="166"/>
      <c r="BB260" s="166"/>
      <c r="BC260" s="149"/>
      <c r="BD260" s="149">
        <f t="shared" si="18"/>
        <v>0</v>
      </c>
      <c r="BE260" s="358"/>
      <c r="BF260" s="166"/>
      <c r="BG260" s="151"/>
      <c r="BH260" s="149">
        <f t="shared" si="20"/>
        <v>0</v>
      </c>
      <c r="BI260" s="166"/>
      <c r="BJ260" s="166"/>
      <c r="BK260" s="166"/>
      <c r="BL260" s="166"/>
      <c r="BM260" s="166"/>
      <c r="BN260" s="151"/>
      <c r="BO260" s="149">
        <f t="shared" si="22"/>
        <v>0</v>
      </c>
      <c r="BP260" s="151"/>
      <c r="BQ260" s="126"/>
    </row>
    <row r="261" spans="1:69" ht="12.75" customHeight="1">
      <c r="A261" s="189" t="s">
        <v>520</v>
      </c>
      <c r="B261" s="190" t="s">
        <v>521</v>
      </c>
      <c r="C261" s="149">
        <f t="shared" si="0"/>
        <v>0</v>
      </c>
      <c r="D261" s="166"/>
      <c r="E261" s="166"/>
      <c r="F261" s="166"/>
      <c r="G261" s="150"/>
      <c r="H261" s="149">
        <f t="shared" si="2"/>
        <v>0</v>
      </c>
      <c r="I261" s="166"/>
      <c r="J261" s="166"/>
      <c r="K261" s="166"/>
      <c r="L261" s="166"/>
      <c r="M261" s="150"/>
      <c r="N261" s="149">
        <f t="shared" si="4"/>
        <v>0</v>
      </c>
      <c r="O261" s="166"/>
      <c r="P261" s="166"/>
      <c r="Q261" s="166"/>
      <c r="R261" s="166"/>
      <c r="S261" s="166"/>
      <c r="T261" s="150"/>
      <c r="U261" s="149">
        <f t="shared" si="6"/>
        <v>0</v>
      </c>
      <c r="V261" s="166"/>
      <c r="W261" s="166"/>
      <c r="X261" s="166"/>
      <c r="Y261" s="150"/>
      <c r="Z261" s="149">
        <f t="shared" si="8"/>
        <v>0</v>
      </c>
      <c r="AA261" s="166"/>
      <c r="AB261" s="166"/>
      <c r="AC261" s="166"/>
      <c r="AD261" s="150"/>
      <c r="AE261" s="149">
        <f t="shared" si="10"/>
        <v>0</v>
      </c>
      <c r="AF261" s="166"/>
      <c r="AG261" s="166"/>
      <c r="AH261" s="166"/>
      <c r="AI261" s="150"/>
      <c r="AJ261" s="149">
        <f t="shared" si="12"/>
        <v>0</v>
      </c>
      <c r="AK261" s="166"/>
      <c r="AL261" s="166"/>
      <c r="AM261" s="150"/>
      <c r="AN261" s="166"/>
      <c r="AO261" s="150"/>
      <c r="AP261" s="166"/>
      <c r="AQ261" s="150"/>
      <c r="AR261" s="166"/>
      <c r="AS261" s="150"/>
      <c r="AT261" s="166"/>
      <c r="AU261" s="150"/>
      <c r="AV261" s="149">
        <f t="shared" si="14"/>
        <v>0</v>
      </c>
      <c r="AW261" s="166"/>
      <c r="AX261" s="166"/>
      <c r="AY261" s="150"/>
      <c r="AZ261" s="149">
        <f t="shared" si="16"/>
        <v>0</v>
      </c>
      <c r="BA261" s="166"/>
      <c r="BB261" s="166"/>
      <c r="BC261" s="149"/>
      <c r="BD261" s="149">
        <f t="shared" si="18"/>
        <v>0</v>
      </c>
      <c r="BE261" s="358"/>
      <c r="BF261" s="166"/>
      <c r="BG261" s="151"/>
      <c r="BH261" s="149">
        <f t="shared" si="20"/>
        <v>0</v>
      </c>
      <c r="BI261" s="166"/>
      <c r="BJ261" s="166"/>
      <c r="BK261" s="166"/>
      <c r="BL261" s="166"/>
      <c r="BM261" s="166"/>
      <c r="BN261" s="151"/>
      <c r="BO261" s="149">
        <f t="shared" si="22"/>
        <v>0</v>
      </c>
      <c r="BP261" s="151"/>
      <c r="BQ261" s="126"/>
    </row>
    <row r="262" spans="1:69" ht="12.75" customHeight="1">
      <c r="A262" s="181" t="s">
        <v>522</v>
      </c>
      <c r="B262" s="182" t="s">
        <v>523</v>
      </c>
      <c r="C262" s="149">
        <f t="shared" si="0"/>
        <v>0</v>
      </c>
      <c r="D262" s="166"/>
      <c r="E262" s="166"/>
      <c r="F262" s="166"/>
      <c r="G262" s="150"/>
      <c r="H262" s="149">
        <f t="shared" si="2"/>
        <v>0</v>
      </c>
      <c r="I262" s="166"/>
      <c r="J262" s="166"/>
      <c r="K262" s="166"/>
      <c r="L262" s="166"/>
      <c r="M262" s="150"/>
      <c r="N262" s="149">
        <f t="shared" si="4"/>
        <v>0</v>
      </c>
      <c r="O262" s="166"/>
      <c r="P262" s="166"/>
      <c r="Q262" s="166"/>
      <c r="R262" s="166"/>
      <c r="S262" s="166"/>
      <c r="T262" s="150"/>
      <c r="U262" s="149">
        <f t="shared" si="6"/>
        <v>0</v>
      </c>
      <c r="V262" s="166"/>
      <c r="W262" s="166"/>
      <c r="X262" s="166"/>
      <c r="Y262" s="150"/>
      <c r="Z262" s="149">
        <f t="shared" si="8"/>
        <v>0</v>
      </c>
      <c r="AA262" s="166"/>
      <c r="AB262" s="166"/>
      <c r="AC262" s="166"/>
      <c r="AD262" s="150"/>
      <c r="AE262" s="149">
        <f t="shared" si="10"/>
        <v>0</v>
      </c>
      <c r="AF262" s="166"/>
      <c r="AG262" s="166"/>
      <c r="AH262" s="166"/>
      <c r="AI262" s="150"/>
      <c r="AJ262" s="149">
        <f t="shared" si="12"/>
        <v>0</v>
      </c>
      <c r="AK262" s="166"/>
      <c r="AL262" s="166"/>
      <c r="AM262" s="150"/>
      <c r="AN262" s="166"/>
      <c r="AO262" s="150"/>
      <c r="AP262" s="166"/>
      <c r="AQ262" s="150"/>
      <c r="AR262" s="166"/>
      <c r="AS262" s="150"/>
      <c r="AT262" s="166"/>
      <c r="AU262" s="150"/>
      <c r="AV262" s="149">
        <f t="shared" si="14"/>
        <v>0</v>
      </c>
      <c r="AW262" s="166"/>
      <c r="AX262" s="166"/>
      <c r="AY262" s="150"/>
      <c r="AZ262" s="149">
        <f t="shared" si="16"/>
        <v>0</v>
      </c>
      <c r="BA262" s="166"/>
      <c r="BB262" s="166"/>
      <c r="BC262" s="149"/>
      <c r="BD262" s="149">
        <f t="shared" si="18"/>
        <v>0</v>
      </c>
      <c r="BE262" s="358"/>
      <c r="BF262" s="166"/>
      <c r="BG262" s="151"/>
      <c r="BH262" s="149">
        <f t="shared" si="20"/>
        <v>0</v>
      </c>
      <c r="BI262" s="166"/>
      <c r="BJ262" s="166"/>
      <c r="BK262" s="166"/>
      <c r="BL262" s="166"/>
      <c r="BM262" s="166"/>
      <c r="BN262" s="151"/>
      <c r="BO262" s="149">
        <f t="shared" si="22"/>
        <v>0</v>
      </c>
      <c r="BP262" s="151"/>
      <c r="BQ262" s="126"/>
    </row>
    <row r="263" spans="1:69" ht="12.75" customHeight="1">
      <c r="A263" s="164" t="s">
        <v>524</v>
      </c>
      <c r="B263" s="165" t="s">
        <v>525</v>
      </c>
      <c r="C263" s="149">
        <f t="shared" si="0"/>
        <v>0</v>
      </c>
      <c r="D263" s="166"/>
      <c r="E263" s="166"/>
      <c r="F263" s="166"/>
      <c r="G263" s="150"/>
      <c r="H263" s="149">
        <f t="shared" si="2"/>
        <v>0</v>
      </c>
      <c r="I263" s="166"/>
      <c r="J263" s="166"/>
      <c r="K263" s="166"/>
      <c r="L263" s="166"/>
      <c r="M263" s="150"/>
      <c r="N263" s="149">
        <f t="shared" si="4"/>
        <v>0</v>
      </c>
      <c r="O263" s="166"/>
      <c r="P263" s="166"/>
      <c r="Q263" s="166"/>
      <c r="R263" s="166"/>
      <c r="S263" s="166"/>
      <c r="T263" s="150"/>
      <c r="U263" s="149">
        <f t="shared" si="6"/>
        <v>0</v>
      </c>
      <c r="V263" s="166"/>
      <c r="W263" s="166"/>
      <c r="X263" s="166"/>
      <c r="Y263" s="150"/>
      <c r="Z263" s="149">
        <f t="shared" si="8"/>
        <v>0</v>
      </c>
      <c r="AA263" s="166"/>
      <c r="AB263" s="166"/>
      <c r="AC263" s="166"/>
      <c r="AD263" s="150"/>
      <c r="AE263" s="149">
        <f t="shared" si="10"/>
        <v>0</v>
      </c>
      <c r="AF263" s="166"/>
      <c r="AG263" s="166"/>
      <c r="AH263" s="166"/>
      <c r="AI263" s="150"/>
      <c r="AJ263" s="149">
        <f t="shared" si="12"/>
        <v>0</v>
      </c>
      <c r="AK263" s="166"/>
      <c r="AL263" s="166"/>
      <c r="AM263" s="150"/>
      <c r="AN263" s="166"/>
      <c r="AO263" s="150"/>
      <c r="AP263" s="166"/>
      <c r="AQ263" s="150"/>
      <c r="AR263" s="166"/>
      <c r="AS263" s="150"/>
      <c r="AT263" s="166"/>
      <c r="AU263" s="150"/>
      <c r="AV263" s="149">
        <f t="shared" si="14"/>
        <v>0</v>
      </c>
      <c r="AW263" s="166"/>
      <c r="AX263" s="166"/>
      <c r="AY263" s="150"/>
      <c r="AZ263" s="149">
        <f t="shared" si="16"/>
        <v>0</v>
      </c>
      <c r="BA263" s="166"/>
      <c r="BB263" s="166"/>
      <c r="BC263" s="149"/>
      <c r="BD263" s="149">
        <f t="shared" si="18"/>
        <v>0</v>
      </c>
      <c r="BE263" s="358"/>
      <c r="BF263" s="166"/>
      <c r="BG263" s="151"/>
      <c r="BH263" s="149">
        <f t="shared" si="20"/>
        <v>0</v>
      </c>
      <c r="BI263" s="166"/>
      <c r="BJ263" s="166"/>
      <c r="BK263" s="166"/>
      <c r="BL263" s="166"/>
      <c r="BM263" s="166"/>
      <c r="BN263" s="151"/>
      <c r="BO263" s="149">
        <f t="shared" si="22"/>
        <v>0</v>
      </c>
      <c r="BP263" s="151"/>
      <c r="BQ263" s="126"/>
    </row>
    <row r="264" spans="1:69" ht="12.75" customHeight="1">
      <c r="A264" s="164" t="s">
        <v>526</v>
      </c>
      <c r="B264" s="165" t="s">
        <v>527</v>
      </c>
      <c r="C264" s="149">
        <f t="shared" si="0"/>
        <v>0</v>
      </c>
      <c r="D264" s="166"/>
      <c r="E264" s="166"/>
      <c r="F264" s="166"/>
      <c r="G264" s="150"/>
      <c r="H264" s="149">
        <f t="shared" si="2"/>
        <v>0</v>
      </c>
      <c r="I264" s="166"/>
      <c r="J264" s="166"/>
      <c r="K264" s="166"/>
      <c r="L264" s="166"/>
      <c r="M264" s="150"/>
      <c r="N264" s="149">
        <f t="shared" si="4"/>
        <v>0</v>
      </c>
      <c r="O264" s="166"/>
      <c r="P264" s="166"/>
      <c r="Q264" s="166"/>
      <c r="R264" s="166"/>
      <c r="S264" s="166"/>
      <c r="T264" s="150"/>
      <c r="U264" s="149">
        <f t="shared" si="6"/>
        <v>0</v>
      </c>
      <c r="V264" s="166"/>
      <c r="W264" s="166"/>
      <c r="X264" s="166"/>
      <c r="Y264" s="150"/>
      <c r="Z264" s="149">
        <f t="shared" si="8"/>
        <v>0</v>
      </c>
      <c r="AA264" s="166"/>
      <c r="AB264" s="166"/>
      <c r="AC264" s="166"/>
      <c r="AD264" s="150"/>
      <c r="AE264" s="149">
        <f t="shared" si="10"/>
        <v>0</v>
      </c>
      <c r="AF264" s="166"/>
      <c r="AG264" s="166"/>
      <c r="AH264" s="166"/>
      <c r="AI264" s="150"/>
      <c r="AJ264" s="149">
        <f t="shared" si="12"/>
        <v>0</v>
      </c>
      <c r="AK264" s="166"/>
      <c r="AL264" s="166"/>
      <c r="AM264" s="150"/>
      <c r="AN264" s="166"/>
      <c r="AO264" s="150"/>
      <c r="AP264" s="166"/>
      <c r="AQ264" s="150"/>
      <c r="AR264" s="166"/>
      <c r="AS264" s="150"/>
      <c r="AT264" s="166"/>
      <c r="AU264" s="150"/>
      <c r="AV264" s="149">
        <f t="shared" si="14"/>
        <v>0</v>
      </c>
      <c r="AW264" s="166"/>
      <c r="AX264" s="166"/>
      <c r="AY264" s="150"/>
      <c r="AZ264" s="149">
        <f t="shared" si="16"/>
        <v>0</v>
      </c>
      <c r="BA264" s="166"/>
      <c r="BB264" s="166"/>
      <c r="BC264" s="149"/>
      <c r="BD264" s="149">
        <f t="shared" si="18"/>
        <v>0</v>
      </c>
      <c r="BE264" s="358"/>
      <c r="BF264" s="166"/>
      <c r="BG264" s="151"/>
      <c r="BH264" s="149">
        <f t="shared" si="20"/>
        <v>0</v>
      </c>
      <c r="BI264" s="166"/>
      <c r="BJ264" s="166"/>
      <c r="BK264" s="166"/>
      <c r="BL264" s="166"/>
      <c r="BM264" s="166"/>
      <c r="BN264" s="151"/>
      <c r="BO264" s="149">
        <f t="shared" si="22"/>
        <v>0</v>
      </c>
      <c r="BP264" s="151"/>
      <c r="BQ264" s="126"/>
    </row>
    <row r="265" spans="1:69" ht="12.75" customHeight="1">
      <c r="A265" s="164" t="s">
        <v>528</v>
      </c>
      <c r="B265" s="165" t="s">
        <v>529</v>
      </c>
      <c r="C265" s="149">
        <f t="shared" si="0"/>
        <v>0</v>
      </c>
      <c r="D265" s="166"/>
      <c r="E265" s="166"/>
      <c r="F265" s="166"/>
      <c r="G265" s="150"/>
      <c r="H265" s="149">
        <f t="shared" si="2"/>
        <v>0</v>
      </c>
      <c r="I265" s="166"/>
      <c r="J265" s="166"/>
      <c r="K265" s="166"/>
      <c r="L265" s="166"/>
      <c r="M265" s="150"/>
      <c r="N265" s="149">
        <f t="shared" si="4"/>
        <v>0</v>
      </c>
      <c r="O265" s="166"/>
      <c r="P265" s="166"/>
      <c r="Q265" s="166"/>
      <c r="R265" s="166"/>
      <c r="S265" s="166"/>
      <c r="T265" s="150"/>
      <c r="U265" s="149">
        <f t="shared" si="6"/>
        <v>0</v>
      </c>
      <c r="V265" s="166"/>
      <c r="W265" s="166"/>
      <c r="X265" s="166"/>
      <c r="Y265" s="150"/>
      <c r="Z265" s="149">
        <f t="shared" si="8"/>
        <v>0</v>
      </c>
      <c r="AA265" s="166"/>
      <c r="AB265" s="166"/>
      <c r="AC265" s="166"/>
      <c r="AD265" s="150"/>
      <c r="AE265" s="149">
        <f t="shared" si="10"/>
        <v>0</v>
      </c>
      <c r="AF265" s="166"/>
      <c r="AG265" s="166"/>
      <c r="AH265" s="166"/>
      <c r="AI265" s="150"/>
      <c r="AJ265" s="149">
        <f t="shared" si="12"/>
        <v>0</v>
      </c>
      <c r="AK265" s="166"/>
      <c r="AL265" s="166"/>
      <c r="AM265" s="150"/>
      <c r="AN265" s="166"/>
      <c r="AO265" s="150"/>
      <c r="AP265" s="166"/>
      <c r="AQ265" s="150"/>
      <c r="AR265" s="166"/>
      <c r="AS265" s="150"/>
      <c r="AT265" s="166"/>
      <c r="AU265" s="150"/>
      <c r="AV265" s="149">
        <f t="shared" si="14"/>
        <v>0</v>
      </c>
      <c r="AW265" s="166"/>
      <c r="AX265" s="166"/>
      <c r="AY265" s="150"/>
      <c r="AZ265" s="149">
        <f t="shared" si="16"/>
        <v>0</v>
      </c>
      <c r="BA265" s="166"/>
      <c r="BB265" s="166"/>
      <c r="BC265" s="149"/>
      <c r="BD265" s="149">
        <f t="shared" si="18"/>
        <v>0</v>
      </c>
      <c r="BE265" s="358"/>
      <c r="BF265" s="166"/>
      <c r="BG265" s="151"/>
      <c r="BH265" s="149">
        <f t="shared" si="20"/>
        <v>0</v>
      </c>
      <c r="BI265" s="166"/>
      <c r="BJ265" s="166"/>
      <c r="BK265" s="166"/>
      <c r="BL265" s="166"/>
      <c r="BM265" s="166"/>
      <c r="BN265" s="151"/>
      <c r="BO265" s="149">
        <f t="shared" si="22"/>
        <v>0</v>
      </c>
      <c r="BP265" s="151"/>
      <c r="BQ265" s="126"/>
    </row>
    <row r="266" spans="1:69" ht="12.75" customHeight="1">
      <c r="A266" s="154" t="s">
        <v>530</v>
      </c>
      <c r="B266" s="155" t="s">
        <v>531</v>
      </c>
      <c r="C266" s="149">
        <f t="shared" si="0"/>
        <v>0</v>
      </c>
      <c r="D266" s="156">
        <f t="shared" ref="D266:F266" si="672">SUM(D267:D271)</f>
        <v>0</v>
      </c>
      <c r="E266" s="156">
        <f t="shared" si="672"/>
        <v>0</v>
      </c>
      <c r="F266" s="156">
        <f t="shared" si="672"/>
        <v>0</v>
      </c>
      <c r="G266" s="150"/>
      <c r="H266" s="149">
        <f t="shared" si="2"/>
        <v>0</v>
      </c>
      <c r="I266" s="156">
        <f t="shared" ref="I266:L266" si="673">SUM(I267:I271)</f>
        <v>0</v>
      </c>
      <c r="J266" s="156">
        <f t="shared" si="673"/>
        <v>0</v>
      </c>
      <c r="K266" s="156">
        <f t="shared" si="673"/>
        <v>0</v>
      </c>
      <c r="L266" s="156">
        <f t="shared" si="673"/>
        <v>0</v>
      </c>
      <c r="M266" s="150"/>
      <c r="N266" s="149">
        <f t="shared" si="4"/>
        <v>0</v>
      </c>
      <c r="O266" s="156">
        <f t="shared" ref="O266:S266" si="674">SUM(O267:O271)</f>
        <v>0</v>
      </c>
      <c r="P266" s="156">
        <f t="shared" si="674"/>
        <v>0</v>
      </c>
      <c r="Q266" s="156">
        <f t="shared" si="674"/>
        <v>0</v>
      </c>
      <c r="R266" s="156">
        <f t="shared" si="674"/>
        <v>0</v>
      </c>
      <c r="S266" s="156">
        <f t="shared" si="674"/>
        <v>0</v>
      </c>
      <c r="T266" s="150"/>
      <c r="U266" s="149">
        <f t="shared" si="6"/>
        <v>0</v>
      </c>
      <c r="V266" s="156">
        <f t="shared" ref="V266:X266" si="675">SUM(V267:V271)</f>
        <v>0</v>
      </c>
      <c r="W266" s="156">
        <f t="shared" si="675"/>
        <v>0</v>
      </c>
      <c r="X266" s="156">
        <f t="shared" si="675"/>
        <v>0</v>
      </c>
      <c r="Y266" s="150"/>
      <c r="Z266" s="149">
        <f t="shared" si="8"/>
        <v>0</v>
      </c>
      <c r="AA266" s="156">
        <f t="shared" ref="AA266:AC266" si="676">SUM(AA267:AA271)</f>
        <v>0</v>
      </c>
      <c r="AB266" s="156">
        <f t="shared" si="676"/>
        <v>0</v>
      </c>
      <c r="AC266" s="156">
        <f t="shared" si="676"/>
        <v>0</v>
      </c>
      <c r="AD266" s="150"/>
      <c r="AE266" s="149">
        <f t="shared" si="10"/>
        <v>0</v>
      </c>
      <c r="AF266" s="156">
        <f t="shared" ref="AF266:AH266" si="677">SUM(AF267:AF271)</f>
        <v>0</v>
      </c>
      <c r="AG266" s="156">
        <f t="shared" si="677"/>
        <v>0</v>
      </c>
      <c r="AH266" s="156">
        <f t="shared" si="677"/>
        <v>0</v>
      </c>
      <c r="AI266" s="150"/>
      <c r="AJ266" s="149">
        <f t="shared" si="12"/>
        <v>0</v>
      </c>
      <c r="AK266" s="156">
        <f t="shared" ref="AK266:AL266" si="678">SUM(AK267:AK271)</f>
        <v>0</v>
      </c>
      <c r="AL266" s="156">
        <f t="shared" si="678"/>
        <v>0</v>
      </c>
      <c r="AM266" s="150"/>
      <c r="AN266" s="156">
        <f>SUM(AN267:AN271)</f>
        <v>0</v>
      </c>
      <c r="AO266" s="150"/>
      <c r="AP266" s="156">
        <f>SUM(AP267:AP271)</f>
        <v>0</v>
      </c>
      <c r="AQ266" s="150"/>
      <c r="AR266" s="156">
        <f>SUM(AR267:AR271)</f>
        <v>0</v>
      </c>
      <c r="AS266" s="150"/>
      <c r="AT266" s="156">
        <f>SUM(AT267:AT271)</f>
        <v>0</v>
      </c>
      <c r="AU266" s="150"/>
      <c r="AV266" s="149">
        <f t="shared" si="14"/>
        <v>0</v>
      </c>
      <c r="AW266" s="156">
        <f t="shared" ref="AW266:AX266" si="679">SUM(AW267:AW271)</f>
        <v>0</v>
      </c>
      <c r="AX266" s="156">
        <f t="shared" si="679"/>
        <v>0</v>
      </c>
      <c r="AY266" s="150"/>
      <c r="AZ266" s="149">
        <f t="shared" si="16"/>
        <v>0</v>
      </c>
      <c r="BA266" s="156">
        <f t="shared" ref="BA266:BB266" si="680">SUM(BA267:BA271)</f>
        <v>0</v>
      </c>
      <c r="BB266" s="156">
        <f t="shared" si="680"/>
        <v>0</v>
      </c>
      <c r="BC266" s="149"/>
      <c r="BD266" s="149">
        <f t="shared" si="18"/>
        <v>0</v>
      </c>
      <c r="BE266" s="356">
        <f>SUM(BE267:BE271)</f>
        <v>0</v>
      </c>
      <c r="BF266" s="156">
        <f t="shared" ref="BF266" si="681">SUM(BF267:BF271)</f>
        <v>0</v>
      </c>
      <c r="BG266" s="151"/>
      <c r="BH266" s="149">
        <f t="shared" si="20"/>
        <v>0</v>
      </c>
      <c r="BI266" s="156">
        <f t="shared" ref="BI266:BM266" si="682">SUM(BI267:BI271)</f>
        <v>0</v>
      </c>
      <c r="BJ266" s="156">
        <f t="shared" si="682"/>
        <v>0</v>
      </c>
      <c r="BK266" s="156">
        <f t="shared" si="682"/>
        <v>0</v>
      </c>
      <c r="BL266" s="156">
        <f t="shared" si="682"/>
        <v>0</v>
      </c>
      <c r="BM266" s="156">
        <f t="shared" si="682"/>
        <v>0</v>
      </c>
      <c r="BN266" s="151"/>
      <c r="BO266" s="149">
        <f t="shared" si="22"/>
        <v>0</v>
      </c>
      <c r="BP266" s="151"/>
      <c r="BQ266" s="126"/>
    </row>
    <row r="267" spans="1:69" ht="12.75" customHeight="1">
      <c r="A267" s="181" t="s">
        <v>532</v>
      </c>
      <c r="B267" s="182" t="s">
        <v>533</v>
      </c>
      <c r="C267" s="149">
        <f t="shared" si="0"/>
        <v>0</v>
      </c>
      <c r="D267" s="166"/>
      <c r="E267" s="166"/>
      <c r="F267" s="166"/>
      <c r="G267" s="150"/>
      <c r="H267" s="149">
        <f t="shared" si="2"/>
        <v>0</v>
      </c>
      <c r="I267" s="166"/>
      <c r="J267" s="166"/>
      <c r="K267" s="166"/>
      <c r="L267" s="166"/>
      <c r="M267" s="150"/>
      <c r="N267" s="149">
        <f t="shared" si="4"/>
        <v>0</v>
      </c>
      <c r="O267" s="166"/>
      <c r="P267" s="166"/>
      <c r="Q267" s="166"/>
      <c r="R267" s="166"/>
      <c r="S267" s="166"/>
      <c r="T267" s="150"/>
      <c r="U267" s="149">
        <f t="shared" si="6"/>
        <v>0</v>
      </c>
      <c r="V267" s="166"/>
      <c r="W267" s="166"/>
      <c r="X267" s="166"/>
      <c r="Y267" s="150"/>
      <c r="Z267" s="149">
        <f t="shared" si="8"/>
        <v>0</v>
      </c>
      <c r="AA267" s="166"/>
      <c r="AB267" s="166"/>
      <c r="AC267" s="166"/>
      <c r="AD267" s="150"/>
      <c r="AE267" s="149">
        <f t="shared" si="10"/>
        <v>0</v>
      </c>
      <c r="AF267" s="166"/>
      <c r="AG267" s="166"/>
      <c r="AH267" s="166"/>
      <c r="AI267" s="150"/>
      <c r="AJ267" s="149">
        <f t="shared" si="12"/>
        <v>0</v>
      </c>
      <c r="AK267" s="166"/>
      <c r="AL267" s="166"/>
      <c r="AM267" s="150"/>
      <c r="AN267" s="166"/>
      <c r="AO267" s="150"/>
      <c r="AP267" s="166"/>
      <c r="AQ267" s="150"/>
      <c r="AR267" s="166"/>
      <c r="AS267" s="150"/>
      <c r="AT267" s="166"/>
      <c r="AU267" s="150"/>
      <c r="AV267" s="149">
        <f t="shared" si="14"/>
        <v>0</v>
      </c>
      <c r="AW267" s="166"/>
      <c r="AX267" s="166"/>
      <c r="AY267" s="150"/>
      <c r="AZ267" s="149">
        <f t="shared" si="16"/>
        <v>0</v>
      </c>
      <c r="BA267" s="166"/>
      <c r="BB267" s="166"/>
      <c r="BC267" s="149"/>
      <c r="BD267" s="149">
        <f t="shared" si="18"/>
        <v>0</v>
      </c>
      <c r="BE267" s="358"/>
      <c r="BF267" s="166"/>
      <c r="BG267" s="151"/>
      <c r="BH267" s="149">
        <f t="shared" si="20"/>
        <v>0</v>
      </c>
      <c r="BI267" s="166"/>
      <c r="BJ267" s="166"/>
      <c r="BK267" s="166"/>
      <c r="BL267" s="166"/>
      <c r="BM267" s="166"/>
      <c r="BN267" s="151"/>
      <c r="BO267" s="149">
        <f t="shared" si="22"/>
        <v>0</v>
      </c>
      <c r="BP267" s="151"/>
      <c r="BQ267" s="126"/>
    </row>
    <row r="268" spans="1:69" ht="12.75" customHeight="1">
      <c r="A268" s="189" t="s">
        <v>534</v>
      </c>
      <c r="B268" s="190" t="s">
        <v>535</v>
      </c>
      <c r="C268" s="149">
        <f t="shared" si="0"/>
        <v>0</v>
      </c>
      <c r="D268" s="166"/>
      <c r="E268" s="166"/>
      <c r="F268" s="166"/>
      <c r="G268" s="150"/>
      <c r="H268" s="149">
        <f t="shared" si="2"/>
        <v>0</v>
      </c>
      <c r="I268" s="166"/>
      <c r="J268" s="166"/>
      <c r="K268" s="166"/>
      <c r="L268" s="166"/>
      <c r="M268" s="150"/>
      <c r="N268" s="149">
        <f t="shared" si="4"/>
        <v>0</v>
      </c>
      <c r="O268" s="166"/>
      <c r="P268" s="166"/>
      <c r="Q268" s="166"/>
      <c r="R268" s="166"/>
      <c r="S268" s="166"/>
      <c r="T268" s="150"/>
      <c r="U268" s="149">
        <f t="shared" si="6"/>
        <v>0</v>
      </c>
      <c r="V268" s="166"/>
      <c r="W268" s="166"/>
      <c r="X268" s="166"/>
      <c r="Y268" s="150"/>
      <c r="Z268" s="149">
        <f t="shared" si="8"/>
        <v>0</v>
      </c>
      <c r="AA268" s="166"/>
      <c r="AB268" s="166"/>
      <c r="AC268" s="166"/>
      <c r="AD268" s="150"/>
      <c r="AE268" s="149">
        <f t="shared" si="10"/>
        <v>0</v>
      </c>
      <c r="AF268" s="166"/>
      <c r="AG268" s="166"/>
      <c r="AH268" s="166"/>
      <c r="AI268" s="150"/>
      <c r="AJ268" s="149">
        <f t="shared" si="12"/>
        <v>0</v>
      </c>
      <c r="AK268" s="166"/>
      <c r="AL268" s="166"/>
      <c r="AM268" s="150"/>
      <c r="AN268" s="166"/>
      <c r="AO268" s="150"/>
      <c r="AP268" s="166"/>
      <c r="AQ268" s="150"/>
      <c r="AR268" s="166"/>
      <c r="AS268" s="150"/>
      <c r="AT268" s="166"/>
      <c r="AU268" s="150"/>
      <c r="AV268" s="149">
        <f t="shared" si="14"/>
        <v>0</v>
      </c>
      <c r="AW268" s="166"/>
      <c r="AX268" s="166"/>
      <c r="AY268" s="150"/>
      <c r="AZ268" s="149">
        <f t="shared" si="16"/>
        <v>0</v>
      </c>
      <c r="BA268" s="166"/>
      <c r="BB268" s="166"/>
      <c r="BC268" s="149"/>
      <c r="BD268" s="149">
        <f t="shared" si="18"/>
        <v>0</v>
      </c>
      <c r="BE268" s="358"/>
      <c r="BF268" s="166"/>
      <c r="BG268" s="151"/>
      <c r="BH268" s="149">
        <f t="shared" si="20"/>
        <v>0</v>
      </c>
      <c r="BI268" s="166"/>
      <c r="BJ268" s="166"/>
      <c r="BK268" s="166"/>
      <c r="BL268" s="166"/>
      <c r="BM268" s="166"/>
      <c r="BN268" s="151"/>
      <c r="BO268" s="149">
        <f t="shared" si="22"/>
        <v>0</v>
      </c>
      <c r="BP268" s="151"/>
      <c r="BQ268" s="126"/>
    </row>
    <row r="269" spans="1:69" ht="12.75" customHeight="1">
      <c r="A269" s="181" t="s">
        <v>536</v>
      </c>
      <c r="B269" s="182" t="s">
        <v>537</v>
      </c>
      <c r="C269" s="149">
        <f t="shared" si="0"/>
        <v>0</v>
      </c>
      <c r="D269" s="166"/>
      <c r="E269" s="166"/>
      <c r="F269" s="166"/>
      <c r="G269" s="150"/>
      <c r="H269" s="149">
        <f t="shared" si="2"/>
        <v>0</v>
      </c>
      <c r="I269" s="166"/>
      <c r="J269" s="166"/>
      <c r="K269" s="166"/>
      <c r="L269" s="166"/>
      <c r="M269" s="150"/>
      <c r="N269" s="149">
        <f t="shared" si="4"/>
        <v>0</v>
      </c>
      <c r="O269" s="166"/>
      <c r="P269" s="166"/>
      <c r="Q269" s="166"/>
      <c r="R269" s="166"/>
      <c r="S269" s="166"/>
      <c r="T269" s="150"/>
      <c r="U269" s="149">
        <f t="shared" si="6"/>
        <v>0</v>
      </c>
      <c r="V269" s="166"/>
      <c r="W269" s="166"/>
      <c r="X269" s="166"/>
      <c r="Y269" s="150"/>
      <c r="Z269" s="149">
        <f t="shared" si="8"/>
        <v>0</v>
      </c>
      <c r="AA269" s="166"/>
      <c r="AB269" s="166"/>
      <c r="AC269" s="166"/>
      <c r="AD269" s="150"/>
      <c r="AE269" s="149">
        <f t="shared" si="10"/>
        <v>0</v>
      </c>
      <c r="AF269" s="166"/>
      <c r="AG269" s="166"/>
      <c r="AH269" s="166"/>
      <c r="AI269" s="150"/>
      <c r="AJ269" s="149">
        <f t="shared" si="12"/>
        <v>0</v>
      </c>
      <c r="AK269" s="166"/>
      <c r="AL269" s="166"/>
      <c r="AM269" s="150"/>
      <c r="AN269" s="166"/>
      <c r="AO269" s="150"/>
      <c r="AP269" s="166"/>
      <c r="AQ269" s="150"/>
      <c r="AR269" s="166"/>
      <c r="AS269" s="150"/>
      <c r="AT269" s="166"/>
      <c r="AU269" s="150"/>
      <c r="AV269" s="149">
        <f t="shared" si="14"/>
        <v>0</v>
      </c>
      <c r="AW269" s="166"/>
      <c r="AX269" s="166"/>
      <c r="AY269" s="150"/>
      <c r="AZ269" s="149">
        <f t="shared" si="16"/>
        <v>0</v>
      </c>
      <c r="BA269" s="166"/>
      <c r="BB269" s="166"/>
      <c r="BC269" s="149"/>
      <c r="BD269" s="149">
        <f t="shared" si="18"/>
        <v>0</v>
      </c>
      <c r="BE269" s="358"/>
      <c r="BF269" s="166"/>
      <c r="BG269" s="151"/>
      <c r="BH269" s="149">
        <f t="shared" si="20"/>
        <v>0</v>
      </c>
      <c r="BI269" s="166"/>
      <c r="BJ269" s="166"/>
      <c r="BK269" s="166"/>
      <c r="BL269" s="166"/>
      <c r="BM269" s="166"/>
      <c r="BN269" s="151"/>
      <c r="BO269" s="149">
        <f t="shared" si="22"/>
        <v>0</v>
      </c>
      <c r="BP269" s="151"/>
      <c r="BQ269" s="126"/>
    </row>
    <row r="270" spans="1:69" ht="12.75" customHeight="1">
      <c r="A270" s="164" t="s">
        <v>538</v>
      </c>
      <c r="B270" s="165" t="s">
        <v>539</v>
      </c>
      <c r="C270" s="149">
        <f t="shared" si="0"/>
        <v>0</v>
      </c>
      <c r="D270" s="166"/>
      <c r="E270" s="166"/>
      <c r="F270" s="166"/>
      <c r="G270" s="150"/>
      <c r="H270" s="149">
        <f t="shared" si="2"/>
        <v>0</v>
      </c>
      <c r="I270" s="166"/>
      <c r="J270" s="166"/>
      <c r="K270" s="166"/>
      <c r="L270" s="166"/>
      <c r="M270" s="150"/>
      <c r="N270" s="149">
        <f t="shared" si="4"/>
        <v>0</v>
      </c>
      <c r="O270" s="166"/>
      <c r="P270" s="166"/>
      <c r="Q270" s="166"/>
      <c r="R270" s="166"/>
      <c r="S270" s="166"/>
      <c r="T270" s="150"/>
      <c r="U270" s="149">
        <f t="shared" si="6"/>
        <v>0</v>
      </c>
      <c r="V270" s="166"/>
      <c r="W270" s="166"/>
      <c r="X270" s="166"/>
      <c r="Y270" s="150"/>
      <c r="Z270" s="149">
        <f t="shared" si="8"/>
        <v>0</v>
      </c>
      <c r="AA270" s="166"/>
      <c r="AB270" s="166"/>
      <c r="AC270" s="166"/>
      <c r="AD270" s="150"/>
      <c r="AE270" s="149">
        <f t="shared" si="10"/>
        <v>0</v>
      </c>
      <c r="AF270" s="166"/>
      <c r="AG270" s="166"/>
      <c r="AH270" s="166"/>
      <c r="AI270" s="150"/>
      <c r="AJ270" s="149">
        <f t="shared" si="12"/>
        <v>0</v>
      </c>
      <c r="AK270" s="166"/>
      <c r="AL270" s="166"/>
      <c r="AM270" s="150"/>
      <c r="AN270" s="166"/>
      <c r="AO270" s="150"/>
      <c r="AP270" s="166"/>
      <c r="AQ270" s="150"/>
      <c r="AR270" s="166"/>
      <c r="AS270" s="150"/>
      <c r="AT270" s="166"/>
      <c r="AU270" s="150"/>
      <c r="AV270" s="149">
        <f t="shared" si="14"/>
        <v>0</v>
      </c>
      <c r="AW270" s="166"/>
      <c r="AX270" s="166"/>
      <c r="AY270" s="150"/>
      <c r="AZ270" s="149">
        <f t="shared" si="16"/>
        <v>0</v>
      </c>
      <c r="BA270" s="166"/>
      <c r="BB270" s="166"/>
      <c r="BC270" s="149"/>
      <c r="BD270" s="149">
        <f t="shared" si="18"/>
        <v>0</v>
      </c>
      <c r="BE270" s="358"/>
      <c r="BF270" s="166"/>
      <c r="BG270" s="151"/>
      <c r="BH270" s="149">
        <f t="shared" si="20"/>
        <v>0</v>
      </c>
      <c r="BI270" s="166"/>
      <c r="BJ270" s="166"/>
      <c r="BK270" s="166"/>
      <c r="BL270" s="166"/>
      <c r="BM270" s="166"/>
      <c r="BN270" s="151"/>
      <c r="BO270" s="149">
        <f t="shared" si="22"/>
        <v>0</v>
      </c>
      <c r="BP270" s="151"/>
      <c r="BQ270" s="126"/>
    </row>
    <row r="271" spans="1:69" ht="12.75" customHeight="1">
      <c r="A271" s="164" t="s">
        <v>540</v>
      </c>
      <c r="B271" s="165" t="s">
        <v>541</v>
      </c>
      <c r="C271" s="149">
        <f t="shared" si="0"/>
        <v>0</v>
      </c>
      <c r="D271" s="166"/>
      <c r="E271" s="166"/>
      <c r="F271" s="166"/>
      <c r="G271" s="150"/>
      <c r="H271" s="149">
        <f t="shared" si="2"/>
        <v>0</v>
      </c>
      <c r="I271" s="166"/>
      <c r="J271" s="166"/>
      <c r="K271" s="166"/>
      <c r="L271" s="166"/>
      <c r="M271" s="150"/>
      <c r="N271" s="149">
        <f t="shared" si="4"/>
        <v>0</v>
      </c>
      <c r="O271" s="166"/>
      <c r="P271" s="166"/>
      <c r="Q271" s="166"/>
      <c r="R271" s="166"/>
      <c r="S271" s="166"/>
      <c r="T271" s="150"/>
      <c r="U271" s="149">
        <f t="shared" si="6"/>
        <v>0</v>
      </c>
      <c r="V271" s="166"/>
      <c r="W271" s="166"/>
      <c r="X271" s="166"/>
      <c r="Y271" s="150"/>
      <c r="Z271" s="149">
        <f t="shared" si="8"/>
        <v>0</v>
      </c>
      <c r="AA271" s="166"/>
      <c r="AB271" s="166"/>
      <c r="AC271" s="166"/>
      <c r="AD271" s="150"/>
      <c r="AE271" s="149">
        <f t="shared" si="10"/>
        <v>0</v>
      </c>
      <c r="AF271" s="166"/>
      <c r="AG271" s="166"/>
      <c r="AH271" s="166"/>
      <c r="AI271" s="150"/>
      <c r="AJ271" s="149">
        <f t="shared" si="12"/>
        <v>0</v>
      </c>
      <c r="AK271" s="166"/>
      <c r="AL271" s="166"/>
      <c r="AM271" s="150"/>
      <c r="AN271" s="166"/>
      <c r="AO271" s="150"/>
      <c r="AP271" s="166"/>
      <c r="AQ271" s="150"/>
      <c r="AR271" s="166"/>
      <c r="AS271" s="150"/>
      <c r="AT271" s="166"/>
      <c r="AU271" s="150"/>
      <c r="AV271" s="149">
        <f t="shared" si="14"/>
        <v>0</v>
      </c>
      <c r="AW271" s="166"/>
      <c r="AX271" s="166"/>
      <c r="AY271" s="150"/>
      <c r="AZ271" s="149">
        <f t="shared" si="16"/>
        <v>0</v>
      </c>
      <c r="BA271" s="166"/>
      <c r="BB271" s="166"/>
      <c r="BC271" s="149"/>
      <c r="BD271" s="149">
        <f t="shared" si="18"/>
        <v>0</v>
      </c>
      <c r="BE271" s="358"/>
      <c r="BF271" s="166"/>
      <c r="BG271" s="151"/>
      <c r="BH271" s="149">
        <f t="shared" si="20"/>
        <v>0</v>
      </c>
      <c r="BI271" s="166"/>
      <c r="BJ271" s="166"/>
      <c r="BK271" s="166"/>
      <c r="BL271" s="166"/>
      <c r="BM271" s="166"/>
      <c r="BN271" s="151"/>
      <c r="BO271" s="149">
        <f t="shared" si="22"/>
        <v>0</v>
      </c>
      <c r="BP271" s="151"/>
      <c r="BQ271" s="126"/>
    </row>
    <row r="272" spans="1:69" ht="12.75" customHeight="1">
      <c r="A272" s="154" t="s">
        <v>542</v>
      </c>
      <c r="B272" s="155" t="s">
        <v>543</v>
      </c>
      <c r="C272" s="149">
        <f t="shared" si="0"/>
        <v>0</v>
      </c>
      <c r="D272" s="156">
        <f t="shared" ref="D272:F272" si="683">SUM(D273:D276)</f>
        <v>0</v>
      </c>
      <c r="E272" s="156">
        <f t="shared" si="683"/>
        <v>0</v>
      </c>
      <c r="F272" s="156">
        <f t="shared" si="683"/>
        <v>0</v>
      </c>
      <c r="G272" s="150"/>
      <c r="H272" s="149">
        <f t="shared" si="2"/>
        <v>0</v>
      </c>
      <c r="I272" s="156">
        <f t="shared" ref="I272:L272" si="684">SUM(I273:I276)</f>
        <v>0</v>
      </c>
      <c r="J272" s="156">
        <f t="shared" si="684"/>
        <v>0</v>
      </c>
      <c r="K272" s="156">
        <f t="shared" si="684"/>
        <v>0</v>
      </c>
      <c r="L272" s="156">
        <f t="shared" si="684"/>
        <v>0</v>
      </c>
      <c r="M272" s="150"/>
      <c r="N272" s="149">
        <f t="shared" si="4"/>
        <v>0</v>
      </c>
      <c r="O272" s="156">
        <f t="shared" ref="O272:S272" si="685">SUM(O273:O276)</f>
        <v>0</v>
      </c>
      <c r="P272" s="156">
        <f t="shared" si="685"/>
        <v>0</v>
      </c>
      <c r="Q272" s="156">
        <f t="shared" si="685"/>
        <v>0</v>
      </c>
      <c r="R272" s="156">
        <f t="shared" si="685"/>
        <v>0</v>
      </c>
      <c r="S272" s="156">
        <f t="shared" si="685"/>
        <v>0</v>
      </c>
      <c r="T272" s="150"/>
      <c r="U272" s="149">
        <f t="shared" si="6"/>
        <v>0</v>
      </c>
      <c r="V272" s="156">
        <f t="shared" ref="V272:X272" si="686">SUM(V273:V276)</f>
        <v>0</v>
      </c>
      <c r="W272" s="156">
        <f t="shared" si="686"/>
        <v>0</v>
      </c>
      <c r="X272" s="156">
        <f t="shared" si="686"/>
        <v>0</v>
      </c>
      <c r="Y272" s="150"/>
      <c r="Z272" s="149">
        <f t="shared" si="8"/>
        <v>0</v>
      </c>
      <c r="AA272" s="156">
        <f t="shared" ref="AA272:AC272" si="687">SUM(AA273:AA276)</f>
        <v>0</v>
      </c>
      <c r="AB272" s="156">
        <f t="shared" si="687"/>
        <v>0</v>
      </c>
      <c r="AC272" s="156">
        <f t="shared" si="687"/>
        <v>0</v>
      </c>
      <c r="AD272" s="150"/>
      <c r="AE272" s="149">
        <f t="shared" si="10"/>
        <v>0</v>
      </c>
      <c r="AF272" s="156">
        <f t="shared" ref="AF272:AH272" si="688">SUM(AF273:AF276)</f>
        <v>0</v>
      </c>
      <c r="AG272" s="156">
        <f t="shared" si="688"/>
        <v>0</v>
      </c>
      <c r="AH272" s="156">
        <f t="shared" si="688"/>
        <v>0</v>
      </c>
      <c r="AI272" s="150"/>
      <c r="AJ272" s="149">
        <f t="shared" si="12"/>
        <v>0</v>
      </c>
      <c r="AK272" s="156">
        <f t="shared" ref="AK272:AL272" si="689">SUM(AK273:AK276)</f>
        <v>0</v>
      </c>
      <c r="AL272" s="156">
        <f t="shared" si="689"/>
        <v>0</v>
      </c>
      <c r="AM272" s="150"/>
      <c r="AN272" s="156">
        <f>SUM(AN273:AN276)</f>
        <v>0</v>
      </c>
      <c r="AO272" s="150"/>
      <c r="AP272" s="156">
        <f>SUM(AP273:AP276)</f>
        <v>0</v>
      </c>
      <c r="AQ272" s="150"/>
      <c r="AR272" s="156">
        <f>SUM(AR273:AR276)</f>
        <v>0</v>
      </c>
      <c r="AS272" s="150"/>
      <c r="AT272" s="156">
        <f>SUM(AT273:AT276)</f>
        <v>0</v>
      </c>
      <c r="AU272" s="150"/>
      <c r="AV272" s="149">
        <f t="shared" si="14"/>
        <v>0</v>
      </c>
      <c r="AW272" s="156">
        <f t="shared" ref="AW272:AX272" si="690">SUM(AW273:AW276)</f>
        <v>0</v>
      </c>
      <c r="AX272" s="156">
        <f t="shared" si="690"/>
        <v>0</v>
      </c>
      <c r="AY272" s="150"/>
      <c r="AZ272" s="149">
        <f t="shared" si="16"/>
        <v>0</v>
      </c>
      <c r="BA272" s="156">
        <f t="shared" ref="BA272:BB272" si="691">SUM(BA273:BA276)</f>
        <v>0</v>
      </c>
      <c r="BB272" s="156">
        <f t="shared" si="691"/>
        <v>0</v>
      </c>
      <c r="BC272" s="149"/>
      <c r="BD272" s="149">
        <f t="shared" si="18"/>
        <v>0</v>
      </c>
      <c r="BE272" s="356">
        <f>SUM(BE273:BE276)</f>
        <v>0</v>
      </c>
      <c r="BF272" s="156">
        <f t="shared" ref="BF272" si="692">SUM(BF273:BF276)</f>
        <v>0</v>
      </c>
      <c r="BG272" s="151"/>
      <c r="BH272" s="149">
        <f t="shared" si="20"/>
        <v>0</v>
      </c>
      <c r="BI272" s="156">
        <f t="shared" ref="BI272:BM272" si="693">SUM(BI273:BI276)</f>
        <v>0</v>
      </c>
      <c r="BJ272" s="156">
        <f t="shared" si="693"/>
        <v>0</v>
      </c>
      <c r="BK272" s="156">
        <f t="shared" si="693"/>
        <v>0</v>
      </c>
      <c r="BL272" s="156">
        <f t="shared" si="693"/>
        <v>0</v>
      </c>
      <c r="BM272" s="156">
        <f t="shared" si="693"/>
        <v>0</v>
      </c>
      <c r="BN272" s="151"/>
      <c r="BO272" s="149">
        <f t="shared" si="22"/>
        <v>0</v>
      </c>
      <c r="BP272" s="151"/>
      <c r="BQ272" s="126"/>
    </row>
    <row r="273" spans="1:69" ht="12.75" customHeight="1">
      <c r="A273" s="181" t="s">
        <v>544</v>
      </c>
      <c r="B273" s="182" t="s">
        <v>545</v>
      </c>
      <c r="C273" s="149">
        <f t="shared" si="0"/>
        <v>0</v>
      </c>
      <c r="D273" s="166"/>
      <c r="E273" s="166"/>
      <c r="F273" s="166"/>
      <c r="G273" s="150"/>
      <c r="H273" s="149">
        <f t="shared" si="2"/>
        <v>0</v>
      </c>
      <c r="I273" s="166"/>
      <c r="J273" s="166"/>
      <c r="K273" s="166"/>
      <c r="L273" s="166"/>
      <c r="M273" s="150"/>
      <c r="N273" s="149">
        <f t="shared" si="4"/>
        <v>0</v>
      </c>
      <c r="O273" s="166"/>
      <c r="P273" s="166"/>
      <c r="Q273" s="166"/>
      <c r="R273" s="166"/>
      <c r="S273" s="166"/>
      <c r="T273" s="150"/>
      <c r="U273" s="149">
        <f t="shared" si="6"/>
        <v>0</v>
      </c>
      <c r="V273" s="166"/>
      <c r="W273" s="166"/>
      <c r="X273" s="166"/>
      <c r="Y273" s="150"/>
      <c r="Z273" s="149">
        <f t="shared" si="8"/>
        <v>0</v>
      </c>
      <c r="AA273" s="166"/>
      <c r="AB273" s="166"/>
      <c r="AC273" s="166"/>
      <c r="AD273" s="150"/>
      <c r="AE273" s="149">
        <f t="shared" si="10"/>
        <v>0</v>
      </c>
      <c r="AF273" s="166"/>
      <c r="AG273" s="166"/>
      <c r="AH273" s="166"/>
      <c r="AI273" s="150"/>
      <c r="AJ273" s="149">
        <f t="shared" si="12"/>
        <v>0</v>
      </c>
      <c r="AK273" s="166"/>
      <c r="AL273" s="166"/>
      <c r="AM273" s="150"/>
      <c r="AN273" s="166"/>
      <c r="AO273" s="150"/>
      <c r="AP273" s="166"/>
      <c r="AQ273" s="150"/>
      <c r="AR273" s="166"/>
      <c r="AS273" s="150"/>
      <c r="AT273" s="166"/>
      <c r="AU273" s="150"/>
      <c r="AV273" s="149">
        <f t="shared" si="14"/>
        <v>0</v>
      </c>
      <c r="AW273" s="166"/>
      <c r="AX273" s="166"/>
      <c r="AY273" s="150"/>
      <c r="AZ273" s="149">
        <f t="shared" si="16"/>
        <v>0</v>
      </c>
      <c r="BA273" s="166"/>
      <c r="BB273" s="166"/>
      <c r="BC273" s="149"/>
      <c r="BD273" s="149">
        <f t="shared" si="18"/>
        <v>0</v>
      </c>
      <c r="BE273" s="358"/>
      <c r="BF273" s="166"/>
      <c r="BG273" s="151"/>
      <c r="BH273" s="149">
        <f t="shared" si="20"/>
        <v>0</v>
      </c>
      <c r="BI273" s="166"/>
      <c r="BJ273" s="166"/>
      <c r="BK273" s="166"/>
      <c r="BL273" s="166"/>
      <c r="BM273" s="166"/>
      <c r="BN273" s="151"/>
      <c r="BO273" s="149">
        <f t="shared" si="22"/>
        <v>0</v>
      </c>
      <c r="BP273" s="151"/>
      <c r="BQ273" s="126"/>
    </row>
    <row r="274" spans="1:69" ht="12.75" customHeight="1">
      <c r="A274" s="164" t="s">
        <v>546</v>
      </c>
      <c r="B274" s="165" t="s">
        <v>547</v>
      </c>
      <c r="C274" s="149">
        <f t="shared" si="0"/>
        <v>0</v>
      </c>
      <c r="D274" s="166"/>
      <c r="E274" s="166"/>
      <c r="F274" s="166"/>
      <c r="G274" s="150"/>
      <c r="H274" s="149">
        <f t="shared" si="2"/>
        <v>0</v>
      </c>
      <c r="I274" s="166"/>
      <c r="J274" s="166"/>
      <c r="K274" s="166"/>
      <c r="L274" s="166"/>
      <c r="M274" s="150"/>
      <c r="N274" s="149">
        <f t="shared" si="4"/>
        <v>0</v>
      </c>
      <c r="O274" s="166"/>
      <c r="P274" s="166"/>
      <c r="Q274" s="166"/>
      <c r="R274" s="166"/>
      <c r="S274" s="166"/>
      <c r="T274" s="150"/>
      <c r="U274" s="149">
        <f t="shared" si="6"/>
        <v>0</v>
      </c>
      <c r="V274" s="166"/>
      <c r="W274" s="166"/>
      <c r="X274" s="166"/>
      <c r="Y274" s="150"/>
      <c r="Z274" s="149">
        <f t="shared" si="8"/>
        <v>0</v>
      </c>
      <c r="AA274" s="166"/>
      <c r="AB274" s="166"/>
      <c r="AC274" s="166"/>
      <c r="AD274" s="150"/>
      <c r="AE274" s="149">
        <f t="shared" si="10"/>
        <v>0</v>
      </c>
      <c r="AF274" s="166"/>
      <c r="AG274" s="166"/>
      <c r="AH274" s="166"/>
      <c r="AI274" s="150"/>
      <c r="AJ274" s="149">
        <f t="shared" si="12"/>
        <v>0</v>
      </c>
      <c r="AK274" s="166"/>
      <c r="AL274" s="166"/>
      <c r="AM274" s="150"/>
      <c r="AN274" s="166"/>
      <c r="AO274" s="150"/>
      <c r="AP274" s="166"/>
      <c r="AQ274" s="150"/>
      <c r="AR274" s="166"/>
      <c r="AS274" s="150"/>
      <c r="AT274" s="166"/>
      <c r="AU274" s="150"/>
      <c r="AV274" s="149">
        <f t="shared" si="14"/>
        <v>0</v>
      </c>
      <c r="AW274" s="166"/>
      <c r="AX274" s="166"/>
      <c r="AY274" s="150"/>
      <c r="AZ274" s="149">
        <f t="shared" si="16"/>
        <v>0</v>
      </c>
      <c r="BA274" s="166"/>
      <c r="BB274" s="166"/>
      <c r="BC274" s="149"/>
      <c r="BD274" s="149">
        <f t="shared" si="18"/>
        <v>0</v>
      </c>
      <c r="BE274" s="358"/>
      <c r="BF274" s="166"/>
      <c r="BG274" s="151"/>
      <c r="BH274" s="149">
        <f t="shared" si="20"/>
        <v>0</v>
      </c>
      <c r="BI274" s="166"/>
      <c r="BJ274" s="166"/>
      <c r="BK274" s="166"/>
      <c r="BL274" s="166"/>
      <c r="BM274" s="166"/>
      <c r="BN274" s="151"/>
      <c r="BO274" s="149">
        <f t="shared" si="22"/>
        <v>0</v>
      </c>
      <c r="BP274" s="151"/>
      <c r="BQ274" s="126"/>
    </row>
    <row r="275" spans="1:69" ht="12.75" customHeight="1">
      <c r="A275" s="181" t="s">
        <v>548</v>
      </c>
      <c r="B275" s="182" t="s">
        <v>549</v>
      </c>
      <c r="C275" s="149">
        <f t="shared" si="0"/>
        <v>0</v>
      </c>
      <c r="D275" s="166"/>
      <c r="E275" s="166"/>
      <c r="F275" s="166"/>
      <c r="G275" s="150"/>
      <c r="H275" s="149">
        <f t="shared" si="2"/>
        <v>0</v>
      </c>
      <c r="I275" s="166"/>
      <c r="J275" s="166"/>
      <c r="K275" s="166"/>
      <c r="L275" s="166"/>
      <c r="M275" s="150"/>
      <c r="N275" s="149">
        <f t="shared" si="4"/>
        <v>0</v>
      </c>
      <c r="O275" s="166"/>
      <c r="P275" s="166"/>
      <c r="Q275" s="166"/>
      <c r="R275" s="166"/>
      <c r="S275" s="166"/>
      <c r="T275" s="150"/>
      <c r="U275" s="149">
        <f t="shared" si="6"/>
        <v>0</v>
      </c>
      <c r="V275" s="166"/>
      <c r="W275" s="166"/>
      <c r="X275" s="166"/>
      <c r="Y275" s="150"/>
      <c r="Z275" s="149">
        <f t="shared" si="8"/>
        <v>0</v>
      </c>
      <c r="AA275" s="166"/>
      <c r="AB275" s="166"/>
      <c r="AC275" s="166"/>
      <c r="AD275" s="150"/>
      <c r="AE275" s="149">
        <f t="shared" si="10"/>
        <v>0</v>
      </c>
      <c r="AF275" s="166"/>
      <c r="AG275" s="166"/>
      <c r="AH275" s="166"/>
      <c r="AI275" s="150"/>
      <c r="AJ275" s="149">
        <f t="shared" si="12"/>
        <v>0</v>
      </c>
      <c r="AK275" s="166"/>
      <c r="AL275" s="166"/>
      <c r="AM275" s="150"/>
      <c r="AN275" s="166"/>
      <c r="AO275" s="150"/>
      <c r="AP275" s="166"/>
      <c r="AQ275" s="150"/>
      <c r="AR275" s="166"/>
      <c r="AS275" s="150"/>
      <c r="AT275" s="166"/>
      <c r="AU275" s="150"/>
      <c r="AV275" s="149">
        <f t="shared" si="14"/>
        <v>0</v>
      </c>
      <c r="AW275" s="166"/>
      <c r="AX275" s="166"/>
      <c r="AY275" s="150"/>
      <c r="AZ275" s="149">
        <f t="shared" si="16"/>
        <v>0</v>
      </c>
      <c r="BA275" s="166"/>
      <c r="BB275" s="166"/>
      <c r="BC275" s="149"/>
      <c r="BD275" s="149">
        <f t="shared" si="18"/>
        <v>0</v>
      </c>
      <c r="BE275" s="358"/>
      <c r="BF275" s="166"/>
      <c r="BG275" s="151"/>
      <c r="BH275" s="149">
        <f t="shared" si="20"/>
        <v>0</v>
      </c>
      <c r="BI275" s="166"/>
      <c r="BJ275" s="166"/>
      <c r="BK275" s="166"/>
      <c r="BL275" s="166"/>
      <c r="BM275" s="166"/>
      <c r="BN275" s="151"/>
      <c r="BO275" s="149">
        <f t="shared" si="22"/>
        <v>0</v>
      </c>
      <c r="BP275" s="151"/>
      <c r="BQ275" s="126"/>
    </row>
    <row r="276" spans="1:69" ht="12.75" customHeight="1">
      <c r="A276" s="164" t="s">
        <v>550</v>
      </c>
      <c r="B276" s="165" t="s">
        <v>551</v>
      </c>
      <c r="C276" s="149">
        <f t="shared" si="0"/>
        <v>0</v>
      </c>
      <c r="D276" s="166"/>
      <c r="E276" s="166"/>
      <c r="F276" s="166"/>
      <c r="G276" s="150"/>
      <c r="H276" s="149">
        <f t="shared" si="2"/>
        <v>0</v>
      </c>
      <c r="I276" s="166"/>
      <c r="J276" s="166"/>
      <c r="K276" s="166"/>
      <c r="L276" s="166"/>
      <c r="M276" s="150"/>
      <c r="N276" s="149">
        <f t="shared" si="4"/>
        <v>0</v>
      </c>
      <c r="O276" s="166"/>
      <c r="P276" s="166"/>
      <c r="Q276" s="166"/>
      <c r="R276" s="166"/>
      <c r="S276" s="166"/>
      <c r="T276" s="150"/>
      <c r="U276" s="149">
        <f t="shared" si="6"/>
        <v>0</v>
      </c>
      <c r="V276" s="166"/>
      <c r="W276" s="166"/>
      <c r="X276" s="166"/>
      <c r="Y276" s="150"/>
      <c r="Z276" s="149">
        <f t="shared" si="8"/>
        <v>0</v>
      </c>
      <c r="AA276" s="166"/>
      <c r="AB276" s="166"/>
      <c r="AC276" s="166"/>
      <c r="AD276" s="150"/>
      <c r="AE276" s="149">
        <f t="shared" si="10"/>
        <v>0</v>
      </c>
      <c r="AF276" s="166"/>
      <c r="AG276" s="166"/>
      <c r="AH276" s="166"/>
      <c r="AI276" s="150"/>
      <c r="AJ276" s="149">
        <f t="shared" si="12"/>
        <v>0</v>
      </c>
      <c r="AK276" s="166"/>
      <c r="AL276" s="166"/>
      <c r="AM276" s="150"/>
      <c r="AN276" s="166"/>
      <c r="AO276" s="150"/>
      <c r="AP276" s="166"/>
      <c r="AQ276" s="150"/>
      <c r="AR276" s="166"/>
      <c r="AS276" s="150"/>
      <c r="AT276" s="166"/>
      <c r="AU276" s="150"/>
      <c r="AV276" s="149">
        <f t="shared" si="14"/>
        <v>0</v>
      </c>
      <c r="AW276" s="166"/>
      <c r="AX276" s="166"/>
      <c r="AY276" s="150"/>
      <c r="AZ276" s="149">
        <f t="shared" si="16"/>
        <v>0</v>
      </c>
      <c r="BA276" s="166"/>
      <c r="BB276" s="166"/>
      <c r="BC276" s="149"/>
      <c r="BD276" s="149">
        <f t="shared" si="18"/>
        <v>0</v>
      </c>
      <c r="BE276" s="358"/>
      <c r="BF276" s="166"/>
      <c r="BG276" s="151"/>
      <c r="BH276" s="149">
        <f t="shared" si="20"/>
        <v>0</v>
      </c>
      <c r="BI276" s="166"/>
      <c r="BJ276" s="166"/>
      <c r="BK276" s="166"/>
      <c r="BL276" s="166"/>
      <c r="BM276" s="166"/>
      <c r="BN276" s="151"/>
      <c r="BO276" s="149">
        <f t="shared" si="22"/>
        <v>0</v>
      </c>
      <c r="BP276" s="151"/>
      <c r="BQ276" s="126"/>
    </row>
    <row r="277" spans="1:69" ht="12.75" customHeight="1">
      <c r="A277" s="154" t="s">
        <v>552</v>
      </c>
      <c r="B277" s="155" t="s">
        <v>553</v>
      </c>
      <c r="C277" s="149">
        <f t="shared" si="0"/>
        <v>0</v>
      </c>
      <c r="D277" s="156">
        <f t="shared" ref="D277:F277" si="694">+D278+D281+D287+D288+D289+D295</f>
        <v>0</v>
      </c>
      <c r="E277" s="156">
        <f t="shared" si="694"/>
        <v>0</v>
      </c>
      <c r="F277" s="156">
        <f t="shared" si="694"/>
        <v>0</v>
      </c>
      <c r="G277" s="150"/>
      <c r="H277" s="149">
        <f t="shared" si="2"/>
        <v>0</v>
      </c>
      <c r="I277" s="156">
        <f t="shared" ref="I277:L277" si="695">+I278+I281+I287+I288+I289+I295</f>
        <v>0</v>
      </c>
      <c r="J277" s="156">
        <f t="shared" si="695"/>
        <v>0</v>
      </c>
      <c r="K277" s="156">
        <f t="shared" si="695"/>
        <v>0</v>
      </c>
      <c r="L277" s="156">
        <f t="shared" si="695"/>
        <v>0</v>
      </c>
      <c r="M277" s="150"/>
      <c r="N277" s="149">
        <f t="shared" si="4"/>
        <v>0</v>
      </c>
      <c r="O277" s="156">
        <f t="shared" ref="O277:S277" si="696">+O278+O281+O287+O288+O289+O295</f>
        <v>0</v>
      </c>
      <c r="P277" s="156">
        <f t="shared" si="696"/>
        <v>0</v>
      </c>
      <c r="Q277" s="156">
        <f t="shared" si="696"/>
        <v>0</v>
      </c>
      <c r="R277" s="156">
        <f t="shared" si="696"/>
        <v>0</v>
      </c>
      <c r="S277" s="156">
        <f t="shared" si="696"/>
        <v>0</v>
      </c>
      <c r="T277" s="150"/>
      <c r="U277" s="149">
        <f t="shared" si="6"/>
        <v>0</v>
      </c>
      <c r="V277" s="156">
        <f t="shared" ref="V277:X277" si="697">+V278+V281+V287+V288+V289+V295</f>
        <v>0</v>
      </c>
      <c r="W277" s="156">
        <f t="shared" si="697"/>
        <v>0</v>
      </c>
      <c r="X277" s="156">
        <f t="shared" si="697"/>
        <v>0</v>
      </c>
      <c r="Y277" s="150"/>
      <c r="Z277" s="149">
        <f t="shared" si="8"/>
        <v>0</v>
      </c>
      <c r="AA277" s="156">
        <f t="shared" ref="AA277:AC277" si="698">+AA278+AA281+AA287+AA288+AA289+AA295</f>
        <v>0</v>
      </c>
      <c r="AB277" s="156">
        <f t="shared" si="698"/>
        <v>0</v>
      </c>
      <c r="AC277" s="156">
        <f t="shared" si="698"/>
        <v>0</v>
      </c>
      <c r="AD277" s="150"/>
      <c r="AE277" s="149">
        <f t="shared" si="10"/>
        <v>0</v>
      </c>
      <c r="AF277" s="156">
        <f t="shared" ref="AF277:AH277" si="699">+AF278+AF281+AF287+AF288+AF289+AF295</f>
        <v>0</v>
      </c>
      <c r="AG277" s="156">
        <f t="shared" si="699"/>
        <v>0</v>
      </c>
      <c r="AH277" s="156">
        <f t="shared" si="699"/>
        <v>0</v>
      </c>
      <c r="AI277" s="150"/>
      <c r="AJ277" s="149">
        <f t="shared" si="12"/>
        <v>0</v>
      </c>
      <c r="AK277" s="156">
        <f t="shared" ref="AK277:AL277" si="700">+AK278+AK281+AK287+AK288+AK289+AK295</f>
        <v>0</v>
      </c>
      <c r="AL277" s="156">
        <f t="shared" si="700"/>
        <v>0</v>
      </c>
      <c r="AM277" s="150"/>
      <c r="AN277" s="156">
        <f>+AN278+AN281+AN287+AN288+AN289+AN295</f>
        <v>0</v>
      </c>
      <c r="AO277" s="150"/>
      <c r="AP277" s="156">
        <f>+AP278+AP281+AP287+AP288+AP289+AP295</f>
        <v>0</v>
      </c>
      <c r="AQ277" s="150"/>
      <c r="AR277" s="156">
        <f>+AR278+AR281+AR287+AR288+AR289+AR295</f>
        <v>0</v>
      </c>
      <c r="AS277" s="150"/>
      <c r="AT277" s="156">
        <f>+AT278+AT281+AT287+AT288+AT289+AT295</f>
        <v>0</v>
      </c>
      <c r="AU277" s="150"/>
      <c r="AV277" s="149">
        <f t="shared" si="14"/>
        <v>0</v>
      </c>
      <c r="AW277" s="156">
        <f t="shared" ref="AW277:AX277" si="701">+AW278+AW281+AW287+AW288+AW289+AW295</f>
        <v>0</v>
      </c>
      <c r="AX277" s="156">
        <f t="shared" si="701"/>
        <v>0</v>
      </c>
      <c r="AY277" s="150"/>
      <c r="AZ277" s="149">
        <f t="shared" si="16"/>
        <v>0</v>
      </c>
      <c r="BA277" s="156">
        <f t="shared" ref="BA277:BB277" si="702">+BA278+BA281+BA287+BA288+BA289+BA295</f>
        <v>0</v>
      </c>
      <c r="BB277" s="156">
        <f t="shared" si="702"/>
        <v>0</v>
      </c>
      <c r="BC277" s="149"/>
      <c r="BD277" s="149">
        <f t="shared" si="18"/>
        <v>0</v>
      </c>
      <c r="BE277" s="356">
        <f>+BE278+BE281+BE287+BE288+BE289+BE295</f>
        <v>0</v>
      </c>
      <c r="BF277" s="156">
        <f t="shared" ref="BF277" si="703">+BF278+BF281+BF287+BF288+BF289+BF295</f>
        <v>0</v>
      </c>
      <c r="BG277" s="151"/>
      <c r="BH277" s="149">
        <f t="shared" si="20"/>
        <v>0</v>
      </c>
      <c r="BI277" s="156">
        <f t="shared" ref="BI277:BM277" si="704">+BI278+BI281+BI287+BI288+BI289+BI295</f>
        <v>0</v>
      </c>
      <c r="BJ277" s="156">
        <f t="shared" si="704"/>
        <v>0</v>
      </c>
      <c r="BK277" s="156">
        <f t="shared" si="704"/>
        <v>0</v>
      </c>
      <c r="BL277" s="156">
        <f t="shared" si="704"/>
        <v>0</v>
      </c>
      <c r="BM277" s="156">
        <f t="shared" si="704"/>
        <v>0</v>
      </c>
      <c r="BN277" s="151"/>
      <c r="BO277" s="149">
        <f t="shared" si="22"/>
        <v>0</v>
      </c>
      <c r="BP277" s="151"/>
      <c r="BQ277" s="126"/>
    </row>
    <row r="278" spans="1:69" ht="12.75" customHeight="1">
      <c r="A278" s="167" t="s">
        <v>554</v>
      </c>
      <c r="B278" s="168" t="s">
        <v>555</v>
      </c>
      <c r="C278" s="149">
        <f t="shared" si="0"/>
        <v>0</v>
      </c>
      <c r="D278" s="156">
        <f t="shared" ref="D278:F278" si="705">+D279+D280</f>
        <v>0</v>
      </c>
      <c r="E278" s="156">
        <f t="shared" si="705"/>
        <v>0</v>
      </c>
      <c r="F278" s="156">
        <f t="shared" si="705"/>
        <v>0</v>
      </c>
      <c r="G278" s="150"/>
      <c r="H278" s="149">
        <f t="shared" si="2"/>
        <v>0</v>
      </c>
      <c r="I278" s="156">
        <f t="shared" ref="I278:L278" si="706">+I279+I280</f>
        <v>0</v>
      </c>
      <c r="J278" s="156">
        <f t="shared" si="706"/>
        <v>0</v>
      </c>
      <c r="K278" s="156">
        <f t="shared" si="706"/>
        <v>0</v>
      </c>
      <c r="L278" s="156">
        <f t="shared" si="706"/>
        <v>0</v>
      </c>
      <c r="M278" s="150"/>
      <c r="N278" s="149">
        <f t="shared" si="4"/>
        <v>0</v>
      </c>
      <c r="O278" s="156">
        <f t="shared" ref="O278:S278" si="707">+O279+O280</f>
        <v>0</v>
      </c>
      <c r="P278" s="156">
        <f t="shared" si="707"/>
        <v>0</v>
      </c>
      <c r="Q278" s="156">
        <f t="shared" si="707"/>
        <v>0</v>
      </c>
      <c r="R278" s="156">
        <f t="shared" si="707"/>
        <v>0</v>
      </c>
      <c r="S278" s="156">
        <f t="shared" si="707"/>
        <v>0</v>
      </c>
      <c r="T278" s="150"/>
      <c r="U278" s="149">
        <f t="shared" si="6"/>
        <v>0</v>
      </c>
      <c r="V278" s="156">
        <f t="shared" ref="V278:X278" si="708">+V279+V280</f>
        <v>0</v>
      </c>
      <c r="W278" s="156">
        <f t="shared" si="708"/>
        <v>0</v>
      </c>
      <c r="X278" s="156">
        <f t="shared" si="708"/>
        <v>0</v>
      </c>
      <c r="Y278" s="150"/>
      <c r="Z278" s="149">
        <f t="shared" si="8"/>
        <v>0</v>
      </c>
      <c r="AA278" s="156">
        <f t="shared" ref="AA278:AC278" si="709">+AA279+AA280</f>
        <v>0</v>
      </c>
      <c r="AB278" s="156">
        <f t="shared" si="709"/>
        <v>0</v>
      </c>
      <c r="AC278" s="156">
        <f t="shared" si="709"/>
        <v>0</v>
      </c>
      <c r="AD278" s="150"/>
      <c r="AE278" s="149">
        <f t="shared" si="10"/>
        <v>0</v>
      </c>
      <c r="AF278" s="156">
        <f t="shared" ref="AF278:AH278" si="710">+AF279+AF280</f>
        <v>0</v>
      </c>
      <c r="AG278" s="156">
        <f t="shared" si="710"/>
        <v>0</v>
      </c>
      <c r="AH278" s="156">
        <f t="shared" si="710"/>
        <v>0</v>
      </c>
      <c r="AI278" s="150"/>
      <c r="AJ278" s="149">
        <f t="shared" si="12"/>
        <v>0</v>
      </c>
      <c r="AK278" s="156">
        <f t="shared" ref="AK278:AL278" si="711">+AK279+AK280</f>
        <v>0</v>
      </c>
      <c r="AL278" s="156">
        <f t="shared" si="711"/>
        <v>0</v>
      </c>
      <c r="AM278" s="150"/>
      <c r="AN278" s="156">
        <f>+AN279+AN280</f>
        <v>0</v>
      </c>
      <c r="AO278" s="150"/>
      <c r="AP278" s="156">
        <f>+AP279+AP280</f>
        <v>0</v>
      </c>
      <c r="AQ278" s="150"/>
      <c r="AR278" s="156">
        <f>+AR279+AR280</f>
        <v>0</v>
      </c>
      <c r="AS278" s="150"/>
      <c r="AT278" s="156">
        <f>+AT279+AT280</f>
        <v>0</v>
      </c>
      <c r="AU278" s="150"/>
      <c r="AV278" s="149">
        <f t="shared" si="14"/>
        <v>0</v>
      </c>
      <c r="AW278" s="156">
        <f t="shared" ref="AW278:AX278" si="712">+AW279+AW280</f>
        <v>0</v>
      </c>
      <c r="AX278" s="156">
        <f t="shared" si="712"/>
        <v>0</v>
      </c>
      <c r="AY278" s="150"/>
      <c r="AZ278" s="149">
        <f t="shared" si="16"/>
        <v>0</v>
      </c>
      <c r="BA278" s="156">
        <f t="shared" ref="BA278:BB278" si="713">+BA279+BA280</f>
        <v>0</v>
      </c>
      <c r="BB278" s="156">
        <f t="shared" si="713"/>
        <v>0</v>
      </c>
      <c r="BC278" s="149"/>
      <c r="BD278" s="149">
        <f t="shared" si="18"/>
        <v>0</v>
      </c>
      <c r="BE278" s="356">
        <f>+BE279+BE280</f>
        <v>0</v>
      </c>
      <c r="BF278" s="156">
        <f t="shared" ref="BF278" si="714">+BF279+BF280</f>
        <v>0</v>
      </c>
      <c r="BG278" s="151"/>
      <c r="BH278" s="149">
        <f t="shared" si="20"/>
        <v>0</v>
      </c>
      <c r="BI278" s="156">
        <f t="shared" ref="BI278:BM278" si="715">+BI279+BI280</f>
        <v>0</v>
      </c>
      <c r="BJ278" s="156">
        <f t="shared" si="715"/>
        <v>0</v>
      </c>
      <c r="BK278" s="156">
        <f t="shared" si="715"/>
        <v>0</v>
      </c>
      <c r="BL278" s="156">
        <f t="shared" si="715"/>
        <v>0</v>
      </c>
      <c r="BM278" s="156">
        <f t="shared" si="715"/>
        <v>0</v>
      </c>
      <c r="BN278" s="151"/>
      <c r="BO278" s="149">
        <f t="shared" si="22"/>
        <v>0</v>
      </c>
      <c r="BP278" s="151"/>
      <c r="BQ278" s="126"/>
    </row>
    <row r="279" spans="1:69" ht="12.75" customHeight="1">
      <c r="A279" s="185" t="s">
        <v>556</v>
      </c>
      <c r="B279" s="186" t="s">
        <v>557</v>
      </c>
      <c r="C279" s="149">
        <f t="shared" si="0"/>
        <v>0</v>
      </c>
      <c r="D279" s="163"/>
      <c r="E279" s="163"/>
      <c r="F279" s="163"/>
      <c r="G279" s="150"/>
      <c r="H279" s="149">
        <f t="shared" si="2"/>
        <v>0</v>
      </c>
      <c r="I279" s="163"/>
      <c r="J279" s="163"/>
      <c r="K279" s="163"/>
      <c r="L279" s="163"/>
      <c r="M279" s="150"/>
      <c r="N279" s="149">
        <f t="shared" si="4"/>
        <v>0</v>
      </c>
      <c r="O279" s="163"/>
      <c r="P279" s="163"/>
      <c r="Q279" s="163"/>
      <c r="R279" s="163"/>
      <c r="S279" s="163"/>
      <c r="T279" s="150"/>
      <c r="U279" s="149">
        <f t="shared" si="6"/>
        <v>0</v>
      </c>
      <c r="V279" s="163"/>
      <c r="W279" s="163"/>
      <c r="X279" s="163"/>
      <c r="Y279" s="150"/>
      <c r="Z279" s="149">
        <f t="shared" si="8"/>
        <v>0</v>
      </c>
      <c r="AA279" s="163"/>
      <c r="AB279" s="163"/>
      <c r="AC279" s="163"/>
      <c r="AD279" s="150"/>
      <c r="AE279" s="149">
        <f t="shared" si="10"/>
        <v>0</v>
      </c>
      <c r="AF279" s="163"/>
      <c r="AG279" s="163"/>
      <c r="AH279" s="163"/>
      <c r="AI279" s="150"/>
      <c r="AJ279" s="149">
        <f t="shared" si="12"/>
        <v>0</v>
      </c>
      <c r="AK279" s="163"/>
      <c r="AL279" s="163"/>
      <c r="AM279" s="150"/>
      <c r="AN279" s="163"/>
      <c r="AO279" s="150"/>
      <c r="AP279" s="163"/>
      <c r="AQ279" s="150"/>
      <c r="AR279" s="163"/>
      <c r="AS279" s="150"/>
      <c r="AT279" s="163"/>
      <c r="AU279" s="150"/>
      <c r="AV279" s="149">
        <f t="shared" si="14"/>
        <v>0</v>
      </c>
      <c r="AW279" s="163"/>
      <c r="AX279" s="163"/>
      <c r="AY279" s="150"/>
      <c r="AZ279" s="149">
        <f t="shared" si="16"/>
        <v>0</v>
      </c>
      <c r="BA279" s="163"/>
      <c r="BB279" s="163"/>
      <c r="BC279" s="149"/>
      <c r="BD279" s="149">
        <f t="shared" si="18"/>
        <v>0</v>
      </c>
      <c r="BE279" s="357"/>
      <c r="BF279" s="163"/>
      <c r="BG279" s="151"/>
      <c r="BH279" s="149">
        <f t="shared" si="20"/>
        <v>0</v>
      </c>
      <c r="BI279" s="163"/>
      <c r="BJ279" s="163"/>
      <c r="BK279" s="163"/>
      <c r="BL279" s="163"/>
      <c r="BM279" s="163"/>
      <c r="BN279" s="151"/>
      <c r="BO279" s="149">
        <f t="shared" si="22"/>
        <v>0</v>
      </c>
      <c r="BP279" s="151"/>
      <c r="BQ279" s="126"/>
    </row>
    <row r="280" spans="1:69" ht="12.75" customHeight="1">
      <c r="A280" s="161" t="s">
        <v>558</v>
      </c>
      <c r="B280" s="162" t="s">
        <v>559</v>
      </c>
      <c r="C280" s="149">
        <f t="shared" si="0"/>
        <v>0</v>
      </c>
      <c r="D280" s="163"/>
      <c r="E280" s="163"/>
      <c r="F280" s="163"/>
      <c r="G280" s="150"/>
      <c r="H280" s="149">
        <f t="shared" si="2"/>
        <v>0</v>
      </c>
      <c r="I280" s="163"/>
      <c r="J280" s="163"/>
      <c r="K280" s="163"/>
      <c r="L280" s="163"/>
      <c r="M280" s="150"/>
      <c r="N280" s="149">
        <f t="shared" si="4"/>
        <v>0</v>
      </c>
      <c r="O280" s="163"/>
      <c r="P280" s="163"/>
      <c r="Q280" s="163"/>
      <c r="R280" s="163"/>
      <c r="S280" s="163"/>
      <c r="T280" s="150"/>
      <c r="U280" s="149">
        <f t="shared" si="6"/>
        <v>0</v>
      </c>
      <c r="V280" s="163"/>
      <c r="W280" s="163"/>
      <c r="X280" s="163"/>
      <c r="Y280" s="150"/>
      <c r="Z280" s="149">
        <f t="shared" si="8"/>
        <v>0</v>
      </c>
      <c r="AA280" s="163"/>
      <c r="AB280" s="163"/>
      <c r="AC280" s="163"/>
      <c r="AD280" s="150"/>
      <c r="AE280" s="149">
        <f t="shared" si="10"/>
        <v>0</v>
      </c>
      <c r="AF280" s="163"/>
      <c r="AG280" s="163"/>
      <c r="AH280" s="163"/>
      <c r="AI280" s="150"/>
      <c r="AJ280" s="149">
        <f t="shared" si="12"/>
        <v>0</v>
      </c>
      <c r="AK280" s="163"/>
      <c r="AL280" s="163"/>
      <c r="AM280" s="150"/>
      <c r="AN280" s="163"/>
      <c r="AO280" s="150"/>
      <c r="AP280" s="163"/>
      <c r="AQ280" s="150"/>
      <c r="AR280" s="163"/>
      <c r="AS280" s="150"/>
      <c r="AT280" s="163"/>
      <c r="AU280" s="150"/>
      <c r="AV280" s="149">
        <f t="shared" si="14"/>
        <v>0</v>
      </c>
      <c r="AW280" s="163"/>
      <c r="AX280" s="163"/>
      <c r="AY280" s="150"/>
      <c r="AZ280" s="149">
        <f t="shared" si="16"/>
        <v>0</v>
      </c>
      <c r="BA280" s="163"/>
      <c r="BB280" s="163"/>
      <c r="BC280" s="149"/>
      <c r="BD280" s="149">
        <f t="shared" si="18"/>
        <v>0</v>
      </c>
      <c r="BE280" s="357"/>
      <c r="BF280" s="163"/>
      <c r="BG280" s="151"/>
      <c r="BH280" s="149">
        <f t="shared" si="20"/>
        <v>0</v>
      </c>
      <c r="BI280" s="163"/>
      <c r="BJ280" s="163"/>
      <c r="BK280" s="163"/>
      <c r="BL280" s="163"/>
      <c r="BM280" s="163"/>
      <c r="BN280" s="151"/>
      <c r="BO280" s="149">
        <f t="shared" si="22"/>
        <v>0</v>
      </c>
      <c r="BP280" s="151"/>
      <c r="BQ280" s="126"/>
    </row>
    <row r="281" spans="1:69" ht="12.75" customHeight="1">
      <c r="A281" s="167" t="s">
        <v>560</v>
      </c>
      <c r="B281" s="168" t="s">
        <v>561</v>
      </c>
      <c r="C281" s="149">
        <f t="shared" si="0"/>
        <v>0</v>
      </c>
      <c r="D281" s="156">
        <f t="shared" ref="D281:F281" si="716">+D282+D283+D284+D285+D286</f>
        <v>0</v>
      </c>
      <c r="E281" s="156">
        <f t="shared" si="716"/>
        <v>0</v>
      </c>
      <c r="F281" s="156">
        <f t="shared" si="716"/>
        <v>0</v>
      </c>
      <c r="G281" s="150"/>
      <c r="H281" s="149">
        <f t="shared" si="2"/>
        <v>0</v>
      </c>
      <c r="I281" s="156">
        <f t="shared" ref="I281:L281" si="717">+I282+I283+I284+I285+I286</f>
        <v>0</v>
      </c>
      <c r="J281" s="156">
        <f t="shared" si="717"/>
        <v>0</v>
      </c>
      <c r="K281" s="156">
        <f t="shared" si="717"/>
        <v>0</v>
      </c>
      <c r="L281" s="156">
        <f t="shared" si="717"/>
        <v>0</v>
      </c>
      <c r="M281" s="150"/>
      <c r="N281" s="149">
        <f t="shared" si="4"/>
        <v>0</v>
      </c>
      <c r="O281" s="156">
        <f t="shared" ref="O281:S281" si="718">+O282+O283+O284+O285+O286</f>
        <v>0</v>
      </c>
      <c r="P281" s="156">
        <f t="shared" si="718"/>
        <v>0</v>
      </c>
      <c r="Q281" s="156">
        <f t="shared" si="718"/>
        <v>0</v>
      </c>
      <c r="R281" s="156">
        <f t="shared" si="718"/>
        <v>0</v>
      </c>
      <c r="S281" s="156">
        <f t="shared" si="718"/>
        <v>0</v>
      </c>
      <c r="T281" s="150"/>
      <c r="U281" s="149">
        <f t="shared" si="6"/>
        <v>0</v>
      </c>
      <c r="V281" s="156">
        <f t="shared" ref="V281:X281" si="719">+V282+V283+V284+V285+V286</f>
        <v>0</v>
      </c>
      <c r="W281" s="156">
        <f t="shared" si="719"/>
        <v>0</v>
      </c>
      <c r="X281" s="156">
        <f t="shared" si="719"/>
        <v>0</v>
      </c>
      <c r="Y281" s="150"/>
      <c r="Z281" s="149">
        <f t="shared" si="8"/>
        <v>0</v>
      </c>
      <c r="AA281" s="156">
        <f t="shared" ref="AA281:AC281" si="720">+AA282+AA283+AA284+AA285+AA286</f>
        <v>0</v>
      </c>
      <c r="AB281" s="156">
        <f t="shared" si="720"/>
        <v>0</v>
      </c>
      <c r="AC281" s="156">
        <f t="shared" si="720"/>
        <v>0</v>
      </c>
      <c r="AD281" s="150"/>
      <c r="AE281" s="149">
        <f t="shared" si="10"/>
        <v>0</v>
      </c>
      <c r="AF281" s="156">
        <f t="shared" ref="AF281:AH281" si="721">+AF282+AF283+AF284+AF285+AF286</f>
        <v>0</v>
      </c>
      <c r="AG281" s="156">
        <f t="shared" si="721"/>
        <v>0</v>
      </c>
      <c r="AH281" s="156">
        <f t="shared" si="721"/>
        <v>0</v>
      </c>
      <c r="AI281" s="150"/>
      <c r="AJ281" s="149">
        <f t="shared" si="12"/>
        <v>0</v>
      </c>
      <c r="AK281" s="156">
        <f t="shared" ref="AK281:AL281" si="722">+AK282+AK283+AK284+AK285+AK286</f>
        <v>0</v>
      </c>
      <c r="AL281" s="156">
        <f t="shared" si="722"/>
        <v>0</v>
      </c>
      <c r="AM281" s="150"/>
      <c r="AN281" s="156">
        <f>+AN282+AN283+AN284+AN285+AN286</f>
        <v>0</v>
      </c>
      <c r="AO281" s="150"/>
      <c r="AP281" s="156">
        <f>+AP282+AP283+AP284+AP285+AP286</f>
        <v>0</v>
      </c>
      <c r="AQ281" s="150"/>
      <c r="AR281" s="156">
        <f>+AR282+AR283+AR284+AR285+AR286</f>
        <v>0</v>
      </c>
      <c r="AS281" s="150"/>
      <c r="AT281" s="156">
        <f>+AT282+AT283+AT284+AT285+AT286</f>
        <v>0</v>
      </c>
      <c r="AU281" s="150"/>
      <c r="AV281" s="149">
        <f t="shared" si="14"/>
        <v>0</v>
      </c>
      <c r="AW281" s="156">
        <f t="shared" ref="AW281:AX281" si="723">+AW282+AW283+AW284+AW285+AW286</f>
        <v>0</v>
      </c>
      <c r="AX281" s="156">
        <f t="shared" si="723"/>
        <v>0</v>
      </c>
      <c r="AY281" s="150"/>
      <c r="AZ281" s="149">
        <f t="shared" si="16"/>
        <v>0</v>
      </c>
      <c r="BA281" s="156">
        <f t="shared" ref="BA281:BB281" si="724">+BA282+BA283+BA284+BA285+BA286</f>
        <v>0</v>
      </c>
      <c r="BB281" s="156">
        <f t="shared" si="724"/>
        <v>0</v>
      </c>
      <c r="BC281" s="149"/>
      <c r="BD281" s="149">
        <f t="shared" si="18"/>
        <v>0</v>
      </c>
      <c r="BE281" s="356">
        <f>+BE282+BE283+BE284+BE285+BE286</f>
        <v>0</v>
      </c>
      <c r="BF281" s="156">
        <f t="shared" ref="BF281" si="725">+BF282+BF283+BF284+BF285+BF286</f>
        <v>0</v>
      </c>
      <c r="BG281" s="151"/>
      <c r="BH281" s="149">
        <f t="shared" si="20"/>
        <v>0</v>
      </c>
      <c r="BI281" s="156">
        <f t="shared" ref="BI281:BM281" si="726">+BI282+BI283+BI284+BI285+BI286</f>
        <v>0</v>
      </c>
      <c r="BJ281" s="156">
        <f t="shared" si="726"/>
        <v>0</v>
      </c>
      <c r="BK281" s="156">
        <f t="shared" si="726"/>
        <v>0</v>
      </c>
      <c r="BL281" s="156">
        <f t="shared" si="726"/>
        <v>0</v>
      </c>
      <c r="BM281" s="156">
        <f t="shared" si="726"/>
        <v>0</v>
      </c>
      <c r="BN281" s="151"/>
      <c r="BO281" s="149">
        <f t="shared" si="22"/>
        <v>0</v>
      </c>
      <c r="BP281" s="151"/>
      <c r="BQ281" s="126"/>
    </row>
    <row r="282" spans="1:69" ht="12.75" customHeight="1">
      <c r="A282" s="164" t="s">
        <v>562</v>
      </c>
      <c r="B282" s="165" t="s">
        <v>563</v>
      </c>
      <c r="C282" s="149">
        <f t="shared" si="0"/>
        <v>0</v>
      </c>
      <c r="D282" s="166"/>
      <c r="E282" s="166"/>
      <c r="F282" s="166"/>
      <c r="G282" s="150"/>
      <c r="H282" s="149">
        <f t="shared" si="2"/>
        <v>0</v>
      </c>
      <c r="I282" s="166"/>
      <c r="J282" s="166"/>
      <c r="K282" s="166"/>
      <c r="L282" s="166"/>
      <c r="M282" s="150"/>
      <c r="N282" s="149">
        <f t="shared" si="4"/>
        <v>0</v>
      </c>
      <c r="O282" s="166"/>
      <c r="P282" s="166"/>
      <c r="Q282" s="166"/>
      <c r="R282" s="166"/>
      <c r="S282" s="166"/>
      <c r="T282" s="150"/>
      <c r="U282" s="149">
        <f t="shared" si="6"/>
        <v>0</v>
      </c>
      <c r="V282" s="166"/>
      <c r="W282" s="166"/>
      <c r="X282" s="166"/>
      <c r="Y282" s="150"/>
      <c r="Z282" s="149">
        <f t="shared" si="8"/>
        <v>0</v>
      </c>
      <c r="AA282" s="166"/>
      <c r="AB282" s="166"/>
      <c r="AC282" s="166"/>
      <c r="AD282" s="150"/>
      <c r="AE282" s="149">
        <f t="shared" si="10"/>
        <v>0</v>
      </c>
      <c r="AF282" s="166"/>
      <c r="AG282" s="166"/>
      <c r="AH282" s="166"/>
      <c r="AI282" s="150"/>
      <c r="AJ282" s="149">
        <f t="shared" si="12"/>
        <v>0</v>
      </c>
      <c r="AK282" s="166"/>
      <c r="AL282" s="166"/>
      <c r="AM282" s="150"/>
      <c r="AN282" s="166"/>
      <c r="AO282" s="150"/>
      <c r="AP282" s="166"/>
      <c r="AQ282" s="150"/>
      <c r="AR282" s="166"/>
      <c r="AS282" s="150"/>
      <c r="AT282" s="166"/>
      <c r="AU282" s="150"/>
      <c r="AV282" s="149">
        <f t="shared" si="14"/>
        <v>0</v>
      </c>
      <c r="AW282" s="166"/>
      <c r="AX282" s="166"/>
      <c r="AY282" s="150"/>
      <c r="AZ282" s="149">
        <f t="shared" si="16"/>
        <v>0</v>
      </c>
      <c r="BA282" s="166"/>
      <c r="BB282" s="166"/>
      <c r="BC282" s="149"/>
      <c r="BD282" s="149">
        <f t="shared" si="18"/>
        <v>0</v>
      </c>
      <c r="BE282" s="358"/>
      <c r="BF282" s="166"/>
      <c r="BG282" s="151"/>
      <c r="BH282" s="149">
        <f t="shared" si="20"/>
        <v>0</v>
      </c>
      <c r="BI282" s="166"/>
      <c r="BJ282" s="166"/>
      <c r="BK282" s="166"/>
      <c r="BL282" s="166"/>
      <c r="BM282" s="166"/>
      <c r="BN282" s="151"/>
      <c r="BO282" s="149">
        <f t="shared" si="22"/>
        <v>0</v>
      </c>
      <c r="BP282" s="151"/>
      <c r="BQ282" s="126"/>
    </row>
    <row r="283" spans="1:69" ht="12.75" customHeight="1">
      <c r="A283" s="164" t="s">
        <v>564</v>
      </c>
      <c r="B283" s="165" t="s">
        <v>565</v>
      </c>
      <c r="C283" s="149">
        <f t="shared" si="0"/>
        <v>0</v>
      </c>
      <c r="D283" s="166"/>
      <c r="E283" s="166"/>
      <c r="F283" s="166"/>
      <c r="G283" s="150"/>
      <c r="H283" s="149">
        <f t="shared" si="2"/>
        <v>0</v>
      </c>
      <c r="I283" s="166"/>
      <c r="J283" s="166"/>
      <c r="K283" s="166"/>
      <c r="L283" s="166"/>
      <c r="M283" s="150"/>
      <c r="N283" s="149">
        <f t="shared" si="4"/>
        <v>0</v>
      </c>
      <c r="O283" s="166"/>
      <c r="P283" s="166"/>
      <c r="Q283" s="166"/>
      <c r="R283" s="166"/>
      <c r="S283" s="166"/>
      <c r="T283" s="150"/>
      <c r="U283" s="149">
        <f t="shared" si="6"/>
        <v>0</v>
      </c>
      <c r="V283" s="166"/>
      <c r="W283" s="166"/>
      <c r="X283" s="166"/>
      <c r="Y283" s="150"/>
      <c r="Z283" s="149">
        <f t="shared" si="8"/>
        <v>0</v>
      </c>
      <c r="AA283" s="166"/>
      <c r="AB283" s="166"/>
      <c r="AC283" s="166"/>
      <c r="AD283" s="150"/>
      <c r="AE283" s="149">
        <f t="shared" si="10"/>
        <v>0</v>
      </c>
      <c r="AF283" s="166"/>
      <c r="AG283" s="166"/>
      <c r="AH283" s="166"/>
      <c r="AI283" s="150"/>
      <c r="AJ283" s="149">
        <f t="shared" si="12"/>
        <v>0</v>
      </c>
      <c r="AK283" s="166"/>
      <c r="AL283" s="166"/>
      <c r="AM283" s="150"/>
      <c r="AN283" s="166"/>
      <c r="AO283" s="150"/>
      <c r="AP283" s="166"/>
      <c r="AQ283" s="150"/>
      <c r="AR283" s="166"/>
      <c r="AS283" s="150"/>
      <c r="AT283" s="166"/>
      <c r="AU283" s="150"/>
      <c r="AV283" s="149">
        <f t="shared" si="14"/>
        <v>0</v>
      </c>
      <c r="AW283" s="166"/>
      <c r="AX283" s="166"/>
      <c r="AY283" s="150"/>
      <c r="AZ283" s="149">
        <f t="shared" si="16"/>
        <v>0</v>
      </c>
      <c r="BA283" s="166"/>
      <c r="BB283" s="166"/>
      <c r="BC283" s="149"/>
      <c r="BD283" s="149">
        <f t="shared" si="18"/>
        <v>0</v>
      </c>
      <c r="BE283" s="358"/>
      <c r="BF283" s="166"/>
      <c r="BG283" s="151"/>
      <c r="BH283" s="149">
        <f t="shared" si="20"/>
        <v>0</v>
      </c>
      <c r="BI283" s="166"/>
      <c r="BJ283" s="166"/>
      <c r="BK283" s="166"/>
      <c r="BL283" s="166"/>
      <c r="BM283" s="166"/>
      <c r="BN283" s="151"/>
      <c r="BO283" s="149">
        <f t="shared" si="22"/>
        <v>0</v>
      </c>
      <c r="BP283" s="151"/>
      <c r="BQ283" s="126"/>
    </row>
    <row r="284" spans="1:69" ht="12.75" customHeight="1">
      <c r="A284" s="164" t="s">
        <v>566</v>
      </c>
      <c r="B284" s="165" t="s">
        <v>567</v>
      </c>
      <c r="C284" s="149">
        <f t="shared" si="0"/>
        <v>0</v>
      </c>
      <c r="D284" s="166"/>
      <c r="E284" s="166"/>
      <c r="F284" s="166"/>
      <c r="G284" s="150"/>
      <c r="H284" s="149">
        <f t="shared" si="2"/>
        <v>0</v>
      </c>
      <c r="I284" s="166"/>
      <c r="J284" s="166"/>
      <c r="K284" s="166"/>
      <c r="L284" s="166"/>
      <c r="M284" s="150"/>
      <c r="N284" s="149">
        <f t="shared" si="4"/>
        <v>0</v>
      </c>
      <c r="O284" s="166"/>
      <c r="P284" s="166"/>
      <c r="Q284" s="166"/>
      <c r="R284" s="166"/>
      <c r="S284" s="166"/>
      <c r="T284" s="150"/>
      <c r="U284" s="149">
        <f t="shared" si="6"/>
        <v>0</v>
      </c>
      <c r="V284" s="166"/>
      <c r="W284" s="166"/>
      <c r="X284" s="166"/>
      <c r="Y284" s="150"/>
      <c r="Z284" s="149">
        <f t="shared" si="8"/>
        <v>0</v>
      </c>
      <c r="AA284" s="166"/>
      <c r="AB284" s="166"/>
      <c r="AC284" s="166"/>
      <c r="AD284" s="150"/>
      <c r="AE284" s="149">
        <f t="shared" si="10"/>
        <v>0</v>
      </c>
      <c r="AF284" s="166"/>
      <c r="AG284" s="166"/>
      <c r="AH284" s="166"/>
      <c r="AI284" s="150"/>
      <c r="AJ284" s="149">
        <f t="shared" si="12"/>
        <v>0</v>
      </c>
      <c r="AK284" s="166"/>
      <c r="AL284" s="166"/>
      <c r="AM284" s="150"/>
      <c r="AN284" s="166"/>
      <c r="AO284" s="150"/>
      <c r="AP284" s="166"/>
      <c r="AQ284" s="150"/>
      <c r="AR284" s="166"/>
      <c r="AS284" s="150"/>
      <c r="AT284" s="166"/>
      <c r="AU284" s="150"/>
      <c r="AV284" s="149">
        <f t="shared" si="14"/>
        <v>0</v>
      </c>
      <c r="AW284" s="166"/>
      <c r="AX284" s="166"/>
      <c r="AY284" s="150"/>
      <c r="AZ284" s="149">
        <f t="shared" si="16"/>
        <v>0</v>
      </c>
      <c r="BA284" s="166"/>
      <c r="BB284" s="166"/>
      <c r="BC284" s="149"/>
      <c r="BD284" s="149">
        <f t="shared" si="18"/>
        <v>0</v>
      </c>
      <c r="BE284" s="358"/>
      <c r="BF284" s="166"/>
      <c r="BG284" s="151"/>
      <c r="BH284" s="149">
        <f t="shared" si="20"/>
        <v>0</v>
      </c>
      <c r="BI284" s="166"/>
      <c r="BJ284" s="166"/>
      <c r="BK284" s="166"/>
      <c r="BL284" s="166"/>
      <c r="BM284" s="166"/>
      <c r="BN284" s="151"/>
      <c r="BO284" s="149">
        <f t="shared" si="22"/>
        <v>0</v>
      </c>
      <c r="BP284" s="151"/>
      <c r="BQ284" s="126"/>
    </row>
    <row r="285" spans="1:69" ht="12.75" customHeight="1">
      <c r="A285" s="164" t="s">
        <v>568</v>
      </c>
      <c r="B285" s="165" t="s">
        <v>569</v>
      </c>
      <c r="C285" s="149">
        <f t="shared" si="0"/>
        <v>0</v>
      </c>
      <c r="D285" s="166"/>
      <c r="E285" s="166"/>
      <c r="F285" s="166"/>
      <c r="G285" s="150"/>
      <c r="H285" s="149">
        <f t="shared" si="2"/>
        <v>0</v>
      </c>
      <c r="I285" s="166"/>
      <c r="J285" s="166"/>
      <c r="K285" s="166"/>
      <c r="L285" s="166"/>
      <c r="M285" s="150"/>
      <c r="N285" s="149">
        <f t="shared" si="4"/>
        <v>0</v>
      </c>
      <c r="O285" s="166"/>
      <c r="P285" s="166"/>
      <c r="Q285" s="166"/>
      <c r="R285" s="166"/>
      <c r="S285" s="166"/>
      <c r="T285" s="150"/>
      <c r="U285" s="149">
        <f t="shared" si="6"/>
        <v>0</v>
      </c>
      <c r="V285" s="166"/>
      <c r="W285" s="166"/>
      <c r="X285" s="166"/>
      <c r="Y285" s="150"/>
      <c r="Z285" s="149">
        <f t="shared" si="8"/>
        <v>0</v>
      </c>
      <c r="AA285" s="166"/>
      <c r="AB285" s="166"/>
      <c r="AC285" s="166"/>
      <c r="AD285" s="150"/>
      <c r="AE285" s="149">
        <f t="shared" si="10"/>
        <v>0</v>
      </c>
      <c r="AF285" s="166"/>
      <c r="AG285" s="166"/>
      <c r="AH285" s="166"/>
      <c r="AI285" s="150"/>
      <c r="AJ285" s="149">
        <f t="shared" si="12"/>
        <v>0</v>
      </c>
      <c r="AK285" s="166"/>
      <c r="AL285" s="166"/>
      <c r="AM285" s="150"/>
      <c r="AN285" s="166"/>
      <c r="AO285" s="150"/>
      <c r="AP285" s="166"/>
      <c r="AQ285" s="150"/>
      <c r="AR285" s="166"/>
      <c r="AS285" s="150"/>
      <c r="AT285" s="166"/>
      <c r="AU285" s="150"/>
      <c r="AV285" s="149">
        <f t="shared" si="14"/>
        <v>0</v>
      </c>
      <c r="AW285" s="166"/>
      <c r="AX285" s="166"/>
      <c r="AY285" s="150"/>
      <c r="AZ285" s="149">
        <f t="shared" si="16"/>
        <v>0</v>
      </c>
      <c r="BA285" s="166"/>
      <c r="BB285" s="166"/>
      <c r="BC285" s="149"/>
      <c r="BD285" s="149">
        <f t="shared" si="18"/>
        <v>0</v>
      </c>
      <c r="BE285" s="358"/>
      <c r="BF285" s="166"/>
      <c r="BG285" s="151"/>
      <c r="BH285" s="149">
        <f t="shared" si="20"/>
        <v>0</v>
      </c>
      <c r="BI285" s="166"/>
      <c r="BJ285" s="166"/>
      <c r="BK285" s="166"/>
      <c r="BL285" s="166"/>
      <c r="BM285" s="166"/>
      <c r="BN285" s="151"/>
      <c r="BO285" s="149">
        <f t="shared" si="22"/>
        <v>0</v>
      </c>
      <c r="BP285" s="151"/>
      <c r="BQ285" s="126"/>
    </row>
    <row r="286" spans="1:69" ht="12.75" customHeight="1">
      <c r="A286" s="164" t="s">
        <v>570</v>
      </c>
      <c r="B286" s="165" t="s">
        <v>571</v>
      </c>
      <c r="C286" s="149">
        <f t="shared" si="0"/>
        <v>0</v>
      </c>
      <c r="D286" s="166"/>
      <c r="E286" s="166"/>
      <c r="F286" s="166"/>
      <c r="G286" s="150"/>
      <c r="H286" s="149">
        <f t="shared" si="2"/>
        <v>0</v>
      </c>
      <c r="I286" s="166"/>
      <c r="J286" s="166"/>
      <c r="K286" s="166"/>
      <c r="L286" s="166"/>
      <c r="M286" s="150"/>
      <c r="N286" s="149">
        <f t="shared" si="4"/>
        <v>0</v>
      </c>
      <c r="O286" s="166"/>
      <c r="P286" s="166"/>
      <c r="Q286" s="166"/>
      <c r="R286" s="166"/>
      <c r="S286" s="166"/>
      <c r="T286" s="150"/>
      <c r="U286" s="149">
        <f t="shared" si="6"/>
        <v>0</v>
      </c>
      <c r="V286" s="166"/>
      <c r="W286" s="166"/>
      <c r="X286" s="166"/>
      <c r="Y286" s="150"/>
      <c r="Z286" s="149">
        <f t="shared" si="8"/>
        <v>0</v>
      </c>
      <c r="AA286" s="166"/>
      <c r="AB286" s="166"/>
      <c r="AC286" s="166"/>
      <c r="AD286" s="150"/>
      <c r="AE286" s="149">
        <f t="shared" si="10"/>
        <v>0</v>
      </c>
      <c r="AF286" s="166"/>
      <c r="AG286" s="166"/>
      <c r="AH286" s="166"/>
      <c r="AI286" s="150"/>
      <c r="AJ286" s="149">
        <f t="shared" si="12"/>
        <v>0</v>
      </c>
      <c r="AK286" s="166"/>
      <c r="AL286" s="166"/>
      <c r="AM286" s="150"/>
      <c r="AN286" s="166"/>
      <c r="AO286" s="150"/>
      <c r="AP286" s="166"/>
      <c r="AQ286" s="150"/>
      <c r="AR286" s="166"/>
      <c r="AS286" s="150"/>
      <c r="AT286" s="166"/>
      <c r="AU286" s="150"/>
      <c r="AV286" s="149">
        <f t="shared" si="14"/>
        <v>0</v>
      </c>
      <c r="AW286" s="166"/>
      <c r="AX286" s="166"/>
      <c r="AY286" s="150"/>
      <c r="AZ286" s="149">
        <f t="shared" si="16"/>
        <v>0</v>
      </c>
      <c r="BA286" s="166"/>
      <c r="BB286" s="166"/>
      <c r="BC286" s="149"/>
      <c r="BD286" s="149">
        <f t="shared" si="18"/>
        <v>0</v>
      </c>
      <c r="BE286" s="358"/>
      <c r="BF286" s="166"/>
      <c r="BG286" s="151"/>
      <c r="BH286" s="149">
        <f t="shared" si="20"/>
        <v>0</v>
      </c>
      <c r="BI286" s="166"/>
      <c r="BJ286" s="166"/>
      <c r="BK286" s="166"/>
      <c r="BL286" s="166"/>
      <c r="BM286" s="166"/>
      <c r="BN286" s="151"/>
      <c r="BO286" s="149">
        <f t="shared" si="22"/>
        <v>0</v>
      </c>
      <c r="BP286" s="151"/>
      <c r="BQ286" s="126"/>
    </row>
    <row r="287" spans="1:69" ht="12.75" customHeight="1">
      <c r="A287" s="164" t="s">
        <v>572</v>
      </c>
      <c r="B287" s="165" t="s">
        <v>573</v>
      </c>
      <c r="C287" s="149">
        <f t="shared" si="0"/>
        <v>0</v>
      </c>
      <c r="D287" s="166"/>
      <c r="E287" s="166"/>
      <c r="F287" s="166"/>
      <c r="G287" s="150"/>
      <c r="H287" s="149">
        <f t="shared" si="2"/>
        <v>0</v>
      </c>
      <c r="I287" s="166"/>
      <c r="J287" s="166"/>
      <c r="K287" s="166"/>
      <c r="L287" s="166"/>
      <c r="M287" s="150"/>
      <c r="N287" s="149">
        <f t="shared" si="4"/>
        <v>0</v>
      </c>
      <c r="O287" s="166"/>
      <c r="P287" s="166"/>
      <c r="Q287" s="166"/>
      <c r="R287" s="166"/>
      <c r="S287" s="166"/>
      <c r="T287" s="150"/>
      <c r="U287" s="149">
        <f t="shared" si="6"/>
        <v>0</v>
      </c>
      <c r="V287" s="166"/>
      <c r="W287" s="166"/>
      <c r="X287" s="166"/>
      <c r="Y287" s="150"/>
      <c r="Z287" s="149">
        <f t="shared" si="8"/>
        <v>0</v>
      </c>
      <c r="AA287" s="166"/>
      <c r="AB287" s="166"/>
      <c r="AC287" s="166"/>
      <c r="AD287" s="150"/>
      <c r="AE287" s="149">
        <f t="shared" si="10"/>
        <v>0</v>
      </c>
      <c r="AF287" s="166"/>
      <c r="AG287" s="166"/>
      <c r="AH287" s="166"/>
      <c r="AI287" s="150"/>
      <c r="AJ287" s="149">
        <f t="shared" si="12"/>
        <v>0</v>
      </c>
      <c r="AK287" s="166"/>
      <c r="AL287" s="166"/>
      <c r="AM287" s="150"/>
      <c r="AN287" s="166"/>
      <c r="AO287" s="150"/>
      <c r="AP287" s="166"/>
      <c r="AQ287" s="150"/>
      <c r="AR287" s="166"/>
      <c r="AS287" s="150"/>
      <c r="AT287" s="166"/>
      <c r="AU287" s="150"/>
      <c r="AV287" s="149">
        <f t="shared" si="14"/>
        <v>0</v>
      </c>
      <c r="AW287" s="166"/>
      <c r="AX287" s="166"/>
      <c r="AY287" s="150"/>
      <c r="AZ287" s="149">
        <f t="shared" si="16"/>
        <v>0</v>
      </c>
      <c r="BA287" s="166"/>
      <c r="BB287" s="166"/>
      <c r="BC287" s="149"/>
      <c r="BD287" s="149">
        <f t="shared" si="18"/>
        <v>0</v>
      </c>
      <c r="BE287" s="358"/>
      <c r="BF287" s="166"/>
      <c r="BG287" s="151"/>
      <c r="BH287" s="149">
        <f t="shared" si="20"/>
        <v>0</v>
      </c>
      <c r="BI287" s="166"/>
      <c r="BJ287" s="166"/>
      <c r="BK287" s="166"/>
      <c r="BL287" s="166"/>
      <c r="BM287" s="166"/>
      <c r="BN287" s="151"/>
      <c r="BO287" s="149">
        <f t="shared" si="22"/>
        <v>0</v>
      </c>
      <c r="BP287" s="151"/>
      <c r="BQ287" s="126"/>
    </row>
    <row r="288" spans="1:69" ht="12.75" customHeight="1">
      <c r="A288" s="164" t="s">
        <v>574</v>
      </c>
      <c r="B288" s="165" t="s">
        <v>575</v>
      </c>
      <c r="C288" s="149">
        <f t="shared" si="0"/>
        <v>0</v>
      </c>
      <c r="D288" s="166"/>
      <c r="E288" s="166"/>
      <c r="F288" s="166"/>
      <c r="G288" s="150"/>
      <c r="H288" s="149">
        <f t="shared" si="2"/>
        <v>0</v>
      </c>
      <c r="I288" s="166"/>
      <c r="J288" s="166"/>
      <c r="K288" s="166"/>
      <c r="L288" s="166"/>
      <c r="M288" s="150"/>
      <c r="N288" s="149">
        <f t="shared" si="4"/>
        <v>0</v>
      </c>
      <c r="O288" s="166"/>
      <c r="P288" s="166"/>
      <c r="Q288" s="166"/>
      <c r="R288" s="166"/>
      <c r="S288" s="166"/>
      <c r="T288" s="150"/>
      <c r="U288" s="149">
        <f t="shared" si="6"/>
        <v>0</v>
      </c>
      <c r="V288" s="166"/>
      <c r="W288" s="166"/>
      <c r="X288" s="166"/>
      <c r="Y288" s="150"/>
      <c r="Z288" s="149">
        <f t="shared" si="8"/>
        <v>0</v>
      </c>
      <c r="AA288" s="166"/>
      <c r="AB288" s="166"/>
      <c r="AC288" s="166"/>
      <c r="AD288" s="150"/>
      <c r="AE288" s="149">
        <f t="shared" si="10"/>
        <v>0</v>
      </c>
      <c r="AF288" s="166"/>
      <c r="AG288" s="166"/>
      <c r="AH288" s="166"/>
      <c r="AI288" s="150"/>
      <c r="AJ288" s="149">
        <f t="shared" si="12"/>
        <v>0</v>
      </c>
      <c r="AK288" s="166"/>
      <c r="AL288" s="166"/>
      <c r="AM288" s="150"/>
      <c r="AN288" s="166"/>
      <c r="AO288" s="150"/>
      <c r="AP288" s="166"/>
      <c r="AQ288" s="150"/>
      <c r="AR288" s="166"/>
      <c r="AS288" s="150"/>
      <c r="AT288" s="166"/>
      <c r="AU288" s="150"/>
      <c r="AV288" s="149">
        <f t="shared" si="14"/>
        <v>0</v>
      </c>
      <c r="AW288" s="166"/>
      <c r="AX288" s="166"/>
      <c r="AY288" s="150"/>
      <c r="AZ288" s="149">
        <f t="shared" si="16"/>
        <v>0</v>
      </c>
      <c r="BA288" s="166"/>
      <c r="BB288" s="166"/>
      <c r="BC288" s="149"/>
      <c r="BD288" s="149">
        <f t="shared" si="18"/>
        <v>0</v>
      </c>
      <c r="BE288" s="358"/>
      <c r="BF288" s="166"/>
      <c r="BG288" s="151"/>
      <c r="BH288" s="149">
        <f t="shared" si="20"/>
        <v>0</v>
      </c>
      <c r="BI288" s="166"/>
      <c r="BJ288" s="166"/>
      <c r="BK288" s="166"/>
      <c r="BL288" s="166"/>
      <c r="BM288" s="166"/>
      <c r="BN288" s="151"/>
      <c r="BO288" s="149">
        <f t="shared" si="22"/>
        <v>0</v>
      </c>
      <c r="BP288" s="151"/>
      <c r="BQ288" s="126"/>
    </row>
    <row r="289" spans="1:69" ht="12.75" customHeight="1">
      <c r="A289" s="167" t="s">
        <v>576</v>
      </c>
      <c r="B289" s="168" t="s">
        <v>577</v>
      </c>
      <c r="C289" s="149">
        <f t="shared" si="0"/>
        <v>0</v>
      </c>
      <c r="D289" s="156">
        <f t="shared" ref="D289:F289" si="727">+D290+D291+D292+D293+D294</f>
        <v>0</v>
      </c>
      <c r="E289" s="156">
        <f t="shared" si="727"/>
        <v>0</v>
      </c>
      <c r="F289" s="156">
        <f t="shared" si="727"/>
        <v>0</v>
      </c>
      <c r="G289" s="150"/>
      <c r="H289" s="149">
        <f t="shared" si="2"/>
        <v>0</v>
      </c>
      <c r="I289" s="156">
        <f t="shared" ref="I289:L289" si="728">+I290+I291+I292+I293+I294</f>
        <v>0</v>
      </c>
      <c r="J289" s="156">
        <f t="shared" si="728"/>
        <v>0</v>
      </c>
      <c r="K289" s="156">
        <f t="shared" si="728"/>
        <v>0</v>
      </c>
      <c r="L289" s="156">
        <f t="shared" si="728"/>
        <v>0</v>
      </c>
      <c r="M289" s="150"/>
      <c r="N289" s="149">
        <f t="shared" si="4"/>
        <v>0</v>
      </c>
      <c r="O289" s="156">
        <f t="shared" ref="O289:S289" si="729">+O290+O291+O292+O293+O294</f>
        <v>0</v>
      </c>
      <c r="P289" s="156">
        <f t="shared" si="729"/>
        <v>0</v>
      </c>
      <c r="Q289" s="156">
        <f t="shared" si="729"/>
        <v>0</v>
      </c>
      <c r="R289" s="156">
        <f t="shared" si="729"/>
        <v>0</v>
      </c>
      <c r="S289" s="156">
        <f t="shared" si="729"/>
        <v>0</v>
      </c>
      <c r="T289" s="150"/>
      <c r="U289" s="149">
        <f t="shared" si="6"/>
        <v>0</v>
      </c>
      <c r="V289" s="156">
        <f t="shared" ref="V289:X289" si="730">+V290+V291+V292+V293+V294</f>
        <v>0</v>
      </c>
      <c r="W289" s="156">
        <f t="shared" si="730"/>
        <v>0</v>
      </c>
      <c r="X289" s="156">
        <f t="shared" si="730"/>
        <v>0</v>
      </c>
      <c r="Y289" s="150"/>
      <c r="Z289" s="149">
        <f t="shared" si="8"/>
        <v>0</v>
      </c>
      <c r="AA289" s="156">
        <f t="shared" ref="AA289:AC289" si="731">+AA290+AA291+AA292+AA293+AA294</f>
        <v>0</v>
      </c>
      <c r="AB289" s="156">
        <f t="shared" si="731"/>
        <v>0</v>
      </c>
      <c r="AC289" s="156">
        <f t="shared" si="731"/>
        <v>0</v>
      </c>
      <c r="AD289" s="150"/>
      <c r="AE289" s="149">
        <f t="shared" si="10"/>
        <v>0</v>
      </c>
      <c r="AF289" s="156">
        <f t="shared" ref="AF289:AH289" si="732">+AF290+AF291+AF292+AF293+AF294</f>
        <v>0</v>
      </c>
      <c r="AG289" s="156">
        <f t="shared" si="732"/>
        <v>0</v>
      </c>
      <c r="AH289" s="156">
        <f t="shared" si="732"/>
        <v>0</v>
      </c>
      <c r="AI289" s="150"/>
      <c r="AJ289" s="149">
        <f t="shared" si="12"/>
        <v>0</v>
      </c>
      <c r="AK289" s="156">
        <f t="shared" ref="AK289:AL289" si="733">+AK290+AK291+AK292+AK293+AK294</f>
        <v>0</v>
      </c>
      <c r="AL289" s="156">
        <f t="shared" si="733"/>
        <v>0</v>
      </c>
      <c r="AM289" s="150"/>
      <c r="AN289" s="156">
        <f>+AN290+AN291+AN292+AN293+AN294</f>
        <v>0</v>
      </c>
      <c r="AO289" s="150"/>
      <c r="AP289" s="156">
        <f>+AP290+AP291+AP292+AP293+AP294</f>
        <v>0</v>
      </c>
      <c r="AQ289" s="150"/>
      <c r="AR289" s="156">
        <f>+AR290+AR291+AR292+AR293+AR294</f>
        <v>0</v>
      </c>
      <c r="AS289" s="150"/>
      <c r="AT289" s="156">
        <f>+AT290+AT291+AT292+AT293+AT294</f>
        <v>0</v>
      </c>
      <c r="AU289" s="150"/>
      <c r="AV289" s="149">
        <f t="shared" si="14"/>
        <v>0</v>
      </c>
      <c r="AW289" s="156">
        <f t="shared" ref="AW289:AX289" si="734">+AW290+AW291+AW292+AW293+AW294</f>
        <v>0</v>
      </c>
      <c r="AX289" s="156">
        <f t="shared" si="734"/>
        <v>0</v>
      </c>
      <c r="AY289" s="150"/>
      <c r="AZ289" s="149">
        <f t="shared" si="16"/>
        <v>0</v>
      </c>
      <c r="BA289" s="156">
        <f t="shared" ref="BA289:BB289" si="735">+BA290+BA291+BA292+BA293+BA294</f>
        <v>0</v>
      </c>
      <c r="BB289" s="156">
        <f t="shared" si="735"/>
        <v>0</v>
      </c>
      <c r="BC289" s="149"/>
      <c r="BD289" s="149">
        <f t="shared" si="18"/>
        <v>0</v>
      </c>
      <c r="BE289" s="356">
        <f>+BE290+BE291+BE292+BE293+BE294</f>
        <v>0</v>
      </c>
      <c r="BF289" s="156">
        <f t="shared" ref="BF289" si="736">+BF290+BF291+BF292+BF293+BF294</f>
        <v>0</v>
      </c>
      <c r="BG289" s="151"/>
      <c r="BH289" s="149">
        <f t="shared" si="20"/>
        <v>0</v>
      </c>
      <c r="BI289" s="156">
        <f t="shared" ref="BI289:BM289" si="737">+BI290+BI291+BI292+BI293+BI294</f>
        <v>0</v>
      </c>
      <c r="BJ289" s="156">
        <f t="shared" si="737"/>
        <v>0</v>
      </c>
      <c r="BK289" s="156">
        <f t="shared" si="737"/>
        <v>0</v>
      </c>
      <c r="BL289" s="156">
        <f t="shared" si="737"/>
        <v>0</v>
      </c>
      <c r="BM289" s="156">
        <f t="shared" si="737"/>
        <v>0</v>
      </c>
      <c r="BN289" s="151"/>
      <c r="BO289" s="149">
        <f t="shared" si="22"/>
        <v>0</v>
      </c>
      <c r="BP289" s="151"/>
      <c r="BQ289" s="126"/>
    </row>
    <row r="290" spans="1:69" ht="12.75" customHeight="1">
      <c r="A290" s="164" t="s">
        <v>578</v>
      </c>
      <c r="B290" s="165" t="s">
        <v>579</v>
      </c>
      <c r="C290" s="149">
        <f t="shared" si="0"/>
        <v>0</v>
      </c>
      <c r="D290" s="166"/>
      <c r="E290" s="166"/>
      <c r="F290" s="166"/>
      <c r="G290" s="150"/>
      <c r="H290" s="149">
        <f t="shared" si="2"/>
        <v>0</v>
      </c>
      <c r="I290" s="166"/>
      <c r="J290" s="166"/>
      <c r="K290" s="166"/>
      <c r="L290" s="166"/>
      <c r="M290" s="150"/>
      <c r="N290" s="149">
        <f t="shared" si="4"/>
        <v>0</v>
      </c>
      <c r="O290" s="166"/>
      <c r="P290" s="166"/>
      <c r="Q290" s="166"/>
      <c r="R290" s="166"/>
      <c r="S290" s="166"/>
      <c r="T290" s="150"/>
      <c r="U290" s="149">
        <f t="shared" si="6"/>
        <v>0</v>
      </c>
      <c r="V290" s="166"/>
      <c r="W290" s="166"/>
      <c r="X290" s="166"/>
      <c r="Y290" s="150"/>
      <c r="Z290" s="149">
        <f t="shared" si="8"/>
        <v>0</v>
      </c>
      <c r="AA290" s="166"/>
      <c r="AB290" s="166"/>
      <c r="AC290" s="166"/>
      <c r="AD290" s="150"/>
      <c r="AE290" s="149">
        <f t="shared" si="10"/>
        <v>0</v>
      </c>
      <c r="AF290" s="166"/>
      <c r="AG290" s="166"/>
      <c r="AH290" s="166"/>
      <c r="AI290" s="150"/>
      <c r="AJ290" s="149">
        <f t="shared" si="12"/>
        <v>0</v>
      </c>
      <c r="AK290" s="166"/>
      <c r="AL290" s="166"/>
      <c r="AM290" s="150"/>
      <c r="AN290" s="166"/>
      <c r="AO290" s="150"/>
      <c r="AP290" s="166"/>
      <c r="AQ290" s="150"/>
      <c r="AR290" s="166"/>
      <c r="AS290" s="150"/>
      <c r="AT290" s="166"/>
      <c r="AU290" s="150"/>
      <c r="AV290" s="149">
        <f t="shared" si="14"/>
        <v>0</v>
      </c>
      <c r="AW290" s="166"/>
      <c r="AX290" s="166"/>
      <c r="AY290" s="150"/>
      <c r="AZ290" s="149">
        <f t="shared" si="16"/>
        <v>0</v>
      </c>
      <c r="BA290" s="166"/>
      <c r="BB290" s="166"/>
      <c r="BC290" s="149"/>
      <c r="BD290" s="149">
        <f t="shared" si="18"/>
        <v>0</v>
      </c>
      <c r="BE290" s="358"/>
      <c r="BF290" s="166"/>
      <c r="BG290" s="151"/>
      <c r="BH290" s="149">
        <f t="shared" si="20"/>
        <v>0</v>
      </c>
      <c r="BI290" s="166"/>
      <c r="BJ290" s="166"/>
      <c r="BK290" s="166"/>
      <c r="BL290" s="166"/>
      <c r="BM290" s="166"/>
      <c r="BN290" s="151"/>
      <c r="BO290" s="149">
        <f t="shared" si="22"/>
        <v>0</v>
      </c>
      <c r="BP290" s="151"/>
      <c r="BQ290" s="126"/>
    </row>
    <row r="291" spans="1:69" ht="12.75" customHeight="1">
      <c r="A291" s="164" t="s">
        <v>580</v>
      </c>
      <c r="B291" s="165" t="s">
        <v>581</v>
      </c>
      <c r="C291" s="149">
        <f t="shared" si="0"/>
        <v>0</v>
      </c>
      <c r="D291" s="166"/>
      <c r="E291" s="166"/>
      <c r="F291" s="166"/>
      <c r="G291" s="150"/>
      <c r="H291" s="149">
        <f t="shared" si="2"/>
        <v>0</v>
      </c>
      <c r="I291" s="166"/>
      <c r="J291" s="166"/>
      <c r="K291" s="166"/>
      <c r="L291" s="166"/>
      <c r="M291" s="150"/>
      <c r="N291" s="149">
        <f t="shared" si="4"/>
        <v>0</v>
      </c>
      <c r="O291" s="166"/>
      <c r="P291" s="166"/>
      <c r="Q291" s="166"/>
      <c r="R291" s="166"/>
      <c r="S291" s="166"/>
      <c r="T291" s="150"/>
      <c r="U291" s="149">
        <f t="shared" si="6"/>
        <v>0</v>
      </c>
      <c r="V291" s="166"/>
      <c r="W291" s="166"/>
      <c r="X291" s="166"/>
      <c r="Y291" s="150"/>
      <c r="Z291" s="149">
        <f t="shared" si="8"/>
        <v>0</v>
      </c>
      <c r="AA291" s="166"/>
      <c r="AB291" s="166"/>
      <c r="AC291" s="166"/>
      <c r="AD291" s="150"/>
      <c r="AE291" s="149">
        <f t="shared" si="10"/>
        <v>0</v>
      </c>
      <c r="AF291" s="166"/>
      <c r="AG291" s="166"/>
      <c r="AH291" s="166"/>
      <c r="AI291" s="150"/>
      <c r="AJ291" s="149">
        <f t="shared" si="12"/>
        <v>0</v>
      </c>
      <c r="AK291" s="166"/>
      <c r="AL291" s="166"/>
      <c r="AM291" s="150"/>
      <c r="AN291" s="166"/>
      <c r="AO291" s="150"/>
      <c r="AP291" s="166"/>
      <c r="AQ291" s="150"/>
      <c r="AR291" s="166"/>
      <c r="AS291" s="150"/>
      <c r="AT291" s="166"/>
      <c r="AU291" s="150"/>
      <c r="AV291" s="149">
        <f t="shared" si="14"/>
        <v>0</v>
      </c>
      <c r="AW291" s="166"/>
      <c r="AX291" s="166"/>
      <c r="AY291" s="150"/>
      <c r="AZ291" s="149">
        <f t="shared" si="16"/>
        <v>0</v>
      </c>
      <c r="BA291" s="166"/>
      <c r="BB291" s="166"/>
      <c r="BC291" s="149"/>
      <c r="BD291" s="149">
        <f t="shared" si="18"/>
        <v>0</v>
      </c>
      <c r="BE291" s="358"/>
      <c r="BF291" s="166"/>
      <c r="BG291" s="151"/>
      <c r="BH291" s="149">
        <f t="shared" si="20"/>
        <v>0</v>
      </c>
      <c r="BI291" s="166"/>
      <c r="BJ291" s="166"/>
      <c r="BK291" s="166"/>
      <c r="BL291" s="166"/>
      <c r="BM291" s="166"/>
      <c r="BN291" s="151"/>
      <c r="BO291" s="149">
        <f t="shared" si="22"/>
        <v>0</v>
      </c>
      <c r="BP291" s="151"/>
      <c r="BQ291" s="126"/>
    </row>
    <row r="292" spans="1:69" ht="12.75" customHeight="1">
      <c r="A292" s="164" t="s">
        <v>582</v>
      </c>
      <c r="B292" s="165" t="s">
        <v>583</v>
      </c>
      <c r="C292" s="149">
        <f t="shared" si="0"/>
        <v>0</v>
      </c>
      <c r="D292" s="166"/>
      <c r="E292" s="166"/>
      <c r="F292" s="166"/>
      <c r="G292" s="150"/>
      <c r="H292" s="149">
        <f t="shared" si="2"/>
        <v>0</v>
      </c>
      <c r="I292" s="166"/>
      <c r="J292" s="166"/>
      <c r="K292" s="166"/>
      <c r="L292" s="166"/>
      <c r="M292" s="150"/>
      <c r="N292" s="149">
        <f t="shared" si="4"/>
        <v>0</v>
      </c>
      <c r="O292" s="166"/>
      <c r="P292" s="166"/>
      <c r="Q292" s="166"/>
      <c r="R292" s="166"/>
      <c r="S292" s="166"/>
      <c r="T292" s="150"/>
      <c r="U292" s="149">
        <f t="shared" si="6"/>
        <v>0</v>
      </c>
      <c r="V292" s="166"/>
      <c r="W292" s="166"/>
      <c r="X292" s="166"/>
      <c r="Y292" s="150"/>
      <c r="Z292" s="149">
        <f t="shared" si="8"/>
        <v>0</v>
      </c>
      <c r="AA292" s="166"/>
      <c r="AB292" s="166"/>
      <c r="AC292" s="166"/>
      <c r="AD292" s="150"/>
      <c r="AE292" s="149">
        <f t="shared" si="10"/>
        <v>0</v>
      </c>
      <c r="AF292" s="166"/>
      <c r="AG292" s="166"/>
      <c r="AH292" s="166"/>
      <c r="AI292" s="150"/>
      <c r="AJ292" s="149">
        <f t="shared" si="12"/>
        <v>0</v>
      </c>
      <c r="AK292" s="166"/>
      <c r="AL292" s="166"/>
      <c r="AM292" s="150"/>
      <c r="AN292" s="166"/>
      <c r="AO292" s="150"/>
      <c r="AP292" s="166"/>
      <c r="AQ292" s="150"/>
      <c r="AR292" s="166"/>
      <c r="AS292" s="150"/>
      <c r="AT292" s="166"/>
      <c r="AU292" s="150"/>
      <c r="AV292" s="149">
        <f t="shared" si="14"/>
        <v>0</v>
      </c>
      <c r="AW292" s="166"/>
      <c r="AX292" s="166"/>
      <c r="AY292" s="150"/>
      <c r="AZ292" s="149">
        <f t="shared" si="16"/>
        <v>0</v>
      </c>
      <c r="BA292" s="166"/>
      <c r="BB292" s="166"/>
      <c r="BC292" s="149"/>
      <c r="BD292" s="149">
        <f t="shared" si="18"/>
        <v>0</v>
      </c>
      <c r="BE292" s="358"/>
      <c r="BF292" s="166"/>
      <c r="BG292" s="151"/>
      <c r="BH292" s="149">
        <f t="shared" si="20"/>
        <v>0</v>
      </c>
      <c r="BI292" s="166"/>
      <c r="BJ292" s="166"/>
      <c r="BK292" s="166"/>
      <c r="BL292" s="166"/>
      <c r="BM292" s="166"/>
      <c r="BN292" s="151"/>
      <c r="BO292" s="149">
        <f t="shared" si="22"/>
        <v>0</v>
      </c>
      <c r="BP292" s="151"/>
      <c r="BQ292" s="126"/>
    </row>
    <row r="293" spans="1:69" ht="12.75" customHeight="1">
      <c r="A293" s="164" t="s">
        <v>584</v>
      </c>
      <c r="B293" s="165" t="s">
        <v>585</v>
      </c>
      <c r="C293" s="149">
        <f t="shared" si="0"/>
        <v>0</v>
      </c>
      <c r="D293" s="166"/>
      <c r="E293" s="166"/>
      <c r="F293" s="166"/>
      <c r="G293" s="150"/>
      <c r="H293" s="149">
        <f t="shared" si="2"/>
        <v>0</v>
      </c>
      <c r="I293" s="166"/>
      <c r="J293" s="166"/>
      <c r="K293" s="166"/>
      <c r="L293" s="166"/>
      <c r="M293" s="150"/>
      <c r="N293" s="149">
        <f t="shared" si="4"/>
        <v>0</v>
      </c>
      <c r="O293" s="166"/>
      <c r="P293" s="166"/>
      <c r="Q293" s="166"/>
      <c r="R293" s="166"/>
      <c r="S293" s="166"/>
      <c r="T293" s="150"/>
      <c r="U293" s="149">
        <f t="shared" si="6"/>
        <v>0</v>
      </c>
      <c r="V293" s="166"/>
      <c r="W293" s="166"/>
      <c r="X293" s="166"/>
      <c r="Y293" s="150"/>
      <c r="Z293" s="149">
        <f t="shared" si="8"/>
        <v>0</v>
      </c>
      <c r="AA293" s="166"/>
      <c r="AB293" s="166"/>
      <c r="AC293" s="166"/>
      <c r="AD293" s="150"/>
      <c r="AE293" s="149">
        <f t="shared" si="10"/>
        <v>0</v>
      </c>
      <c r="AF293" s="166"/>
      <c r="AG293" s="166"/>
      <c r="AH293" s="166"/>
      <c r="AI293" s="150"/>
      <c r="AJ293" s="149">
        <f t="shared" si="12"/>
        <v>0</v>
      </c>
      <c r="AK293" s="166"/>
      <c r="AL293" s="166"/>
      <c r="AM293" s="150"/>
      <c r="AN293" s="166"/>
      <c r="AO293" s="150"/>
      <c r="AP293" s="166"/>
      <c r="AQ293" s="150"/>
      <c r="AR293" s="166"/>
      <c r="AS293" s="150"/>
      <c r="AT293" s="166"/>
      <c r="AU293" s="150"/>
      <c r="AV293" s="149">
        <f t="shared" si="14"/>
        <v>0</v>
      </c>
      <c r="AW293" s="166"/>
      <c r="AX293" s="166"/>
      <c r="AY293" s="150"/>
      <c r="AZ293" s="149">
        <f t="shared" si="16"/>
        <v>0</v>
      </c>
      <c r="BA293" s="166"/>
      <c r="BB293" s="166"/>
      <c r="BC293" s="149"/>
      <c r="BD293" s="149">
        <f t="shared" si="18"/>
        <v>0</v>
      </c>
      <c r="BE293" s="358"/>
      <c r="BF293" s="166"/>
      <c r="BG293" s="151"/>
      <c r="BH293" s="149">
        <f t="shared" si="20"/>
        <v>0</v>
      </c>
      <c r="BI293" s="166"/>
      <c r="BJ293" s="166"/>
      <c r="BK293" s="166"/>
      <c r="BL293" s="166"/>
      <c r="BM293" s="166"/>
      <c r="BN293" s="151"/>
      <c r="BO293" s="149">
        <f t="shared" si="22"/>
        <v>0</v>
      </c>
      <c r="BP293" s="151"/>
      <c r="BQ293" s="126"/>
    </row>
    <row r="294" spans="1:69" ht="12.75" customHeight="1">
      <c r="A294" s="164" t="s">
        <v>586</v>
      </c>
      <c r="B294" s="165" t="s">
        <v>587</v>
      </c>
      <c r="C294" s="149">
        <f t="shared" si="0"/>
        <v>0</v>
      </c>
      <c r="D294" s="166"/>
      <c r="E294" s="166"/>
      <c r="F294" s="166"/>
      <c r="G294" s="150"/>
      <c r="H294" s="149">
        <f t="shared" si="2"/>
        <v>0</v>
      </c>
      <c r="I294" s="166"/>
      <c r="J294" s="166"/>
      <c r="K294" s="166"/>
      <c r="L294" s="166"/>
      <c r="M294" s="150"/>
      <c r="N294" s="149">
        <f t="shared" si="4"/>
        <v>0</v>
      </c>
      <c r="O294" s="166"/>
      <c r="P294" s="166"/>
      <c r="Q294" s="166"/>
      <c r="R294" s="166"/>
      <c r="S294" s="166"/>
      <c r="T294" s="150"/>
      <c r="U294" s="149">
        <f t="shared" si="6"/>
        <v>0</v>
      </c>
      <c r="V294" s="166"/>
      <c r="W294" s="166"/>
      <c r="X294" s="166"/>
      <c r="Y294" s="150"/>
      <c r="Z294" s="149">
        <f t="shared" si="8"/>
        <v>0</v>
      </c>
      <c r="AA294" s="166"/>
      <c r="AB294" s="166"/>
      <c r="AC294" s="166"/>
      <c r="AD294" s="150"/>
      <c r="AE294" s="149">
        <f t="shared" si="10"/>
        <v>0</v>
      </c>
      <c r="AF294" s="166"/>
      <c r="AG294" s="166"/>
      <c r="AH294" s="166"/>
      <c r="AI294" s="150"/>
      <c r="AJ294" s="149">
        <f t="shared" si="12"/>
        <v>0</v>
      </c>
      <c r="AK294" s="166"/>
      <c r="AL294" s="166"/>
      <c r="AM294" s="150"/>
      <c r="AN294" s="166"/>
      <c r="AO294" s="150"/>
      <c r="AP294" s="166"/>
      <c r="AQ294" s="150"/>
      <c r="AR294" s="166"/>
      <c r="AS294" s="150"/>
      <c r="AT294" s="166"/>
      <c r="AU294" s="150"/>
      <c r="AV294" s="149">
        <f t="shared" si="14"/>
        <v>0</v>
      </c>
      <c r="AW294" s="166"/>
      <c r="AX294" s="166"/>
      <c r="AY294" s="150"/>
      <c r="AZ294" s="149">
        <f t="shared" si="16"/>
        <v>0</v>
      </c>
      <c r="BA294" s="166"/>
      <c r="BB294" s="166"/>
      <c r="BC294" s="149"/>
      <c r="BD294" s="149">
        <f t="shared" si="18"/>
        <v>0</v>
      </c>
      <c r="BE294" s="358"/>
      <c r="BF294" s="166"/>
      <c r="BG294" s="151"/>
      <c r="BH294" s="149">
        <f t="shared" si="20"/>
        <v>0</v>
      </c>
      <c r="BI294" s="166"/>
      <c r="BJ294" s="166"/>
      <c r="BK294" s="166"/>
      <c r="BL294" s="166"/>
      <c r="BM294" s="166"/>
      <c r="BN294" s="151"/>
      <c r="BO294" s="149">
        <f t="shared" si="22"/>
        <v>0</v>
      </c>
      <c r="BP294" s="151"/>
      <c r="BQ294" s="126"/>
    </row>
    <row r="295" spans="1:69" ht="12.75" customHeight="1">
      <c r="A295" s="164" t="s">
        <v>588</v>
      </c>
      <c r="B295" s="165" t="s">
        <v>589</v>
      </c>
      <c r="C295" s="149">
        <f t="shared" si="0"/>
        <v>0</v>
      </c>
      <c r="D295" s="166"/>
      <c r="E295" s="166"/>
      <c r="F295" s="166"/>
      <c r="G295" s="150"/>
      <c r="H295" s="149">
        <f t="shared" si="2"/>
        <v>0</v>
      </c>
      <c r="I295" s="166"/>
      <c r="J295" s="166"/>
      <c r="K295" s="166"/>
      <c r="L295" s="166"/>
      <c r="M295" s="150"/>
      <c r="N295" s="149">
        <f t="shared" si="4"/>
        <v>0</v>
      </c>
      <c r="O295" s="166"/>
      <c r="P295" s="166"/>
      <c r="Q295" s="166"/>
      <c r="R295" s="166"/>
      <c r="S295" s="166"/>
      <c r="T295" s="150"/>
      <c r="U295" s="149">
        <f t="shared" si="6"/>
        <v>0</v>
      </c>
      <c r="V295" s="166"/>
      <c r="W295" s="166"/>
      <c r="X295" s="166"/>
      <c r="Y295" s="150"/>
      <c r="Z295" s="149">
        <f t="shared" si="8"/>
        <v>0</v>
      </c>
      <c r="AA295" s="166"/>
      <c r="AB295" s="166"/>
      <c r="AC295" s="166"/>
      <c r="AD295" s="150"/>
      <c r="AE295" s="149">
        <f t="shared" si="10"/>
        <v>0</v>
      </c>
      <c r="AF295" s="166"/>
      <c r="AG295" s="166"/>
      <c r="AH295" s="166"/>
      <c r="AI295" s="150"/>
      <c r="AJ295" s="149">
        <f t="shared" si="12"/>
        <v>0</v>
      </c>
      <c r="AK295" s="166"/>
      <c r="AL295" s="166"/>
      <c r="AM295" s="150"/>
      <c r="AN295" s="166"/>
      <c r="AO295" s="150"/>
      <c r="AP295" s="166"/>
      <c r="AQ295" s="150"/>
      <c r="AR295" s="166"/>
      <c r="AS295" s="150"/>
      <c r="AT295" s="166"/>
      <c r="AU295" s="150"/>
      <c r="AV295" s="149">
        <f t="shared" si="14"/>
        <v>0</v>
      </c>
      <c r="AW295" s="166"/>
      <c r="AX295" s="166"/>
      <c r="AY295" s="150"/>
      <c r="AZ295" s="149">
        <f t="shared" si="16"/>
        <v>0</v>
      </c>
      <c r="BA295" s="166"/>
      <c r="BB295" s="166"/>
      <c r="BC295" s="149"/>
      <c r="BD295" s="149">
        <f t="shared" si="18"/>
        <v>0</v>
      </c>
      <c r="BE295" s="358"/>
      <c r="BF295" s="166"/>
      <c r="BG295" s="151"/>
      <c r="BH295" s="149">
        <f t="shared" si="20"/>
        <v>0</v>
      </c>
      <c r="BI295" s="166"/>
      <c r="BJ295" s="166"/>
      <c r="BK295" s="166"/>
      <c r="BL295" s="166"/>
      <c r="BM295" s="166"/>
      <c r="BN295" s="151"/>
      <c r="BO295" s="149">
        <f t="shared" si="22"/>
        <v>0</v>
      </c>
      <c r="BP295" s="151"/>
      <c r="BQ295" s="126"/>
    </row>
    <row r="296" spans="1:69" ht="12.75" customHeight="1">
      <c r="A296" s="154" t="s">
        <v>590</v>
      </c>
      <c r="B296" s="155" t="s">
        <v>591</v>
      </c>
      <c r="C296" s="149">
        <f t="shared" si="0"/>
        <v>0</v>
      </c>
      <c r="D296" s="156">
        <f t="shared" ref="D296:F296" si="738">+SUM(D297:D303)</f>
        <v>0</v>
      </c>
      <c r="E296" s="156">
        <f t="shared" si="738"/>
        <v>0</v>
      </c>
      <c r="F296" s="156">
        <f t="shared" si="738"/>
        <v>0</v>
      </c>
      <c r="G296" s="150"/>
      <c r="H296" s="149">
        <f t="shared" si="2"/>
        <v>0</v>
      </c>
      <c r="I296" s="156">
        <f t="shared" ref="I296:L296" si="739">+SUM(I297:I303)</f>
        <v>0</v>
      </c>
      <c r="J296" s="156">
        <f t="shared" si="739"/>
        <v>0</v>
      </c>
      <c r="K296" s="156">
        <f t="shared" si="739"/>
        <v>0</v>
      </c>
      <c r="L296" s="156">
        <f t="shared" si="739"/>
        <v>0</v>
      </c>
      <c r="M296" s="150"/>
      <c r="N296" s="149">
        <f t="shared" si="4"/>
        <v>0</v>
      </c>
      <c r="O296" s="156">
        <f t="shared" ref="O296:S296" si="740">+SUM(O297:O303)</f>
        <v>0</v>
      </c>
      <c r="P296" s="156">
        <f t="shared" si="740"/>
        <v>0</v>
      </c>
      <c r="Q296" s="156">
        <f t="shared" si="740"/>
        <v>0</v>
      </c>
      <c r="R296" s="156">
        <f t="shared" si="740"/>
        <v>0</v>
      </c>
      <c r="S296" s="156">
        <f t="shared" si="740"/>
        <v>0</v>
      </c>
      <c r="T296" s="150"/>
      <c r="U296" s="149">
        <f t="shared" si="6"/>
        <v>0</v>
      </c>
      <c r="V296" s="156">
        <f t="shared" ref="V296:X296" si="741">+SUM(V297:V303)</f>
        <v>0</v>
      </c>
      <c r="W296" s="156">
        <f t="shared" si="741"/>
        <v>0</v>
      </c>
      <c r="X296" s="156">
        <f t="shared" si="741"/>
        <v>0</v>
      </c>
      <c r="Y296" s="150"/>
      <c r="Z296" s="149">
        <f t="shared" si="8"/>
        <v>0</v>
      </c>
      <c r="AA296" s="156">
        <f t="shared" ref="AA296:AC296" si="742">+SUM(AA297:AA303)</f>
        <v>0</v>
      </c>
      <c r="AB296" s="156">
        <f t="shared" si="742"/>
        <v>0</v>
      </c>
      <c r="AC296" s="156">
        <f t="shared" si="742"/>
        <v>0</v>
      </c>
      <c r="AD296" s="150"/>
      <c r="AE296" s="149">
        <f t="shared" si="10"/>
        <v>0</v>
      </c>
      <c r="AF296" s="156">
        <f t="shared" ref="AF296:AH296" si="743">+SUM(AF297:AF303)</f>
        <v>0</v>
      </c>
      <c r="AG296" s="156">
        <f t="shared" si="743"/>
        <v>0</v>
      </c>
      <c r="AH296" s="156">
        <f t="shared" si="743"/>
        <v>0</v>
      </c>
      <c r="AI296" s="150"/>
      <c r="AJ296" s="149">
        <f t="shared" si="12"/>
        <v>0</v>
      </c>
      <c r="AK296" s="156">
        <f t="shared" ref="AK296:AL296" si="744">+SUM(AK297:AK303)</f>
        <v>0</v>
      </c>
      <c r="AL296" s="156">
        <f t="shared" si="744"/>
        <v>0</v>
      </c>
      <c r="AM296" s="150"/>
      <c r="AN296" s="156">
        <f>+SUM(AN297:AN303)</f>
        <v>0</v>
      </c>
      <c r="AO296" s="150"/>
      <c r="AP296" s="156">
        <f>+SUM(AP297:AP303)</f>
        <v>0</v>
      </c>
      <c r="AQ296" s="150"/>
      <c r="AR296" s="156">
        <f>+SUM(AR297:AR303)</f>
        <v>0</v>
      </c>
      <c r="AS296" s="150"/>
      <c r="AT296" s="156">
        <f>+SUM(AT297:AT303)</f>
        <v>0</v>
      </c>
      <c r="AU296" s="150"/>
      <c r="AV296" s="149">
        <f t="shared" si="14"/>
        <v>0</v>
      </c>
      <c r="AW296" s="156">
        <f t="shared" ref="AW296:AX296" si="745">+SUM(AW297:AW303)</f>
        <v>0</v>
      </c>
      <c r="AX296" s="156">
        <f t="shared" si="745"/>
        <v>0</v>
      </c>
      <c r="AY296" s="150"/>
      <c r="AZ296" s="149">
        <f t="shared" si="16"/>
        <v>0</v>
      </c>
      <c r="BA296" s="156">
        <f t="shared" ref="BA296:BB296" si="746">+SUM(BA297:BA303)</f>
        <v>0</v>
      </c>
      <c r="BB296" s="156">
        <f t="shared" si="746"/>
        <v>0</v>
      </c>
      <c r="BC296" s="149"/>
      <c r="BD296" s="149">
        <f t="shared" si="18"/>
        <v>0</v>
      </c>
      <c r="BE296" s="356">
        <f>+SUM(BE297:BE303)</f>
        <v>0</v>
      </c>
      <c r="BF296" s="156">
        <f t="shared" ref="BF296" si="747">+SUM(BF297:BF303)</f>
        <v>0</v>
      </c>
      <c r="BG296" s="151"/>
      <c r="BH296" s="149">
        <f t="shared" si="20"/>
        <v>0</v>
      </c>
      <c r="BI296" s="156">
        <f t="shared" ref="BI296:BM296" si="748">+SUM(BI297:BI303)</f>
        <v>0</v>
      </c>
      <c r="BJ296" s="156">
        <f t="shared" si="748"/>
        <v>0</v>
      </c>
      <c r="BK296" s="156">
        <f t="shared" si="748"/>
        <v>0</v>
      </c>
      <c r="BL296" s="156">
        <f t="shared" si="748"/>
        <v>0</v>
      </c>
      <c r="BM296" s="156">
        <f t="shared" si="748"/>
        <v>0</v>
      </c>
      <c r="BN296" s="151"/>
      <c r="BO296" s="149">
        <f t="shared" si="22"/>
        <v>0</v>
      </c>
      <c r="BP296" s="151"/>
      <c r="BQ296" s="126"/>
    </row>
    <row r="297" spans="1:69" ht="12.75" customHeight="1">
      <c r="A297" s="164" t="s">
        <v>592</v>
      </c>
      <c r="B297" s="165" t="s">
        <v>593</v>
      </c>
      <c r="C297" s="149">
        <f t="shared" si="0"/>
        <v>0</v>
      </c>
      <c r="D297" s="166"/>
      <c r="E297" s="166"/>
      <c r="F297" s="166"/>
      <c r="G297" s="150"/>
      <c r="H297" s="149">
        <f t="shared" si="2"/>
        <v>0</v>
      </c>
      <c r="I297" s="166"/>
      <c r="J297" s="166"/>
      <c r="K297" s="166"/>
      <c r="L297" s="166"/>
      <c r="M297" s="150"/>
      <c r="N297" s="149">
        <f t="shared" si="4"/>
        <v>0</v>
      </c>
      <c r="O297" s="166"/>
      <c r="P297" s="166"/>
      <c r="Q297" s="166"/>
      <c r="R297" s="166"/>
      <c r="S297" s="166"/>
      <c r="T297" s="150"/>
      <c r="U297" s="149">
        <f t="shared" si="6"/>
        <v>0</v>
      </c>
      <c r="V297" s="166"/>
      <c r="W297" s="166"/>
      <c r="X297" s="166"/>
      <c r="Y297" s="150"/>
      <c r="Z297" s="149">
        <f t="shared" si="8"/>
        <v>0</v>
      </c>
      <c r="AA297" s="166"/>
      <c r="AB297" s="166"/>
      <c r="AC297" s="166"/>
      <c r="AD297" s="150"/>
      <c r="AE297" s="149">
        <f t="shared" si="10"/>
        <v>0</v>
      </c>
      <c r="AF297" s="166"/>
      <c r="AG297" s="166"/>
      <c r="AH297" s="166"/>
      <c r="AI297" s="150"/>
      <c r="AJ297" s="149">
        <f t="shared" si="12"/>
        <v>0</v>
      </c>
      <c r="AK297" s="166"/>
      <c r="AL297" s="166"/>
      <c r="AM297" s="150"/>
      <c r="AN297" s="166"/>
      <c r="AO297" s="150"/>
      <c r="AP297" s="166"/>
      <c r="AQ297" s="150"/>
      <c r="AR297" s="166"/>
      <c r="AS297" s="150"/>
      <c r="AT297" s="166"/>
      <c r="AU297" s="150"/>
      <c r="AV297" s="149">
        <f t="shared" si="14"/>
        <v>0</v>
      </c>
      <c r="AW297" s="166"/>
      <c r="AX297" s="166"/>
      <c r="AY297" s="150"/>
      <c r="AZ297" s="149">
        <f t="shared" si="16"/>
        <v>0</v>
      </c>
      <c r="BA297" s="166"/>
      <c r="BB297" s="166"/>
      <c r="BC297" s="149"/>
      <c r="BD297" s="149">
        <f t="shared" si="18"/>
        <v>0</v>
      </c>
      <c r="BE297" s="358"/>
      <c r="BF297" s="166"/>
      <c r="BG297" s="151"/>
      <c r="BH297" s="149">
        <f t="shared" si="20"/>
        <v>0</v>
      </c>
      <c r="BI297" s="166"/>
      <c r="BJ297" s="166"/>
      <c r="BK297" s="166"/>
      <c r="BL297" s="166"/>
      <c r="BM297" s="166"/>
      <c r="BN297" s="151"/>
      <c r="BO297" s="149">
        <f t="shared" si="22"/>
        <v>0</v>
      </c>
      <c r="BP297" s="151"/>
      <c r="BQ297" s="126"/>
    </row>
    <row r="298" spans="1:69" ht="12.75" customHeight="1">
      <c r="A298" s="164" t="s">
        <v>594</v>
      </c>
      <c r="B298" s="165" t="s">
        <v>595</v>
      </c>
      <c r="C298" s="149">
        <f t="shared" si="0"/>
        <v>0</v>
      </c>
      <c r="D298" s="166"/>
      <c r="E298" s="166"/>
      <c r="F298" s="166"/>
      <c r="G298" s="150"/>
      <c r="H298" s="149">
        <f t="shared" si="2"/>
        <v>0</v>
      </c>
      <c r="I298" s="166"/>
      <c r="J298" s="166"/>
      <c r="K298" s="166"/>
      <c r="L298" s="166"/>
      <c r="M298" s="150"/>
      <c r="N298" s="149">
        <f t="shared" si="4"/>
        <v>0</v>
      </c>
      <c r="O298" s="166"/>
      <c r="P298" s="166"/>
      <c r="Q298" s="166"/>
      <c r="R298" s="166"/>
      <c r="S298" s="166"/>
      <c r="T298" s="150"/>
      <c r="U298" s="149">
        <f t="shared" si="6"/>
        <v>0</v>
      </c>
      <c r="V298" s="166"/>
      <c r="W298" s="166"/>
      <c r="X298" s="166"/>
      <c r="Y298" s="150"/>
      <c r="Z298" s="149">
        <f t="shared" si="8"/>
        <v>0</v>
      </c>
      <c r="AA298" s="166"/>
      <c r="AB298" s="166"/>
      <c r="AC298" s="166"/>
      <c r="AD298" s="150"/>
      <c r="AE298" s="149">
        <f t="shared" si="10"/>
        <v>0</v>
      </c>
      <c r="AF298" s="166"/>
      <c r="AG298" s="166"/>
      <c r="AH298" s="166"/>
      <c r="AI298" s="150"/>
      <c r="AJ298" s="149">
        <f t="shared" si="12"/>
        <v>0</v>
      </c>
      <c r="AK298" s="166"/>
      <c r="AL298" s="166"/>
      <c r="AM298" s="150"/>
      <c r="AN298" s="166"/>
      <c r="AO298" s="150"/>
      <c r="AP298" s="166"/>
      <c r="AQ298" s="150"/>
      <c r="AR298" s="166"/>
      <c r="AS298" s="150"/>
      <c r="AT298" s="166"/>
      <c r="AU298" s="150"/>
      <c r="AV298" s="149">
        <f t="shared" si="14"/>
        <v>0</v>
      </c>
      <c r="AW298" s="166"/>
      <c r="AX298" s="166"/>
      <c r="AY298" s="150"/>
      <c r="AZ298" s="149">
        <f t="shared" si="16"/>
        <v>0</v>
      </c>
      <c r="BA298" s="166"/>
      <c r="BB298" s="166"/>
      <c r="BC298" s="149"/>
      <c r="BD298" s="149">
        <f t="shared" si="18"/>
        <v>0</v>
      </c>
      <c r="BE298" s="358"/>
      <c r="BF298" s="166"/>
      <c r="BG298" s="151"/>
      <c r="BH298" s="149">
        <f t="shared" si="20"/>
        <v>0</v>
      </c>
      <c r="BI298" s="166"/>
      <c r="BJ298" s="166"/>
      <c r="BK298" s="166"/>
      <c r="BL298" s="166"/>
      <c r="BM298" s="166"/>
      <c r="BN298" s="151"/>
      <c r="BO298" s="149">
        <f t="shared" si="22"/>
        <v>0</v>
      </c>
      <c r="BP298" s="151"/>
      <c r="BQ298" s="126"/>
    </row>
    <row r="299" spans="1:69" ht="12.75" customHeight="1">
      <c r="A299" s="164" t="s">
        <v>596</v>
      </c>
      <c r="B299" s="165" t="s">
        <v>597</v>
      </c>
      <c r="C299" s="149">
        <f t="shared" si="0"/>
        <v>0</v>
      </c>
      <c r="D299" s="166"/>
      <c r="E299" s="166"/>
      <c r="F299" s="166"/>
      <c r="G299" s="150"/>
      <c r="H299" s="149">
        <f t="shared" si="2"/>
        <v>0</v>
      </c>
      <c r="I299" s="166"/>
      <c r="J299" s="166"/>
      <c r="K299" s="166"/>
      <c r="L299" s="166"/>
      <c r="M299" s="150"/>
      <c r="N299" s="149">
        <f t="shared" si="4"/>
        <v>0</v>
      </c>
      <c r="O299" s="166"/>
      <c r="P299" s="166"/>
      <c r="Q299" s="166"/>
      <c r="R299" s="166"/>
      <c r="S299" s="166"/>
      <c r="T299" s="150"/>
      <c r="U299" s="149">
        <f t="shared" si="6"/>
        <v>0</v>
      </c>
      <c r="V299" s="166"/>
      <c r="W299" s="166"/>
      <c r="X299" s="166"/>
      <c r="Y299" s="150"/>
      <c r="Z299" s="149">
        <f t="shared" si="8"/>
        <v>0</v>
      </c>
      <c r="AA299" s="166"/>
      <c r="AB299" s="166"/>
      <c r="AC299" s="166"/>
      <c r="AD299" s="150"/>
      <c r="AE299" s="149">
        <f t="shared" si="10"/>
        <v>0</v>
      </c>
      <c r="AF299" s="166"/>
      <c r="AG299" s="166"/>
      <c r="AH299" s="166"/>
      <c r="AI299" s="150"/>
      <c r="AJ299" s="149">
        <f t="shared" si="12"/>
        <v>0</v>
      </c>
      <c r="AK299" s="166"/>
      <c r="AL299" s="166"/>
      <c r="AM299" s="150"/>
      <c r="AN299" s="166"/>
      <c r="AO299" s="150"/>
      <c r="AP299" s="166"/>
      <c r="AQ299" s="150"/>
      <c r="AR299" s="166"/>
      <c r="AS299" s="150"/>
      <c r="AT299" s="166"/>
      <c r="AU299" s="150"/>
      <c r="AV299" s="149">
        <f t="shared" si="14"/>
        <v>0</v>
      </c>
      <c r="AW299" s="166"/>
      <c r="AX299" s="166"/>
      <c r="AY299" s="150"/>
      <c r="AZ299" s="149">
        <f t="shared" si="16"/>
        <v>0</v>
      </c>
      <c r="BA299" s="166"/>
      <c r="BB299" s="166"/>
      <c r="BC299" s="149"/>
      <c r="BD299" s="149">
        <f t="shared" si="18"/>
        <v>0</v>
      </c>
      <c r="BE299" s="358"/>
      <c r="BF299" s="166"/>
      <c r="BG299" s="151"/>
      <c r="BH299" s="149">
        <f t="shared" si="20"/>
        <v>0</v>
      </c>
      <c r="BI299" s="166"/>
      <c r="BJ299" s="166"/>
      <c r="BK299" s="166"/>
      <c r="BL299" s="166"/>
      <c r="BM299" s="166"/>
      <c r="BN299" s="151"/>
      <c r="BO299" s="149">
        <f t="shared" si="22"/>
        <v>0</v>
      </c>
      <c r="BP299" s="151"/>
      <c r="BQ299" s="126"/>
    </row>
    <row r="300" spans="1:69" ht="12.75" customHeight="1">
      <c r="A300" s="164" t="s">
        <v>598</v>
      </c>
      <c r="B300" s="165" t="s">
        <v>599</v>
      </c>
      <c r="C300" s="149">
        <f t="shared" si="0"/>
        <v>0</v>
      </c>
      <c r="D300" s="166"/>
      <c r="E300" s="166"/>
      <c r="F300" s="166"/>
      <c r="G300" s="150"/>
      <c r="H300" s="149">
        <f t="shared" si="2"/>
        <v>0</v>
      </c>
      <c r="I300" s="166"/>
      <c r="J300" s="166"/>
      <c r="K300" s="166"/>
      <c r="L300" s="166"/>
      <c r="M300" s="150"/>
      <c r="N300" s="149">
        <f t="shared" si="4"/>
        <v>0</v>
      </c>
      <c r="O300" s="166"/>
      <c r="P300" s="166"/>
      <c r="Q300" s="166"/>
      <c r="R300" s="166"/>
      <c r="S300" s="166"/>
      <c r="T300" s="150"/>
      <c r="U300" s="149">
        <f t="shared" si="6"/>
        <v>0</v>
      </c>
      <c r="V300" s="166"/>
      <c r="W300" s="166"/>
      <c r="X300" s="166"/>
      <c r="Y300" s="150"/>
      <c r="Z300" s="149">
        <f t="shared" si="8"/>
        <v>0</v>
      </c>
      <c r="AA300" s="166"/>
      <c r="AB300" s="166"/>
      <c r="AC300" s="166"/>
      <c r="AD300" s="150"/>
      <c r="AE300" s="149">
        <f t="shared" si="10"/>
        <v>0</v>
      </c>
      <c r="AF300" s="166"/>
      <c r="AG300" s="166"/>
      <c r="AH300" s="166"/>
      <c r="AI300" s="150"/>
      <c r="AJ300" s="149">
        <f t="shared" si="12"/>
        <v>0</v>
      </c>
      <c r="AK300" s="166"/>
      <c r="AL300" s="166"/>
      <c r="AM300" s="150"/>
      <c r="AN300" s="166"/>
      <c r="AO300" s="150"/>
      <c r="AP300" s="166"/>
      <c r="AQ300" s="150"/>
      <c r="AR300" s="166"/>
      <c r="AS300" s="150"/>
      <c r="AT300" s="166"/>
      <c r="AU300" s="150"/>
      <c r="AV300" s="149">
        <f t="shared" si="14"/>
        <v>0</v>
      </c>
      <c r="AW300" s="166"/>
      <c r="AX300" s="166"/>
      <c r="AY300" s="150"/>
      <c r="AZ300" s="149">
        <f t="shared" si="16"/>
        <v>0</v>
      </c>
      <c r="BA300" s="166"/>
      <c r="BB300" s="166"/>
      <c r="BC300" s="149"/>
      <c r="BD300" s="149">
        <f t="shared" si="18"/>
        <v>0</v>
      </c>
      <c r="BE300" s="358"/>
      <c r="BF300" s="166"/>
      <c r="BG300" s="151"/>
      <c r="BH300" s="149">
        <f t="shared" si="20"/>
        <v>0</v>
      </c>
      <c r="BI300" s="166"/>
      <c r="BJ300" s="166"/>
      <c r="BK300" s="166"/>
      <c r="BL300" s="166"/>
      <c r="BM300" s="166"/>
      <c r="BN300" s="151"/>
      <c r="BO300" s="149">
        <f t="shared" si="22"/>
        <v>0</v>
      </c>
      <c r="BP300" s="151"/>
      <c r="BQ300" s="126"/>
    </row>
    <row r="301" spans="1:69" ht="12.75" customHeight="1">
      <c r="A301" s="187" t="s">
        <v>600</v>
      </c>
      <c r="B301" s="188" t="s">
        <v>601</v>
      </c>
      <c r="C301" s="149">
        <f t="shared" si="0"/>
        <v>0</v>
      </c>
      <c r="D301" s="163"/>
      <c r="E301" s="163"/>
      <c r="F301" s="163"/>
      <c r="G301" s="150"/>
      <c r="H301" s="149">
        <f t="shared" si="2"/>
        <v>0</v>
      </c>
      <c r="I301" s="163"/>
      <c r="J301" s="163"/>
      <c r="K301" s="163"/>
      <c r="L301" s="163"/>
      <c r="M301" s="150"/>
      <c r="N301" s="149">
        <f t="shared" si="4"/>
        <v>0</v>
      </c>
      <c r="O301" s="163"/>
      <c r="P301" s="163"/>
      <c r="Q301" s="163"/>
      <c r="R301" s="163"/>
      <c r="S301" s="163"/>
      <c r="T301" s="150"/>
      <c r="U301" s="149">
        <f t="shared" si="6"/>
        <v>0</v>
      </c>
      <c r="V301" s="163"/>
      <c r="W301" s="163"/>
      <c r="X301" s="163"/>
      <c r="Y301" s="150"/>
      <c r="Z301" s="149">
        <f t="shared" si="8"/>
        <v>0</v>
      </c>
      <c r="AA301" s="163"/>
      <c r="AB301" s="163"/>
      <c r="AC301" s="163"/>
      <c r="AD301" s="150"/>
      <c r="AE301" s="149">
        <f t="shared" si="10"/>
        <v>0</v>
      </c>
      <c r="AF301" s="163"/>
      <c r="AG301" s="163"/>
      <c r="AH301" s="163"/>
      <c r="AI301" s="150"/>
      <c r="AJ301" s="149">
        <f t="shared" si="12"/>
        <v>0</v>
      </c>
      <c r="AK301" s="163"/>
      <c r="AL301" s="163"/>
      <c r="AM301" s="150"/>
      <c r="AN301" s="163"/>
      <c r="AO301" s="150"/>
      <c r="AP301" s="163"/>
      <c r="AQ301" s="150"/>
      <c r="AR301" s="163"/>
      <c r="AS301" s="150"/>
      <c r="AT301" s="163"/>
      <c r="AU301" s="150"/>
      <c r="AV301" s="149">
        <f t="shared" si="14"/>
        <v>0</v>
      </c>
      <c r="AW301" s="163"/>
      <c r="AX301" s="163"/>
      <c r="AY301" s="150"/>
      <c r="AZ301" s="149">
        <f t="shared" si="16"/>
        <v>0</v>
      </c>
      <c r="BA301" s="163"/>
      <c r="BB301" s="163"/>
      <c r="BC301" s="149"/>
      <c r="BD301" s="149">
        <f t="shared" si="18"/>
        <v>0</v>
      </c>
      <c r="BE301" s="357"/>
      <c r="BF301" s="163"/>
      <c r="BG301" s="151"/>
      <c r="BH301" s="149">
        <f t="shared" si="20"/>
        <v>0</v>
      </c>
      <c r="BI301" s="163"/>
      <c r="BJ301" s="163"/>
      <c r="BK301" s="163"/>
      <c r="BL301" s="163"/>
      <c r="BM301" s="163"/>
      <c r="BN301" s="151"/>
      <c r="BO301" s="149">
        <f t="shared" si="22"/>
        <v>0</v>
      </c>
      <c r="BP301" s="151"/>
      <c r="BQ301" s="126"/>
    </row>
    <row r="302" spans="1:69" ht="12.75" customHeight="1">
      <c r="A302" s="164" t="s">
        <v>602</v>
      </c>
      <c r="B302" s="165" t="s">
        <v>603</v>
      </c>
      <c r="C302" s="149">
        <f t="shared" si="0"/>
        <v>0</v>
      </c>
      <c r="D302" s="166"/>
      <c r="E302" s="166"/>
      <c r="F302" s="166"/>
      <c r="G302" s="150"/>
      <c r="H302" s="149">
        <f t="shared" si="2"/>
        <v>0</v>
      </c>
      <c r="I302" s="166"/>
      <c r="J302" s="166"/>
      <c r="K302" s="166"/>
      <c r="L302" s="166"/>
      <c r="M302" s="150"/>
      <c r="N302" s="149">
        <f t="shared" si="4"/>
        <v>0</v>
      </c>
      <c r="O302" s="166"/>
      <c r="P302" s="166"/>
      <c r="Q302" s="166"/>
      <c r="R302" s="166"/>
      <c r="S302" s="166"/>
      <c r="T302" s="150"/>
      <c r="U302" s="149">
        <f t="shared" si="6"/>
        <v>0</v>
      </c>
      <c r="V302" s="166"/>
      <c r="W302" s="166"/>
      <c r="X302" s="166"/>
      <c r="Y302" s="150"/>
      <c r="Z302" s="149">
        <f t="shared" si="8"/>
        <v>0</v>
      </c>
      <c r="AA302" s="166"/>
      <c r="AB302" s="166"/>
      <c r="AC302" s="166"/>
      <c r="AD302" s="150"/>
      <c r="AE302" s="149">
        <f t="shared" si="10"/>
        <v>0</v>
      </c>
      <c r="AF302" s="166"/>
      <c r="AG302" s="166"/>
      <c r="AH302" s="166"/>
      <c r="AI302" s="150"/>
      <c r="AJ302" s="149">
        <f t="shared" si="12"/>
        <v>0</v>
      </c>
      <c r="AK302" s="166"/>
      <c r="AL302" s="166"/>
      <c r="AM302" s="150"/>
      <c r="AN302" s="166"/>
      <c r="AO302" s="150"/>
      <c r="AP302" s="166"/>
      <c r="AQ302" s="150"/>
      <c r="AR302" s="166"/>
      <c r="AS302" s="150"/>
      <c r="AT302" s="166"/>
      <c r="AU302" s="150"/>
      <c r="AV302" s="149">
        <f t="shared" si="14"/>
        <v>0</v>
      </c>
      <c r="AW302" s="166"/>
      <c r="AX302" s="166"/>
      <c r="AY302" s="150"/>
      <c r="AZ302" s="149">
        <f t="shared" si="16"/>
        <v>0</v>
      </c>
      <c r="BA302" s="166"/>
      <c r="BB302" s="166"/>
      <c r="BC302" s="149"/>
      <c r="BD302" s="149">
        <f t="shared" si="18"/>
        <v>0</v>
      </c>
      <c r="BE302" s="358"/>
      <c r="BF302" s="166"/>
      <c r="BG302" s="151"/>
      <c r="BH302" s="149">
        <f t="shared" si="20"/>
        <v>0</v>
      </c>
      <c r="BI302" s="166"/>
      <c r="BJ302" s="166"/>
      <c r="BK302" s="166"/>
      <c r="BL302" s="166"/>
      <c r="BM302" s="166"/>
      <c r="BN302" s="151"/>
      <c r="BO302" s="149">
        <f t="shared" si="22"/>
        <v>0</v>
      </c>
      <c r="BP302" s="151"/>
      <c r="BQ302" s="126"/>
    </row>
    <row r="303" spans="1:69" ht="12.75" customHeight="1">
      <c r="A303" s="187" t="s">
        <v>604</v>
      </c>
      <c r="B303" s="188" t="s">
        <v>605</v>
      </c>
      <c r="C303" s="149">
        <f t="shared" si="0"/>
        <v>0</v>
      </c>
      <c r="D303" s="163"/>
      <c r="E303" s="163"/>
      <c r="F303" s="163"/>
      <c r="G303" s="150"/>
      <c r="H303" s="149">
        <f t="shared" si="2"/>
        <v>0</v>
      </c>
      <c r="I303" s="163"/>
      <c r="J303" s="163"/>
      <c r="K303" s="163"/>
      <c r="L303" s="163"/>
      <c r="M303" s="150"/>
      <c r="N303" s="149">
        <f t="shared" si="4"/>
        <v>0</v>
      </c>
      <c r="O303" s="163"/>
      <c r="P303" s="163"/>
      <c r="Q303" s="163"/>
      <c r="R303" s="163"/>
      <c r="S303" s="163"/>
      <c r="T303" s="150"/>
      <c r="U303" s="149">
        <f t="shared" si="6"/>
        <v>0</v>
      </c>
      <c r="V303" s="163"/>
      <c r="W303" s="163"/>
      <c r="X303" s="163"/>
      <c r="Y303" s="150"/>
      <c r="Z303" s="149">
        <f t="shared" si="8"/>
        <v>0</v>
      </c>
      <c r="AA303" s="163"/>
      <c r="AB303" s="163"/>
      <c r="AC303" s="163"/>
      <c r="AD303" s="150"/>
      <c r="AE303" s="149">
        <f t="shared" si="10"/>
        <v>0</v>
      </c>
      <c r="AF303" s="163"/>
      <c r="AG303" s="163"/>
      <c r="AH303" s="163"/>
      <c r="AI303" s="150"/>
      <c r="AJ303" s="149">
        <f t="shared" si="12"/>
        <v>0</v>
      </c>
      <c r="AK303" s="163"/>
      <c r="AL303" s="163"/>
      <c r="AM303" s="150"/>
      <c r="AN303" s="163"/>
      <c r="AO303" s="150"/>
      <c r="AP303" s="163"/>
      <c r="AQ303" s="150"/>
      <c r="AR303" s="163"/>
      <c r="AS303" s="150"/>
      <c r="AT303" s="163"/>
      <c r="AU303" s="150"/>
      <c r="AV303" s="149">
        <f t="shared" si="14"/>
        <v>0</v>
      </c>
      <c r="AW303" s="163"/>
      <c r="AX303" s="163"/>
      <c r="AY303" s="150"/>
      <c r="AZ303" s="149">
        <f t="shared" si="16"/>
        <v>0</v>
      </c>
      <c r="BA303" s="163"/>
      <c r="BB303" s="163"/>
      <c r="BC303" s="149"/>
      <c r="BD303" s="149">
        <f t="shared" si="18"/>
        <v>0</v>
      </c>
      <c r="BE303" s="357"/>
      <c r="BF303" s="163"/>
      <c r="BG303" s="151"/>
      <c r="BH303" s="149">
        <f t="shared" si="20"/>
        <v>0</v>
      </c>
      <c r="BI303" s="163"/>
      <c r="BJ303" s="163"/>
      <c r="BK303" s="163"/>
      <c r="BL303" s="163"/>
      <c r="BM303" s="163"/>
      <c r="BN303" s="151"/>
      <c r="BO303" s="149">
        <f t="shared" si="22"/>
        <v>0</v>
      </c>
      <c r="BP303" s="151"/>
      <c r="BQ303" s="126"/>
    </row>
    <row r="304" spans="1:69" ht="12.75" customHeight="1">
      <c r="A304" s="154" t="s">
        <v>606</v>
      </c>
      <c r="B304" s="155" t="s">
        <v>607</v>
      </c>
      <c r="C304" s="149">
        <f t="shared" si="0"/>
        <v>0</v>
      </c>
      <c r="D304" s="156">
        <f t="shared" ref="D304:F304" si="749">SUM(D305:D311)</f>
        <v>0</v>
      </c>
      <c r="E304" s="156">
        <f t="shared" si="749"/>
        <v>0</v>
      </c>
      <c r="F304" s="156">
        <f t="shared" si="749"/>
        <v>0</v>
      </c>
      <c r="G304" s="150"/>
      <c r="H304" s="149">
        <f t="shared" si="2"/>
        <v>0</v>
      </c>
      <c r="I304" s="156">
        <f t="shared" ref="I304:L304" si="750">SUM(I305:I311)</f>
        <v>0</v>
      </c>
      <c r="J304" s="156">
        <f t="shared" si="750"/>
        <v>0</v>
      </c>
      <c r="K304" s="156">
        <f t="shared" si="750"/>
        <v>0</v>
      </c>
      <c r="L304" s="156">
        <f t="shared" si="750"/>
        <v>0</v>
      </c>
      <c r="M304" s="150"/>
      <c r="N304" s="149">
        <f t="shared" si="4"/>
        <v>0</v>
      </c>
      <c r="O304" s="156">
        <f t="shared" ref="O304:S304" si="751">SUM(O305:O311)</f>
        <v>0</v>
      </c>
      <c r="P304" s="156">
        <f t="shared" si="751"/>
        <v>0</v>
      </c>
      <c r="Q304" s="156">
        <f t="shared" si="751"/>
        <v>0</v>
      </c>
      <c r="R304" s="156">
        <f t="shared" si="751"/>
        <v>0</v>
      </c>
      <c r="S304" s="156">
        <f t="shared" si="751"/>
        <v>0</v>
      </c>
      <c r="T304" s="150"/>
      <c r="U304" s="149">
        <f t="shared" si="6"/>
        <v>0</v>
      </c>
      <c r="V304" s="156">
        <f t="shared" ref="V304:X304" si="752">SUM(V305:V311)</f>
        <v>0</v>
      </c>
      <c r="W304" s="156">
        <f t="shared" si="752"/>
        <v>0</v>
      </c>
      <c r="X304" s="156">
        <f t="shared" si="752"/>
        <v>0</v>
      </c>
      <c r="Y304" s="150"/>
      <c r="Z304" s="149">
        <f t="shared" si="8"/>
        <v>0</v>
      </c>
      <c r="AA304" s="156">
        <f t="shared" ref="AA304:AC304" si="753">SUM(AA305:AA311)</f>
        <v>0</v>
      </c>
      <c r="AB304" s="156">
        <f t="shared" si="753"/>
        <v>0</v>
      </c>
      <c r="AC304" s="156">
        <f t="shared" si="753"/>
        <v>0</v>
      </c>
      <c r="AD304" s="150"/>
      <c r="AE304" s="149">
        <f t="shared" si="10"/>
        <v>0</v>
      </c>
      <c r="AF304" s="156">
        <f t="shared" ref="AF304:AH304" si="754">SUM(AF305:AF311)</f>
        <v>0</v>
      </c>
      <c r="AG304" s="156">
        <f t="shared" si="754"/>
        <v>0</v>
      </c>
      <c r="AH304" s="156">
        <f t="shared" si="754"/>
        <v>0</v>
      </c>
      <c r="AI304" s="150"/>
      <c r="AJ304" s="149">
        <f t="shared" si="12"/>
        <v>0</v>
      </c>
      <c r="AK304" s="156">
        <f t="shared" ref="AK304:AL304" si="755">SUM(AK305:AK311)</f>
        <v>0</v>
      </c>
      <c r="AL304" s="156">
        <f t="shared" si="755"/>
        <v>0</v>
      </c>
      <c r="AM304" s="150"/>
      <c r="AN304" s="156">
        <f>SUM(AN305:AN311)</f>
        <v>0</v>
      </c>
      <c r="AO304" s="150"/>
      <c r="AP304" s="156">
        <f>SUM(AP305:AP311)</f>
        <v>0</v>
      </c>
      <c r="AQ304" s="150"/>
      <c r="AR304" s="156">
        <f>SUM(AR305:AR311)</f>
        <v>0</v>
      </c>
      <c r="AS304" s="150"/>
      <c r="AT304" s="156">
        <f>SUM(AT305:AT311)</f>
        <v>0</v>
      </c>
      <c r="AU304" s="150"/>
      <c r="AV304" s="149">
        <f t="shared" si="14"/>
        <v>0</v>
      </c>
      <c r="AW304" s="156">
        <f t="shared" ref="AW304:AX304" si="756">SUM(AW305:AW311)</f>
        <v>0</v>
      </c>
      <c r="AX304" s="156">
        <f t="shared" si="756"/>
        <v>0</v>
      </c>
      <c r="AY304" s="150"/>
      <c r="AZ304" s="149">
        <f t="shared" si="16"/>
        <v>0</v>
      </c>
      <c r="BA304" s="156">
        <f t="shared" ref="BA304:BB304" si="757">SUM(BA305:BA311)</f>
        <v>0</v>
      </c>
      <c r="BB304" s="156">
        <f t="shared" si="757"/>
        <v>0</v>
      </c>
      <c r="BC304" s="149"/>
      <c r="BD304" s="149">
        <f t="shared" si="18"/>
        <v>0</v>
      </c>
      <c r="BE304" s="356">
        <f>SUM(BE305:BE311)</f>
        <v>0</v>
      </c>
      <c r="BF304" s="156">
        <f t="shared" ref="BF304" si="758">SUM(BF305:BF311)</f>
        <v>0</v>
      </c>
      <c r="BG304" s="151"/>
      <c r="BH304" s="149">
        <f t="shared" si="20"/>
        <v>0</v>
      </c>
      <c r="BI304" s="156">
        <f t="shared" ref="BI304:BM304" si="759">SUM(BI305:BI311)</f>
        <v>0</v>
      </c>
      <c r="BJ304" s="156">
        <f t="shared" si="759"/>
        <v>0</v>
      </c>
      <c r="BK304" s="156">
        <f t="shared" si="759"/>
        <v>0</v>
      </c>
      <c r="BL304" s="156">
        <f t="shared" si="759"/>
        <v>0</v>
      </c>
      <c r="BM304" s="156">
        <f t="shared" si="759"/>
        <v>0</v>
      </c>
      <c r="BN304" s="151"/>
      <c r="BO304" s="149">
        <f t="shared" si="22"/>
        <v>0</v>
      </c>
      <c r="BP304" s="151"/>
      <c r="BQ304" s="126"/>
    </row>
    <row r="305" spans="1:69" ht="12.75" customHeight="1">
      <c r="A305" s="164" t="s">
        <v>608</v>
      </c>
      <c r="B305" s="165" t="s">
        <v>609</v>
      </c>
      <c r="C305" s="149">
        <f t="shared" si="0"/>
        <v>0</v>
      </c>
      <c r="D305" s="166"/>
      <c r="E305" s="166"/>
      <c r="F305" s="166"/>
      <c r="G305" s="150"/>
      <c r="H305" s="149">
        <f t="shared" si="2"/>
        <v>0</v>
      </c>
      <c r="I305" s="166"/>
      <c r="J305" s="166"/>
      <c r="K305" s="166"/>
      <c r="L305" s="166"/>
      <c r="M305" s="150"/>
      <c r="N305" s="149">
        <f t="shared" si="4"/>
        <v>0</v>
      </c>
      <c r="O305" s="166"/>
      <c r="P305" s="166"/>
      <c r="Q305" s="166"/>
      <c r="R305" s="166"/>
      <c r="S305" s="166"/>
      <c r="T305" s="150"/>
      <c r="U305" s="149">
        <f t="shared" si="6"/>
        <v>0</v>
      </c>
      <c r="V305" s="166"/>
      <c r="W305" s="166"/>
      <c r="X305" s="166"/>
      <c r="Y305" s="150"/>
      <c r="Z305" s="149">
        <f t="shared" si="8"/>
        <v>0</v>
      </c>
      <c r="AA305" s="166"/>
      <c r="AB305" s="166"/>
      <c r="AC305" s="166"/>
      <c r="AD305" s="150"/>
      <c r="AE305" s="149">
        <f t="shared" si="10"/>
        <v>0</v>
      </c>
      <c r="AF305" s="166"/>
      <c r="AG305" s="166"/>
      <c r="AH305" s="166"/>
      <c r="AI305" s="150"/>
      <c r="AJ305" s="149">
        <f t="shared" si="12"/>
        <v>0</v>
      </c>
      <c r="AK305" s="166"/>
      <c r="AL305" s="166"/>
      <c r="AM305" s="150"/>
      <c r="AN305" s="166"/>
      <c r="AO305" s="150"/>
      <c r="AP305" s="166"/>
      <c r="AQ305" s="150"/>
      <c r="AR305" s="166"/>
      <c r="AS305" s="150"/>
      <c r="AT305" s="166"/>
      <c r="AU305" s="150"/>
      <c r="AV305" s="149">
        <f t="shared" si="14"/>
        <v>0</v>
      </c>
      <c r="AW305" s="166"/>
      <c r="AX305" s="166"/>
      <c r="AY305" s="150"/>
      <c r="AZ305" s="149">
        <f t="shared" si="16"/>
        <v>0</v>
      </c>
      <c r="BA305" s="166"/>
      <c r="BB305" s="166"/>
      <c r="BC305" s="149"/>
      <c r="BD305" s="149">
        <f t="shared" si="18"/>
        <v>0</v>
      </c>
      <c r="BE305" s="358"/>
      <c r="BF305" s="166"/>
      <c r="BG305" s="151"/>
      <c r="BH305" s="149">
        <f t="shared" si="20"/>
        <v>0</v>
      </c>
      <c r="BI305" s="166"/>
      <c r="BJ305" s="166"/>
      <c r="BK305" s="166"/>
      <c r="BL305" s="166"/>
      <c r="BM305" s="166"/>
      <c r="BN305" s="151"/>
      <c r="BO305" s="149">
        <f t="shared" si="22"/>
        <v>0</v>
      </c>
      <c r="BP305" s="151"/>
      <c r="BQ305" s="126"/>
    </row>
    <row r="306" spans="1:69" ht="12.75" customHeight="1">
      <c r="A306" s="164" t="s">
        <v>610</v>
      </c>
      <c r="B306" s="165" t="s">
        <v>611</v>
      </c>
      <c r="C306" s="149">
        <f t="shared" si="0"/>
        <v>0</v>
      </c>
      <c r="D306" s="166"/>
      <c r="E306" s="166"/>
      <c r="F306" s="166"/>
      <c r="G306" s="150"/>
      <c r="H306" s="149">
        <f t="shared" si="2"/>
        <v>0</v>
      </c>
      <c r="I306" s="166"/>
      <c r="J306" s="166"/>
      <c r="K306" s="166"/>
      <c r="L306" s="166"/>
      <c r="M306" s="150"/>
      <c r="N306" s="149">
        <f t="shared" si="4"/>
        <v>0</v>
      </c>
      <c r="O306" s="166"/>
      <c r="P306" s="166"/>
      <c r="Q306" s="166"/>
      <c r="R306" s="166"/>
      <c r="S306" s="166"/>
      <c r="T306" s="150"/>
      <c r="U306" s="149">
        <f t="shared" si="6"/>
        <v>0</v>
      </c>
      <c r="V306" s="166"/>
      <c r="W306" s="166"/>
      <c r="X306" s="166"/>
      <c r="Y306" s="150"/>
      <c r="Z306" s="149">
        <f t="shared" si="8"/>
        <v>0</v>
      </c>
      <c r="AA306" s="166"/>
      <c r="AB306" s="166"/>
      <c r="AC306" s="166"/>
      <c r="AD306" s="150"/>
      <c r="AE306" s="149">
        <f t="shared" si="10"/>
        <v>0</v>
      </c>
      <c r="AF306" s="166"/>
      <c r="AG306" s="166"/>
      <c r="AH306" s="166"/>
      <c r="AI306" s="150"/>
      <c r="AJ306" s="149">
        <f t="shared" si="12"/>
        <v>0</v>
      </c>
      <c r="AK306" s="166"/>
      <c r="AL306" s="166"/>
      <c r="AM306" s="150"/>
      <c r="AN306" s="166"/>
      <c r="AO306" s="150"/>
      <c r="AP306" s="166"/>
      <c r="AQ306" s="150"/>
      <c r="AR306" s="166"/>
      <c r="AS306" s="150"/>
      <c r="AT306" s="166"/>
      <c r="AU306" s="150"/>
      <c r="AV306" s="149">
        <f t="shared" si="14"/>
        <v>0</v>
      </c>
      <c r="AW306" s="166"/>
      <c r="AX306" s="166"/>
      <c r="AY306" s="150"/>
      <c r="AZ306" s="149">
        <f t="shared" si="16"/>
        <v>0</v>
      </c>
      <c r="BA306" s="166"/>
      <c r="BB306" s="166"/>
      <c r="BC306" s="149"/>
      <c r="BD306" s="149">
        <f t="shared" si="18"/>
        <v>0</v>
      </c>
      <c r="BE306" s="358"/>
      <c r="BF306" s="166"/>
      <c r="BG306" s="151"/>
      <c r="BH306" s="149">
        <f t="shared" si="20"/>
        <v>0</v>
      </c>
      <c r="BI306" s="166"/>
      <c r="BJ306" s="166"/>
      <c r="BK306" s="166"/>
      <c r="BL306" s="166"/>
      <c r="BM306" s="166"/>
      <c r="BN306" s="151"/>
      <c r="BO306" s="149">
        <f t="shared" si="22"/>
        <v>0</v>
      </c>
      <c r="BP306" s="151"/>
      <c r="BQ306" s="126"/>
    </row>
    <row r="307" spans="1:69" ht="12.75" customHeight="1">
      <c r="A307" s="164" t="s">
        <v>612</v>
      </c>
      <c r="B307" s="165" t="s">
        <v>613</v>
      </c>
      <c r="C307" s="149">
        <f t="shared" si="0"/>
        <v>0</v>
      </c>
      <c r="D307" s="166"/>
      <c r="E307" s="166"/>
      <c r="F307" s="166"/>
      <c r="G307" s="150"/>
      <c r="H307" s="149">
        <f t="shared" si="2"/>
        <v>0</v>
      </c>
      <c r="I307" s="166"/>
      <c r="J307" s="166"/>
      <c r="K307" s="166"/>
      <c r="L307" s="166"/>
      <c r="M307" s="150"/>
      <c r="N307" s="149">
        <f t="shared" si="4"/>
        <v>0</v>
      </c>
      <c r="O307" s="166"/>
      <c r="P307" s="166"/>
      <c r="Q307" s="166"/>
      <c r="R307" s="166"/>
      <c r="S307" s="166"/>
      <c r="T307" s="150"/>
      <c r="U307" s="149">
        <f t="shared" si="6"/>
        <v>0</v>
      </c>
      <c r="V307" s="166"/>
      <c r="W307" s="166"/>
      <c r="X307" s="166"/>
      <c r="Y307" s="150"/>
      <c r="Z307" s="149">
        <f t="shared" si="8"/>
        <v>0</v>
      </c>
      <c r="AA307" s="166"/>
      <c r="AB307" s="166"/>
      <c r="AC307" s="166"/>
      <c r="AD307" s="150"/>
      <c r="AE307" s="149">
        <f t="shared" si="10"/>
        <v>0</v>
      </c>
      <c r="AF307" s="166"/>
      <c r="AG307" s="166"/>
      <c r="AH307" s="166"/>
      <c r="AI307" s="150"/>
      <c r="AJ307" s="149">
        <f t="shared" si="12"/>
        <v>0</v>
      </c>
      <c r="AK307" s="166"/>
      <c r="AL307" s="166"/>
      <c r="AM307" s="150"/>
      <c r="AN307" s="166"/>
      <c r="AO307" s="150"/>
      <c r="AP307" s="166"/>
      <c r="AQ307" s="150"/>
      <c r="AR307" s="166"/>
      <c r="AS307" s="150"/>
      <c r="AT307" s="166"/>
      <c r="AU307" s="150"/>
      <c r="AV307" s="149">
        <f t="shared" si="14"/>
        <v>0</v>
      </c>
      <c r="AW307" s="166"/>
      <c r="AX307" s="166"/>
      <c r="AY307" s="150"/>
      <c r="AZ307" s="149">
        <f t="shared" si="16"/>
        <v>0</v>
      </c>
      <c r="BA307" s="166"/>
      <c r="BB307" s="166"/>
      <c r="BC307" s="149"/>
      <c r="BD307" s="149">
        <f t="shared" si="18"/>
        <v>0</v>
      </c>
      <c r="BE307" s="358"/>
      <c r="BF307" s="166"/>
      <c r="BG307" s="151"/>
      <c r="BH307" s="149">
        <f t="shared" si="20"/>
        <v>0</v>
      </c>
      <c r="BI307" s="166"/>
      <c r="BJ307" s="166"/>
      <c r="BK307" s="166"/>
      <c r="BL307" s="166"/>
      <c r="BM307" s="166"/>
      <c r="BN307" s="151"/>
      <c r="BO307" s="149">
        <f t="shared" si="22"/>
        <v>0</v>
      </c>
      <c r="BP307" s="151"/>
      <c r="BQ307" s="126"/>
    </row>
    <row r="308" spans="1:69" ht="12.75" customHeight="1">
      <c r="A308" s="164" t="s">
        <v>614</v>
      </c>
      <c r="B308" s="165" t="s">
        <v>615</v>
      </c>
      <c r="C308" s="149">
        <f t="shared" si="0"/>
        <v>0</v>
      </c>
      <c r="D308" s="166"/>
      <c r="E308" s="166"/>
      <c r="F308" s="166"/>
      <c r="G308" s="150"/>
      <c r="H308" s="149">
        <f t="shared" si="2"/>
        <v>0</v>
      </c>
      <c r="I308" s="166"/>
      <c r="J308" s="166"/>
      <c r="K308" s="166"/>
      <c r="L308" s="166"/>
      <c r="M308" s="150"/>
      <c r="N308" s="149">
        <f t="shared" si="4"/>
        <v>0</v>
      </c>
      <c r="O308" s="166"/>
      <c r="P308" s="166"/>
      <c r="Q308" s="166"/>
      <c r="R308" s="166"/>
      <c r="S308" s="166"/>
      <c r="T308" s="150"/>
      <c r="U308" s="149">
        <f t="shared" si="6"/>
        <v>0</v>
      </c>
      <c r="V308" s="166"/>
      <c r="W308" s="166"/>
      <c r="X308" s="166"/>
      <c r="Y308" s="150"/>
      <c r="Z308" s="149">
        <f t="shared" si="8"/>
        <v>0</v>
      </c>
      <c r="AA308" s="166"/>
      <c r="AB308" s="166"/>
      <c r="AC308" s="166"/>
      <c r="AD308" s="150"/>
      <c r="AE308" s="149">
        <f t="shared" si="10"/>
        <v>0</v>
      </c>
      <c r="AF308" s="166"/>
      <c r="AG308" s="166"/>
      <c r="AH308" s="166"/>
      <c r="AI308" s="150"/>
      <c r="AJ308" s="149">
        <f t="shared" si="12"/>
        <v>0</v>
      </c>
      <c r="AK308" s="166"/>
      <c r="AL308" s="166"/>
      <c r="AM308" s="150"/>
      <c r="AN308" s="166"/>
      <c r="AO308" s="150"/>
      <c r="AP308" s="166"/>
      <c r="AQ308" s="150"/>
      <c r="AR308" s="166"/>
      <c r="AS308" s="150"/>
      <c r="AT308" s="166"/>
      <c r="AU308" s="150"/>
      <c r="AV308" s="149">
        <f t="shared" si="14"/>
        <v>0</v>
      </c>
      <c r="AW308" s="166"/>
      <c r="AX308" s="166"/>
      <c r="AY308" s="150"/>
      <c r="AZ308" s="149">
        <f t="shared" si="16"/>
        <v>0</v>
      </c>
      <c r="BA308" s="166"/>
      <c r="BB308" s="166"/>
      <c r="BC308" s="149"/>
      <c r="BD308" s="149">
        <f t="shared" si="18"/>
        <v>0</v>
      </c>
      <c r="BE308" s="358"/>
      <c r="BF308" s="166"/>
      <c r="BG308" s="151"/>
      <c r="BH308" s="149">
        <f t="shared" si="20"/>
        <v>0</v>
      </c>
      <c r="BI308" s="166"/>
      <c r="BJ308" s="166"/>
      <c r="BK308" s="166"/>
      <c r="BL308" s="166"/>
      <c r="BM308" s="166"/>
      <c r="BN308" s="151"/>
      <c r="BO308" s="149">
        <f t="shared" si="22"/>
        <v>0</v>
      </c>
      <c r="BP308" s="151"/>
      <c r="BQ308" s="126"/>
    </row>
    <row r="309" spans="1:69" ht="12.75" customHeight="1">
      <c r="A309" s="164" t="s">
        <v>616</v>
      </c>
      <c r="B309" s="165" t="s">
        <v>617</v>
      </c>
      <c r="C309" s="149">
        <f t="shared" si="0"/>
        <v>0</v>
      </c>
      <c r="D309" s="166"/>
      <c r="E309" s="166"/>
      <c r="F309" s="166"/>
      <c r="G309" s="150"/>
      <c r="H309" s="149">
        <f t="shared" si="2"/>
        <v>0</v>
      </c>
      <c r="I309" s="166"/>
      <c r="J309" s="166"/>
      <c r="K309" s="166"/>
      <c r="L309" s="166"/>
      <c r="M309" s="150"/>
      <c r="N309" s="149">
        <f t="shared" si="4"/>
        <v>0</v>
      </c>
      <c r="O309" s="166"/>
      <c r="P309" s="166"/>
      <c r="Q309" s="166"/>
      <c r="R309" s="166"/>
      <c r="S309" s="166"/>
      <c r="T309" s="150"/>
      <c r="U309" s="149">
        <f t="shared" si="6"/>
        <v>0</v>
      </c>
      <c r="V309" s="166"/>
      <c r="W309" s="166"/>
      <c r="X309" s="166"/>
      <c r="Y309" s="150"/>
      <c r="Z309" s="149">
        <f t="shared" si="8"/>
        <v>0</v>
      </c>
      <c r="AA309" s="166"/>
      <c r="AB309" s="166"/>
      <c r="AC309" s="166"/>
      <c r="AD309" s="150"/>
      <c r="AE309" s="149">
        <f t="shared" si="10"/>
        <v>0</v>
      </c>
      <c r="AF309" s="166"/>
      <c r="AG309" s="166"/>
      <c r="AH309" s="166"/>
      <c r="AI309" s="150"/>
      <c r="AJ309" s="149">
        <f t="shared" si="12"/>
        <v>0</v>
      </c>
      <c r="AK309" s="166"/>
      <c r="AL309" s="166"/>
      <c r="AM309" s="150"/>
      <c r="AN309" s="166"/>
      <c r="AO309" s="150"/>
      <c r="AP309" s="166"/>
      <c r="AQ309" s="150"/>
      <c r="AR309" s="166"/>
      <c r="AS309" s="150"/>
      <c r="AT309" s="166"/>
      <c r="AU309" s="150"/>
      <c r="AV309" s="149">
        <f t="shared" si="14"/>
        <v>0</v>
      </c>
      <c r="AW309" s="166"/>
      <c r="AX309" s="166"/>
      <c r="AY309" s="150"/>
      <c r="AZ309" s="149">
        <f t="shared" si="16"/>
        <v>0</v>
      </c>
      <c r="BA309" s="166"/>
      <c r="BB309" s="166"/>
      <c r="BC309" s="149"/>
      <c r="BD309" s="149">
        <f t="shared" si="18"/>
        <v>0</v>
      </c>
      <c r="BE309" s="358"/>
      <c r="BF309" s="166"/>
      <c r="BG309" s="151"/>
      <c r="BH309" s="149">
        <f t="shared" si="20"/>
        <v>0</v>
      </c>
      <c r="BI309" s="166"/>
      <c r="BJ309" s="166"/>
      <c r="BK309" s="166"/>
      <c r="BL309" s="166"/>
      <c r="BM309" s="166"/>
      <c r="BN309" s="151"/>
      <c r="BO309" s="149">
        <f t="shared" si="22"/>
        <v>0</v>
      </c>
      <c r="BP309" s="151"/>
      <c r="BQ309" s="126"/>
    </row>
    <row r="310" spans="1:69" ht="12.75" customHeight="1">
      <c r="A310" s="187" t="s">
        <v>618</v>
      </c>
      <c r="B310" s="188" t="s">
        <v>619</v>
      </c>
      <c r="C310" s="149">
        <f t="shared" si="0"/>
        <v>0</v>
      </c>
      <c r="D310" s="163"/>
      <c r="E310" s="163"/>
      <c r="F310" s="163"/>
      <c r="G310" s="150"/>
      <c r="H310" s="149">
        <f t="shared" si="2"/>
        <v>0</v>
      </c>
      <c r="I310" s="163"/>
      <c r="J310" s="163"/>
      <c r="K310" s="163"/>
      <c r="L310" s="163"/>
      <c r="M310" s="150"/>
      <c r="N310" s="149">
        <f t="shared" si="4"/>
        <v>0</v>
      </c>
      <c r="O310" s="163"/>
      <c r="P310" s="163"/>
      <c r="Q310" s="163"/>
      <c r="R310" s="163"/>
      <c r="S310" s="163"/>
      <c r="T310" s="150"/>
      <c r="U310" s="149">
        <f t="shared" si="6"/>
        <v>0</v>
      </c>
      <c r="V310" s="163"/>
      <c r="W310" s="163"/>
      <c r="X310" s="163"/>
      <c r="Y310" s="150"/>
      <c r="Z310" s="149">
        <f t="shared" si="8"/>
        <v>0</v>
      </c>
      <c r="AA310" s="163"/>
      <c r="AB310" s="163"/>
      <c r="AC310" s="163"/>
      <c r="AD310" s="150"/>
      <c r="AE310" s="149">
        <f t="shared" si="10"/>
        <v>0</v>
      </c>
      <c r="AF310" s="163"/>
      <c r="AG310" s="163"/>
      <c r="AH310" s="163"/>
      <c r="AI310" s="150"/>
      <c r="AJ310" s="149">
        <f t="shared" si="12"/>
        <v>0</v>
      </c>
      <c r="AK310" s="163"/>
      <c r="AL310" s="163"/>
      <c r="AM310" s="150"/>
      <c r="AN310" s="163"/>
      <c r="AO310" s="150"/>
      <c r="AP310" s="163"/>
      <c r="AQ310" s="150"/>
      <c r="AR310" s="163"/>
      <c r="AS310" s="150"/>
      <c r="AT310" s="163"/>
      <c r="AU310" s="150"/>
      <c r="AV310" s="149">
        <f t="shared" si="14"/>
        <v>0</v>
      </c>
      <c r="AW310" s="163"/>
      <c r="AX310" s="163"/>
      <c r="AY310" s="150"/>
      <c r="AZ310" s="149">
        <f t="shared" si="16"/>
        <v>0</v>
      </c>
      <c r="BA310" s="163"/>
      <c r="BB310" s="163"/>
      <c r="BC310" s="149"/>
      <c r="BD310" s="149">
        <f t="shared" si="18"/>
        <v>0</v>
      </c>
      <c r="BE310" s="357"/>
      <c r="BF310" s="163"/>
      <c r="BG310" s="151"/>
      <c r="BH310" s="149">
        <f t="shared" si="20"/>
        <v>0</v>
      </c>
      <c r="BI310" s="163"/>
      <c r="BJ310" s="163"/>
      <c r="BK310" s="163"/>
      <c r="BL310" s="163"/>
      <c r="BM310" s="163"/>
      <c r="BN310" s="151"/>
      <c r="BO310" s="149">
        <f t="shared" si="22"/>
        <v>0</v>
      </c>
      <c r="BP310" s="151"/>
      <c r="BQ310" s="126"/>
    </row>
    <row r="311" spans="1:69" ht="12.75" customHeight="1">
      <c r="A311" s="187" t="s">
        <v>620</v>
      </c>
      <c r="B311" s="188" t="s">
        <v>621</v>
      </c>
      <c r="C311" s="149">
        <f t="shared" si="0"/>
        <v>0</v>
      </c>
      <c r="D311" s="163"/>
      <c r="E311" s="163"/>
      <c r="F311" s="163"/>
      <c r="G311" s="150"/>
      <c r="H311" s="149">
        <f t="shared" si="2"/>
        <v>0</v>
      </c>
      <c r="I311" s="163"/>
      <c r="J311" s="163"/>
      <c r="K311" s="163"/>
      <c r="L311" s="163"/>
      <c r="M311" s="150"/>
      <c r="N311" s="149">
        <f t="shared" si="4"/>
        <v>0</v>
      </c>
      <c r="O311" s="163"/>
      <c r="P311" s="163"/>
      <c r="Q311" s="163"/>
      <c r="R311" s="163"/>
      <c r="S311" s="163"/>
      <c r="T311" s="150"/>
      <c r="U311" s="149">
        <f t="shared" si="6"/>
        <v>0</v>
      </c>
      <c r="V311" s="163"/>
      <c r="W311" s="163"/>
      <c r="X311" s="163"/>
      <c r="Y311" s="150"/>
      <c r="Z311" s="149">
        <f t="shared" si="8"/>
        <v>0</v>
      </c>
      <c r="AA311" s="163"/>
      <c r="AB311" s="163"/>
      <c r="AC311" s="163"/>
      <c r="AD311" s="150"/>
      <c r="AE311" s="149">
        <f t="shared" si="10"/>
        <v>0</v>
      </c>
      <c r="AF311" s="163"/>
      <c r="AG311" s="163"/>
      <c r="AH311" s="163"/>
      <c r="AI311" s="150"/>
      <c r="AJ311" s="149">
        <f t="shared" si="12"/>
        <v>0</v>
      </c>
      <c r="AK311" s="163"/>
      <c r="AL311" s="163"/>
      <c r="AM311" s="150"/>
      <c r="AN311" s="163"/>
      <c r="AO311" s="150"/>
      <c r="AP311" s="163"/>
      <c r="AQ311" s="150"/>
      <c r="AR311" s="163"/>
      <c r="AS311" s="150"/>
      <c r="AT311" s="163"/>
      <c r="AU311" s="150"/>
      <c r="AV311" s="149">
        <f t="shared" si="14"/>
        <v>0</v>
      </c>
      <c r="AW311" s="163"/>
      <c r="AX311" s="163"/>
      <c r="AY311" s="150"/>
      <c r="AZ311" s="149">
        <f t="shared" si="16"/>
        <v>0</v>
      </c>
      <c r="BA311" s="163"/>
      <c r="BB311" s="163"/>
      <c r="BC311" s="149"/>
      <c r="BD311" s="149">
        <f t="shared" si="18"/>
        <v>0</v>
      </c>
      <c r="BE311" s="357"/>
      <c r="BF311" s="163"/>
      <c r="BG311" s="151"/>
      <c r="BH311" s="149">
        <f t="shared" si="20"/>
        <v>0</v>
      </c>
      <c r="BI311" s="163"/>
      <c r="BJ311" s="163"/>
      <c r="BK311" s="163"/>
      <c r="BL311" s="163"/>
      <c r="BM311" s="163"/>
      <c r="BN311" s="151"/>
      <c r="BO311" s="149">
        <f t="shared" si="22"/>
        <v>0</v>
      </c>
      <c r="BP311" s="151"/>
      <c r="BQ311" s="126"/>
    </row>
    <row r="312" spans="1:69" ht="12.75" customHeight="1">
      <c r="A312" s="154" t="s">
        <v>622</v>
      </c>
      <c r="B312" s="155" t="s">
        <v>623</v>
      </c>
      <c r="C312" s="149">
        <f t="shared" si="0"/>
        <v>0</v>
      </c>
      <c r="D312" s="156">
        <f t="shared" ref="D312:F312" si="760">+D313+D314+D315+D322</f>
        <v>0</v>
      </c>
      <c r="E312" s="156">
        <f t="shared" si="760"/>
        <v>0</v>
      </c>
      <c r="F312" s="156">
        <f t="shared" si="760"/>
        <v>0</v>
      </c>
      <c r="G312" s="150"/>
      <c r="H312" s="149">
        <f t="shared" si="2"/>
        <v>0</v>
      </c>
      <c r="I312" s="156">
        <f t="shared" ref="I312:L312" si="761">+I313+I314+I315+I322</f>
        <v>0</v>
      </c>
      <c r="J312" s="156">
        <f t="shared" si="761"/>
        <v>0</v>
      </c>
      <c r="K312" s="156">
        <f t="shared" si="761"/>
        <v>0</v>
      </c>
      <c r="L312" s="156">
        <f t="shared" si="761"/>
        <v>0</v>
      </c>
      <c r="M312" s="150"/>
      <c r="N312" s="149">
        <f t="shared" si="4"/>
        <v>0</v>
      </c>
      <c r="O312" s="156">
        <f t="shared" ref="O312:S312" si="762">+O313+O314+O315+O322</f>
        <v>0</v>
      </c>
      <c r="P312" s="156">
        <f t="shared" si="762"/>
        <v>0</v>
      </c>
      <c r="Q312" s="156">
        <f t="shared" si="762"/>
        <v>0</v>
      </c>
      <c r="R312" s="156">
        <f t="shared" si="762"/>
        <v>0</v>
      </c>
      <c r="S312" s="156">
        <f t="shared" si="762"/>
        <v>0</v>
      </c>
      <c r="T312" s="150"/>
      <c r="U312" s="149">
        <f t="shared" si="6"/>
        <v>0</v>
      </c>
      <c r="V312" s="156">
        <f t="shared" ref="V312:X312" si="763">+V313+V314+V315+V322</f>
        <v>0</v>
      </c>
      <c r="W312" s="156">
        <f t="shared" si="763"/>
        <v>0</v>
      </c>
      <c r="X312" s="156">
        <f t="shared" si="763"/>
        <v>0</v>
      </c>
      <c r="Y312" s="150"/>
      <c r="Z312" s="149">
        <f t="shared" si="8"/>
        <v>0</v>
      </c>
      <c r="AA312" s="156">
        <f t="shared" ref="AA312:AC312" si="764">+AA313+AA314+AA315+AA322</f>
        <v>0</v>
      </c>
      <c r="AB312" s="156">
        <f t="shared" si="764"/>
        <v>0</v>
      </c>
      <c r="AC312" s="156">
        <f t="shared" si="764"/>
        <v>0</v>
      </c>
      <c r="AD312" s="150"/>
      <c r="AE312" s="149">
        <f t="shared" si="10"/>
        <v>0</v>
      </c>
      <c r="AF312" s="156">
        <f t="shared" ref="AF312:AH312" si="765">+AF313+AF314+AF315+AF322</f>
        <v>0</v>
      </c>
      <c r="AG312" s="156">
        <f t="shared" si="765"/>
        <v>0</v>
      </c>
      <c r="AH312" s="156">
        <f t="shared" si="765"/>
        <v>0</v>
      </c>
      <c r="AI312" s="150"/>
      <c r="AJ312" s="149">
        <f t="shared" si="12"/>
        <v>0</v>
      </c>
      <c r="AK312" s="156">
        <f t="shared" ref="AK312:AL312" si="766">+AK313+AK314+AK315+AK322</f>
        <v>0</v>
      </c>
      <c r="AL312" s="156">
        <f t="shared" si="766"/>
        <v>0</v>
      </c>
      <c r="AM312" s="150"/>
      <c r="AN312" s="156">
        <f>+AN313+AN314+AN315+AN322</f>
        <v>0</v>
      </c>
      <c r="AO312" s="150"/>
      <c r="AP312" s="156">
        <f>+AP313+AP314+AP315+AP322</f>
        <v>0</v>
      </c>
      <c r="AQ312" s="150"/>
      <c r="AR312" s="156">
        <f>+AR313+AR314+AR315+AR322</f>
        <v>0</v>
      </c>
      <c r="AS312" s="150"/>
      <c r="AT312" s="156">
        <f>+AT313+AT314+AT315+AT322</f>
        <v>0</v>
      </c>
      <c r="AU312" s="150"/>
      <c r="AV312" s="149">
        <f t="shared" si="14"/>
        <v>0</v>
      </c>
      <c r="AW312" s="156">
        <f t="shared" ref="AW312:AX312" si="767">+AW313+AW314+AW315+AW322</f>
        <v>0</v>
      </c>
      <c r="AX312" s="156">
        <f t="shared" si="767"/>
        <v>0</v>
      </c>
      <c r="AY312" s="150"/>
      <c r="AZ312" s="149">
        <f t="shared" si="16"/>
        <v>0</v>
      </c>
      <c r="BA312" s="156">
        <f t="shared" ref="BA312:BB312" si="768">+BA313+BA314+BA315+BA322</f>
        <v>0</v>
      </c>
      <c r="BB312" s="156">
        <f t="shared" si="768"/>
        <v>0</v>
      </c>
      <c r="BC312" s="149"/>
      <c r="BD312" s="149">
        <f t="shared" si="18"/>
        <v>0</v>
      </c>
      <c r="BE312" s="356">
        <f>+BE313+BE314+BE315+BE322</f>
        <v>0</v>
      </c>
      <c r="BF312" s="156">
        <f t="shared" ref="BF312" si="769">+BF313+BF314+BF315+BF322</f>
        <v>0</v>
      </c>
      <c r="BG312" s="151"/>
      <c r="BH312" s="149">
        <f t="shared" si="20"/>
        <v>0</v>
      </c>
      <c r="BI312" s="156">
        <f t="shared" ref="BI312:BM312" si="770">+BI313+BI314+BI315+BI322</f>
        <v>0</v>
      </c>
      <c r="BJ312" s="156">
        <f t="shared" si="770"/>
        <v>0</v>
      </c>
      <c r="BK312" s="156">
        <f t="shared" si="770"/>
        <v>0</v>
      </c>
      <c r="BL312" s="156">
        <f t="shared" si="770"/>
        <v>0</v>
      </c>
      <c r="BM312" s="156">
        <f t="shared" si="770"/>
        <v>0</v>
      </c>
      <c r="BN312" s="151"/>
      <c r="BO312" s="149">
        <f t="shared" si="22"/>
        <v>0</v>
      </c>
      <c r="BP312" s="151"/>
      <c r="BQ312" s="126"/>
    </row>
    <row r="313" spans="1:69" ht="12.75" customHeight="1">
      <c r="A313" s="187" t="s">
        <v>624</v>
      </c>
      <c r="B313" s="188" t="s">
        <v>625</v>
      </c>
      <c r="C313" s="149">
        <f t="shared" si="0"/>
        <v>0</v>
      </c>
      <c r="D313" s="163"/>
      <c r="E313" s="163"/>
      <c r="F313" s="163"/>
      <c r="G313" s="150"/>
      <c r="H313" s="149">
        <f t="shared" si="2"/>
        <v>0</v>
      </c>
      <c r="I313" s="163"/>
      <c r="J313" s="163"/>
      <c r="K313" s="163"/>
      <c r="L313" s="163"/>
      <c r="M313" s="150"/>
      <c r="N313" s="149">
        <f t="shared" si="4"/>
        <v>0</v>
      </c>
      <c r="O313" s="163"/>
      <c r="P313" s="163"/>
      <c r="Q313" s="163"/>
      <c r="R313" s="163"/>
      <c r="S313" s="163"/>
      <c r="T313" s="150"/>
      <c r="U313" s="149">
        <f t="shared" si="6"/>
        <v>0</v>
      </c>
      <c r="V313" s="163"/>
      <c r="W313" s="163"/>
      <c r="X313" s="163"/>
      <c r="Y313" s="150"/>
      <c r="Z313" s="149">
        <f t="shared" si="8"/>
        <v>0</v>
      </c>
      <c r="AA313" s="163"/>
      <c r="AB313" s="163"/>
      <c r="AC313" s="163"/>
      <c r="AD313" s="150"/>
      <c r="AE313" s="149">
        <f t="shared" si="10"/>
        <v>0</v>
      </c>
      <c r="AF313" s="163"/>
      <c r="AG313" s="163"/>
      <c r="AH313" s="163"/>
      <c r="AI313" s="150"/>
      <c r="AJ313" s="149">
        <f t="shared" si="12"/>
        <v>0</v>
      </c>
      <c r="AK313" s="163"/>
      <c r="AL313" s="163"/>
      <c r="AM313" s="150"/>
      <c r="AN313" s="163"/>
      <c r="AO313" s="150"/>
      <c r="AP313" s="163"/>
      <c r="AQ313" s="150"/>
      <c r="AR313" s="163"/>
      <c r="AS313" s="150"/>
      <c r="AT313" s="163"/>
      <c r="AU313" s="150"/>
      <c r="AV313" s="149">
        <f t="shared" si="14"/>
        <v>0</v>
      </c>
      <c r="AW313" s="163"/>
      <c r="AX313" s="163"/>
      <c r="AY313" s="150"/>
      <c r="AZ313" s="149">
        <f t="shared" si="16"/>
        <v>0</v>
      </c>
      <c r="BA313" s="163"/>
      <c r="BB313" s="163"/>
      <c r="BC313" s="149"/>
      <c r="BD313" s="149">
        <f t="shared" si="18"/>
        <v>0</v>
      </c>
      <c r="BE313" s="357"/>
      <c r="BF313" s="163"/>
      <c r="BG313" s="151"/>
      <c r="BH313" s="149">
        <f t="shared" si="20"/>
        <v>0</v>
      </c>
      <c r="BI313" s="163"/>
      <c r="BJ313" s="163"/>
      <c r="BK313" s="163"/>
      <c r="BL313" s="163"/>
      <c r="BM313" s="163"/>
      <c r="BN313" s="151"/>
      <c r="BO313" s="149">
        <f t="shared" si="22"/>
        <v>0</v>
      </c>
      <c r="BP313" s="151"/>
      <c r="BQ313" s="126"/>
    </row>
    <row r="314" spans="1:69" ht="12.75" customHeight="1">
      <c r="A314" s="164" t="s">
        <v>626</v>
      </c>
      <c r="B314" s="165" t="s">
        <v>627</v>
      </c>
      <c r="C314" s="149">
        <f t="shared" si="0"/>
        <v>0</v>
      </c>
      <c r="D314" s="166"/>
      <c r="E314" s="166"/>
      <c r="F314" s="166"/>
      <c r="G314" s="150"/>
      <c r="H314" s="149">
        <f t="shared" si="2"/>
        <v>0</v>
      </c>
      <c r="I314" s="166"/>
      <c r="J314" s="166"/>
      <c r="K314" s="166"/>
      <c r="L314" s="166"/>
      <c r="M314" s="150"/>
      <c r="N314" s="149">
        <f t="shared" si="4"/>
        <v>0</v>
      </c>
      <c r="O314" s="166"/>
      <c r="P314" s="166"/>
      <c r="Q314" s="166"/>
      <c r="R314" s="166"/>
      <c r="S314" s="166"/>
      <c r="T314" s="150"/>
      <c r="U314" s="149">
        <f t="shared" si="6"/>
        <v>0</v>
      </c>
      <c r="V314" s="166"/>
      <c r="W314" s="166"/>
      <c r="X314" s="166"/>
      <c r="Y314" s="150"/>
      <c r="Z314" s="149">
        <f t="shared" si="8"/>
        <v>0</v>
      </c>
      <c r="AA314" s="166"/>
      <c r="AB314" s="166"/>
      <c r="AC314" s="166"/>
      <c r="AD314" s="150"/>
      <c r="AE314" s="149">
        <f t="shared" si="10"/>
        <v>0</v>
      </c>
      <c r="AF314" s="166"/>
      <c r="AG314" s="166"/>
      <c r="AH314" s="166"/>
      <c r="AI314" s="150"/>
      <c r="AJ314" s="149">
        <f t="shared" si="12"/>
        <v>0</v>
      </c>
      <c r="AK314" s="166"/>
      <c r="AL314" s="166"/>
      <c r="AM314" s="150"/>
      <c r="AN314" s="166"/>
      <c r="AO314" s="150"/>
      <c r="AP314" s="166"/>
      <c r="AQ314" s="150"/>
      <c r="AR314" s="166"/>
      <c r="AS314" s="150"/>
      <c r="AT314" s="166"/>
      <c r="AU314" s="150"/>
      <c r="AV314" s="149">
        <f t="shared" si="14"/>
        <v>0</v>
      </c>
      <c r="AW314" s="166"/>
      <c r="AX314" s="166"/>
      <c r="AY314" s="150"/>
      <c r="AZ314" s="149">
        <f t="shared" si="16"/>
        <v>0</v>
      </c>
      <c r="BA314" s="166"/>
      <c r="BB314" s="166"/>
      <c r="BC314" s="149"/>
      <c r="BD314" s="149">
        <f t="shared" si="18"/>
        <v>0</v>
      </c>
      <c r="BE314" s="358"/>
      <c r="BF314" s="166"/>
      <c r="BG314" s="151"/>
      <c r="BH314" s="149">
        <f t="shared" si="20"/>
        <v>0</v>
      </c>
      <c r="BI314" s="166"/>
      <c r="BJ314" s="166"/>
      <c r="BK314" s="166"/>
      <c r="BL314" s="166"/>
      <c r="BM314" s="166"/>
      <c r="BN314" s="151"/>
      <c r="BO314" s="149">
        <f t="shared" si="22"/>
        <v>0</v>
      </c>
      <c r="BP314" s="151"/>
      <c r="BQ314" s="126"/>
    </row>
    <row r="315" spans="1:69" ht="12.75" customHeight="1">
      <c r="A315" s="167" t="s">
        <v>628</v>
      </c>
      <c r="B315" s="168" t="s">
        <v>629</v>
      </c>
      <c r="C315" s="149">
        <f t="shared" si="0"/>
        <v>0</v>
      </c>
      <c r="D315" s="156">
        <f t="shared" ref="D315:F315" si="771">+D316+D317+D318+D319+D320+D321</f>
        <v>0</v>
      </c>
      <c r="E315" s="156">
        <f t="shared" si="771"/>
        <v>0</v>
      </c>
      <c r="F315" s="156">
        <f t="shared" si="771"/>
        <v>0</v>
      </c>
      <c r="G315" s="150"/>
      <c r="H315" s="149">
        <f t="shared" si="2"/>
        <v>0</v>
      </c>
      <c r="I315" s="156">
        <f t="shared" ref="I315:L315" si="772">+I316+I317+I318+I319+I320+I321</f>
        <v>0</v>
      </c>
      <c r="J315" s="156">
        <f t="shared" si="772"/>
        <v>0</v>
      </c>
      <c r="K315" s="156">
        <f t="shared" si="772"/>
        <v>0</v>
      </c>
      <c r="L315" s="156">
        <f t="shared" si="772"/>
        <v>0</v>
      </c>
      <c r="M315" s="150"/>
      <c r="N315" s="149">
        <f t="shared" si="4"/>
        <v>0</v>
      </c>
      <c r="O315" s="156">
        <f t="shared" ref="O315:S315" si="773">+O316+O317+O318+O319+O320+O321</f>
        <v>0</v>
      </c>
      <c r="P315" s="156">
        <f t="shared" si="773"/>
        <v>0</v>
      </c>
      <c r="Q315" s="156">
        <f t="shared" si="773"/>
        <v>0</v>
      </c>
      <c r="R315" s="156">
        <f t="shared" si="773"/>
        <v>0</v>
      </c>
      <c r="S315" s="156">
        <f t="shared" si="773"/>
        <v>0</v>
      </c>
      <c r="T315" s="150"/>
      <c r="U315" s="149">
        <f t="shared" si="6"/>
        <v>0</v>
      </c>
      <c r="V315" s="156">
        <f t="shared" ref="V315:X315" si="774">+V316+V317+V318+V319+V320+V321</f>
        <v>0</v>
      </c>
      <c r="W315" s="156">
        <f t="shared" si="774"/>
        <v>0</v>
      </c>
      <c r="X315" s="156">
        <f t="shared" si="774"/>
        <v>0</v>
      </c>
      <c r="Y315" s="150"/>
      <c r="Z315" s="149">
        <f t="shared" si="8"/>
        <v>0</v>
      </c>
      <c r="AA315" s="156">
        <f t="shared" ref="AA315:AC315" si="775">+AA316+AA317+AA318+AA319+AA320+AA321</f>
        <v>0</v>
      </c>
      <c r="AB315" s="156">
        <f t="shared" si="775"/>
        <v>0</v>
      </c>
      <c r="AC315" s="156">
        <f t="shared" si="775"/>
        <v>0</v>
      </c>
      <c r="AD315" s="150"/>
      <c r="AE315" s="149">
        <f t="shared" si="10"/>
        <v>0</v>
      </c>
      <c r="AF315" s="156">
        <f t="shared" ref="AF315:AH315" si="776">+AF316+AF317+AF318+AF319+AF320+AF321</f>
        <v>0</v>
      </c>
      <c r="AG315" s="156">
        <f t="shared" si="776"/>
        <v>0</v>
      </c>
      <c r="AH315" s="156">
        <f t="shared" si="776"/>
        <v>0</v>
      </c>
      <c r="AI315" s="150"/>
      <c r="AJ315" s="149">
        <f t="shared" si="12"/>
        <v>0</v>
      </c>
      <c r="AK315" s="156">
        <f t="shared" ref="AK315:AL315" si="777">+AK316+AK317+AK318+AK319+AK320+AK321</f>
        <v>0</v>
      </c>
      <c r="AL315" s="156">
        <f t="shared" si="777"/>
        <v>0</v>
      </c>
      <c r="AM315" s="150"/>
      <c r="AN315" s="156">
        <f>+AN316+AN317+AN318+AN319+AN320+AN321</f>
        <v>0</v>
      </c>
      <c r="AO315" s="150"/>
      <c r="AP315" s="156">
        <f>+AP316+AP317+AP318+AP319+AP320+AP321</f>
        <v>0</v>
      </c>
      <c r="AQ315" s="150"/>
      <c r="AR315" s="156">
        <f>+AR316+AR317+AR318+AR319+AR320+AR321</f>
        <v>0</v>
      </c>
      <c r="AS315" s="150"/>
      <c r="AT315" s="156">
        <f>+AT316+AT317+AT318+AT319+AT320+AT321</f>
        <v>0</v>
      </c>
      <c r="AU315" s="150"/>
      <c r="AV315" s="149">
        <f t="shared" si="14"/>
        <v>0</v>
      </c>
      <c r="AW315" s="156">
        <f t="shared" ref="AW315:AX315" si="778">+AW316+AW317+AW318+AW319+AW320+AW321</f>
        <v>0</v>
      </c>
      <c r="AX315" s="156">
        <f t="shared" si="778"/>
        <v>0</v>
      </c>
      <c r="AY315" s="150"/>
      <c r="AZ315" s="149">
        <f t="shared" si="16"/>
        <v>0</v>
      </c>
      <c r="BA315" s="156">
        <f t="shared" ref="BA315:BB315" si="779">+BA316+BA317+BA318+BA319+BA320+BA321</f>
        <v>0</v>
      </c>
      <c r="BB315" s="156">
        <f t="shared" si="779"/>
        <v>0</v>
      </c>
      <c r="BC315" s="149"/>
      <c r="BD315" s="149">
        <f t="shared" si="18"/>
        <v>0</v>
      </c>
      <c r="BE315" s="356">
        <f>+BE316+BE317+BE318+BE319+BE320+BE321</f>
        <v>0</v>
      </c>
      <c r="BF315" s="156">
        <f t="shared" ref="BF315" si="780">+BF316+BF317+BF318+BF319+BF320+BF321</f>
        <v>0</v>
      </c>
      <c r="BG315" s="151"/>
      <c r="BH315" s="149">
        <f t="shared" si="20"/>
        <v>0</v>
      </c>
      <c r="BI315" s="156">
        <f t="shared" ref="BI315:BM315" si="781">+BI316+BI317+BI318+BI319+BI320+BI321</f>
        <v>0</v>
      </c>
      <c r="BJ315" s="156">
        <f t="shared" si="781"/>
        <v>0</v>
      </c>
      <c r="BK315" s="156">
        <f t="shared" si="781"/>
        <v>0</v>
      </c>
      <c r="BL315" s="156">
        <f t="shared" si="781"/>
        <v>0</v>
      </c>
      <c r="BM315" s="156">
        <f t="shared" si="781"/>
        <v>0</v>
      </c>
      <c r="BN315" s="151"/>
      <c r="BO315" s="149">
        <f t="shared" si="22"/>
        <v>0</v>
      </c>
      <c r="BP315" s="151"/>
      <c r="BQ315" s="126"/>
    </row>
    <row r="316" spans="1:69" ht="12.75" customHeight="1">
      <c r="A316" s="173" t="s">
        <v>630</v>
      </c>
      <c r="B316" s="174" t="s">
        <v>631</v>
      </c>
      <c r="C316" s="149">
        <f t="shared" si="0"/>
        <v>0</v>
      </c>
      <c r="D316" s="163"/>
      <c r="E316" s="163"/>
      <c r="F316" s="163"/>
      <c r="G316" s="150"/>
      <c r="H316" s="149">
        <f t="shared" si="2"/>
        <v>0</v>
      </c>
      <c r="I316" s="163"/>
      <c r="J316" s="163"/>
      <c r="K316" s="163"/>
      <c r="L316" s="163"/>
      <c r="M316" s="150"/>
      <c r="N316" s="149">
        <f t="shared" si="4"/>
        <v>0</v>
      </c>
      <c r="O316" s="163"/>
      <c r="P316" s="163"/>
      <c r="Q316" s="163"/>
      <c r="R316" s="163"/>
      <c r="S316" s="163"/>
      <c r="T316" s="150"/>
      <c r="U316" s="149">
        <f t="shared" si="6"/>
        <v>0</v>
      </c>
      <c r="V316" s="163"/>
      <c r="W316" s="163"/>
      <c r="X316" s="163"/>
      <c r="Y316" s="150"/>
      <c r="Z316" s="149">
        <f t="shared" si="8"/>
        <v>0</v>
      </c>
      <c r="AA316" s="163"/>
      <c r="AB316" s="163"/>
      <c r="AC316" s="163"/>
      <c r="AD316" s="150"/>
      <c r="AE316" s="149">
        <f t="shared" si="10"/>
        <v>0</v>
      </c>
      <c r="AF316" s="163"/>
      <c r="AG316" s="163"/>
      <c r="AH316" s="163"/>
      <c r="AI316" s="150"/>
      <c r="AJ316" s="149">
        <f t="shared" si="12"/>
        <v>0</v>
      </c>
      <c r="AK316" s="163"/>
      <c r="AL316" s="163"/>
      <c r="AM316" s="150"/>
      <c r="AN316" s="163"/>
      <c r="AO316" s="150"/>
      <c r="AP316" s="163"/>
      <c r="AQ316" s="150"/>
      <c r="AR316" s="163"/>
      <c r="AS316" s="150"/>
      <c r="AT316" s="163"/>
      <c r="AU316" s="150"/>
      <c r="AV316" s="149">
        <f t="shared" si="14"/>
        <v>0</v>
      </c>
      <c r="AW316" s="163"/>
      <c r="AX316" s="163"/>
      <c r="AY316" s="150"/>
      <c r="AZ316" s="149">
        <f t="shared" si="16"/>
        <v>0</v>
      </c>
      <c r="BA316" s="163"/>
      <c r="BB316" s="163"/>
      <c r="BC316" s="149"/>
      <c r="BD316" s="149">
        <f t="shared" si="18"/>
        <v>0</v>
      </c>
      <c r="BE316" s="357"/>
      <c r="BF316" s="163"/>
      <c r="BG316" s="151"/>
      <c r="BH316" s="149">
        <f t="shared" si="20"/>
        <v>0</v>
      </c>
      <c r="BI316" s="163"/>
      <c r="BJ316" s="163"/>
      <c r="BK316" s="163"/>
      <c r="BL316" s="163"/>
      <c r="BM316" s="163"/>
      <c r="BN316" s="151"/>
      <c r="BO316" s="149">
        <f t="shared" si="22"/>
        <v>0</v>
      </c>
      <c r="BP316" s="151"/>
      <c r="BQ316" s="126"/>
    </row>
    <row r="317" spans="1:69" ht="12.75" customHeight="1">
      <c r="A317" s="173" t="s">
        <v>632</v>
      </c>
      <c r="B317" s="174" t="s">
        <v>633</v>
      </c>
      <c r="C317" s="149">
        <f t="shared" si="0"/>
        <v>0</v>
      </c>
      <c r="D317" s="163"/>
      <c r="E317" s="163"/>
      <c r="F317" s="163"/>
      <c r="G317" s="150"/>
      <c r="H317" s="149">
        <f t="shared" si="2"/>
        <v>0</v>
      </c>
      <c r="I317" s="163"/>
      <c r="J317" s="163"/>
      <c r="K317" s="163"/>
      <c r="L317" s="163"/>
      <c r="M317" s="150"/>
      <c r="N317" s="149">
        <f t="shared" si="4"/>
        <v>0</v>
      </c>
      <c r="O317" s="163"/>
      <c r="P317" s="163"/>
      <c r="Q317" s="163"/>
      <c r="R317" s="163"/>
      <c r="S317" s="163"/>
      <c r="T317" s="150"/>
      <c r="U317" s="149">
        <f t="shared" si="6"/>
        <v>0</v>
      </c>
      <c r="V317" s="163"/>
      <c r="W317" s="163"/>
      <c r="X317" s="163"/>
      <c r="Y317" s="150"/>
      <c r="Z317" s="149">
        <f t="shared" si="8"/>
        <v>0</v>
      </c>
      <c r="AA317" s="163"/>
      <c r="AB317" s="163"/>
      <c r="AC317" s="163"/>
      <c r="AD317" s="150"/>
      <c r="AE317" s="149">
        <f t="shared" si="10"/>
        <v>0</v>
      </c>
      <c r="AF317" s="163"/>
      <c r="AG317" s="163"/>
      <c r="AH317" s="163"/>
      <c r="AI317" s="150"/>
      <c r="AJ317" s="149">
        <f t="shared" si="12"/>
        <v>0</v>
      </c>
      <c r="AK317" s="163"/>
      <c r="AL317" s="163"/>
      <c r="AM317" s="150"/>
      <c r="AN317" s="163"/>
      <c r="AO317" s="150"/>
      <c r="AP317" s="163"/>
      <c r="AQ317" s="150"/>
      <c r="AR317" s="163"/>
      <c r="AS317" s="150"/>
      <c r="AT317" s="163"/>
      <c r="AU317" s="150"/>
      <c r="AV317" s="149">
        <f t="shared" si="14"/>
        <v>0</v>
      </c>
      <c r="AW317" s="163"/>
      <c r="AX317" s="163"/>
      <c r="AY317" s="150"/>
      <c r="AZ317" s="149">
        <f t="shared" si="16"/>
        <v>0</v>
      </c>
      <c r="BA317" s="163"/>
      <c r="BB317" s="163"/>
      <c r="BC317" s="149"/>
      <c r="BD317" s="149">
        <f t="shared" si="18"/>
        <v>0</v>
      </c>
      <c r="BE317" s="357"/>
      <c r="BF317" s="163"/>
      <c r="BG317" s="151"/>
      <c r="BH317" s="149">
        <f t="shared" si="20"/>
        <v>0</v>
      </c>
      <c r="BI317" s="163"/>
      <c r="BJ317" s="163"/>
      <c r="BK317" s="163"/>
      <c r="BL317" s="163"/>
      <c r="BM317" s="163"/>
      <c r="BN317" s="151"/>
      <c r="BO317" s="149">
        <f t="shared" si="22"/>
        <v>0</v>
      </c>
      <c r="BP317" s="151"/>
      <c r="BQ317" s="126"/>
    </row>
    <row r="318" spans="1:69" ht="12.75" customHeight="1">
      <c r="A318" s="173" t="s">
        <v>634</v>
      </c>
      <c r="B318" s="174" t="s">
        <v>635</v>
      </c>
      <c r="C318" s="149">
        <f t="shared" si="0"/>
        <v>0</v>
      </c>
      <c r="D318" s="163"/>
      <c r="E318" s="163"/>
      <c r="F318" s="163"/>
      <c r="G318" s="150"/>
      <c r="H318" s="149">
        <f t="shared" si="2"/>
        <v>0</v>
      </c>
      <c r="I318" s="163"/>
      <c r="J318" s="163"/>
      <c r="K318" s="163"/>
      <c r="L318" s="163"/>
      <c r="M318" s="150"/>
      <c r="N318" s="149">
        <f t="shared" si="4"/>
        <v>0</v>
      </c>
      <c r="O318" s="163"/>
      <c r="P318" s="163"/>
      <c r="Q318" s="163"/>
      <c r="R318" s="163"/>
      <c r="S318" s="163"/>
      <c r="T318" s="150"/>
      <c r="U318" s="149">
        <f t="shared" si="6"/>
        <v>0</v>
      </c>
      <c r="V318" s="163"/>
      <c r="W318" s="163"/>
      <c r="X318" s="163"/>
      <c r="Y318" s="150"/>
      <c r="Z318" s="149">
        <f t="shared" si="8"/>
        <v>0</v>
      </c>
      <c r="AA318" s="163"/>
      <c r="AB318" s="163"/>
      <c r="AC318" s="163"/>
      <c r="AD318" s="150"/>
      <c r="AE318" s="149">
        <f t="shared" si="10"/>
        <v>0</v>
      </c>
      <c r="AF318" s="163"/>
      <c r="AG318" s="163"/>
      <c r="AH318" s="163"/>
      <c r="AI318" s="150"/>
      <c r="AJ318" s="149">
        <f t="shared" si="12"/>
        <v>0</v>
      </c>
      <c r="AK318" s="163"/>
      <c r="AL318" s="163"/>
      <c r="AM318" s="150"/>
      <c r="AN318" s="163"/>
      <c r="AO318" s="150"/>
      <c r="AP318" s="163"/>
      <c r="AQ318" s="150"/>
      <c r="AR318" s="163"/>
      <c r="AS318" s="150"/>
      <c r="AT318" s="163"/>
      <c r="AU318" s="150"/>
      <c r="AV318" s="149">
        <f t="shared" si="14"/>
        <v>0</v>
      </c>
      <c r="AW318" s="163"/>
      <c r="AX318" s="163"/>
      <c r="AY318" s="150"/>
      <c r="AZ318" s="149">
        <f t="shared" si="16"/>
        <v>0</v>
      </c>
      <c r="BA318" s="163"/>
      <c r="BB318" s="163"/>
      <c r="BC318" s="149"/>
      <c r="BD318" s="149">
        <f t="shared" si="18"/>
        <v>0</v>
      </c>
      <c r="BE318" s="357"/>
      <c r="BF318" s="163"/>
      <c r="BG318" s="151"/>
      <c r="BH318" s="149">
        <f t="shared" si="20"/>
        <v>0</v>
      </c>
      <c r="BI318" s="163"/>
      <c r="BJ318" s="163"/>
      <c r="BK318" s="163"/>
      <c r="BL318" s="163"/>
      <c r="BM318" s="163"/>
      <c r="BN318" s="151"/>
      <c r="BO318" s="149">
        <f t="shared" si="22"/>
        <v>0</v>
      </c>
      <c r="BP318" s="151"/>
      <c r="BQ318" s="126"/>
    </row>
    <row r="319" spans="1:69" ht="12.75" customHeight="1">
      <c r="A319" s="173" t="s">
        <v>636</v>
      </c>
      <c r="B319" s="174" t="s">
        <v>637</v>
      </c>
      <c r="C319" s="149">
        <f t="shared" si="0"/>
        <v>0</v>
      </c>
      <c r="D319" s="163"/>
      <c r="E319" s="163"/>
      <c r="F319" s="163"/>
      <c r="G319" s="150"/>
      <c r="H319" s="149">
        <f t="shared" si="2"/>
        <v>0</v>
      </c>
      <c r="I319" s="163"/>
      <c r="J319" s="163"/>
      <c r="K319" s="163"/>
      <c r="L319" s="163"/>
      <c r="M319" s="150"/>
      <c r="N319" s="149">
        <f t="shared" si="4"/>
        <v>0</v>
      </c>
      <c r="O319" s="163"/>
      <c r="P319" s="163"/>
      <c r="Q319" s="163"/>
      <c r="R319" s="163"/>
      <c r="S319" s="163"/>
      <c r="T319" s="150"/>
      <c r="U319" s="149">
        <f t="shared" si="6"/>
        <v>0</v>
      </c>
      <c r="V319" s="163"/>
      <c r="W319" s="163"/>
      <c r="X319" s="163"/>
      <c r="Y319" s="150"/>
      <c r="Z319" s="149">
        <f t="shared" si="8"/>
        <v>0</v>
      </c>
      <c r="AA319" s="163"/>
      <c r="AB319" s="163"/>
      <c r="AC319" s="163"/>
      <c r="AD319" s="150"/>
      <c r="AE319" s="149">
        <f t="shared" si="10"/>
        <v>0</v>
      </c>
      <c r="AF319" s="163"/>
      <c r="AG319" s="163"/>
      <c r="AH319" s="163"/>
      <c r="AI319" s="150"/>
      <c r="AJ319" s="149">
        <f t="shared" si="12"/>
        <v>0</v>
      </c>
      <c r="AK319" s="163"/>
      <c r="AL319" s="163"/>
      <c r="AM319" s="150"/>
      <c r="AN319" s="163"/>
      <c r="AO319" s="150"/>
      <c r="AP319" s="163"/>
      <c r="AQ319" s="150"/>
      <c r="AR319" s="163"/>
      <c r="AS319" s="150"/>
      <c r="AT319" s="163"/>
      <c r="AU319" s="150"/>
      <c r="AV319" s="149">
        <f t="shared" si="14"/>
        <v>0</v>
      </c>
      <c r="AW319" s="163"/>
      <c r="AX319" s="163"/>
      <c r="AY319" s="150"/>
      <c r="AZ319" s="149">
        <f t="shared" si="16"/>
        <v>0</v>
      </c>
      <c r="BA319" s="163"/>
      <c r="BB319" s="163"/>
      <c r="BC319" s="149"/>
      <c r="BD319" s="149">
        <f t="shared" si="18"/>
        <v>0</v>
      </c>
      <c r="BE319" s="357"/>
      <c r="BF319" s="163"/>
      <c r="BG319" s="151"/>
      <c r="BH319" s="149">
        <f t="shared" si="20"/>
        <v>0</v>
      </c>
      <c r="BI319" s="163"/>
      <c r="BJ319" s="163"/>
      <c r="BK319" s="163"/>
      <c r="BL319" s="163"/>
      <c r="BM319" s="163"/>
      <c r="BN319" s="151"/>
      <c r="BO319" s="149">
        <f t="shared" si="22"/>
        <v>0</v>
      </c>
      <c r="BP319" s="151"/>
      <c r="BQ319" s="126"/>
    </row>
    <row r="320" spans="1:69" ht="12.75" customHeight="1">
      <c r="A320" s="173" t="s">
        <v>638</v>
      </c>
      <c r="B320" s="174" t="s">
        <v>639</v>
      </c>
      <c r="C320" s="149">
        <f t="shared" si="0"/>
        <v>0</v>
      </c>
      <c r="D320" s="163"/>
      <c r="E320" s="163"/>
      <c r="F320" s="163"/>
      <c r="G320" s="150"/>
      <c r="H320" s="149">
        <f t="shared" si="2"/>
        <v>0</v>
      </c>
      <c r="I320" s="163"/>
      <c r="J320" s="163"/>
      <c r="K320" s="163"/>
      <c r="L320" s="163"/>
      <c r="M320" s="150"/>
      <c r="N320" s="149">
        <f t="shared" si="4"/>
        <v>0</v>
      </c>
      <c r="O320" s="163"/>
      <c r="P320" s="163"/>
      <c r="Q320" s="163"/>
      <c r="R320" s="163"/>
      <c r="S320" s="163"/>
      <c r="T320" s="150"/>
      <c r="U320" s="149">
        <f t="shared" si="6"/>
        <v>0</v>
      </c>
      <c r="V320" s="163"/>
      <c r="W320" s="163"/>
      <c r="X320" s="163"/>
      <c r="Y320" s="150"/>
      <c r="Z320" s="149">
        <f t="shared" si="8"/>
        <v>0</v>
      </c>
      <c r="AA320" s="163"/>
      <c r="AB320" s="163"/>
      <c r="AC320" s="163"/>
      <c r="AD320" s="150"/>
      <c r="AE320" s="149">
        <f t="shared" si="10"/>
        <v>0</v>
      </c>
      <c r="AF320" s="163"/>
      <c r="AG320" s="163"/>
      <c r="AH320" s="163"/>
      <c r="AI320" s="150"/>
      <c r="AJ320" s="149">
        <f t="shared" si="12"/>
        <v>0</v>
      </c>
      <c r="AK320" s="163"/>
      <c r="AL320" s="163"/>
      <c r="AM320" s="150"/>
      <c r="AN320" s="163"/>
      <c r="AO320" s="150"/>
      <c r="AP320" s="163"/>
      <c r="AQ320" s="150"/>
      <c r="AR320" s="163"/>
      <c r="AS320" s="150"/>
      <c r="AT320" s="163"/>
      <c r="AU320" s="150"/>
      <c r="AV320" s="149">
        <f t="shared" si="14"/>
        <v>0</v>
      </c>
      <c r="AW320" s="163"/>
      <c r="AX320" s="163"/>
      <c r="AY320" s="150"/>
      <c r="AZ320" s="149">
        <f t="shared" si="16"/>
        <v>0</v>
      </c>
      <c r="BA320" s="163"/>
      <c r="BB320" s="163"/>
      <c r="BC320" s="149"/>
      <c r="BD320" s="149">
        <f t="shared" si="18"/>
        <v>0</v>
      </c>
      <c r="BE320" s="357"/>
      <c r="BF320" s="163"/>
      <c r="BG320" s="151"/>
      <c r="BH320" s="149">
        <f t="shared" si="20"/>
        <v>0</v>
      </c>
      <c r="BI320" s="163"/>
      <c r="BJ320" s="163"/>
      <c r="BK320" s="163"/>
      <c r="BL320" s="163"/>
      <c r="BM320" s="163"/>
      <c r="BN320" s="151"/>
      <c r="BO320" s="149">
        <f t="shared" si="22"/>
        <v>0</v>
      </c>
      <c r="BP320" s="151"/>
      <c r="BQ320" s="126"/>
    </row>
    <row r="321" spans="1:69" ht="12.75" customHeight="1">
      <c r="A321" s="173" t="s">
        <v>640</v>
      </c>
      <c r="B321" s="174" t="s">
        <v>641</v>
      </c>
      <c r="C321" s="149">
        <f t="shared" si="0"/>
        <v>0</v>
      </c>
      <c r="D321" s="163"/>
      <c r="E321" s="163"/>
      <c r="F321" s="163"/>
      <c r="G321" s="150"/>
      <c r="H321" s="149">
        <f t="shared" si="2"/>
        <v>0</v>
      </c>
      <c r="I321" s="163"/>
      <c r="J321" s="163"/>
      <c r="K321" s="163"/>
      <c r="L321" s="163"/>
      <c r="M321" s="150"/>
      <c r="N321" s="149">
        <f t="shared" si="4"/>
        <v>0</v>
      </c>
      <c r="O321" s="163"/>
      <c r="P321" s="163"/>
      <c r="Q321" s="163"/>
      <c r="R321" s="163"/>
      <c r="S321" s="163"/>
      <c r="T321" s="150"/>
      <c r="U321" s="149">
        <f t="shared" si="6"/>
        <v>0</v>
      </c>
      <c r="V321" s="163"/>
      <c r="W321" s="163"/>
      <c r="X321" s="163"/>
      <c r="Y321" s="150"/>
      <c r="Z321" s="149">
        <f t="shared" si="8"/>
        <v>0</v>
      </c>
      <c r="AA321" s="163"/>
      <c r="AB321" s="163"/>
      <c r="AC321" s="163"/>
      <c r="AD321" s="150"/>
      <c r="AE321" s="149">
        <f t="shared" si="10"/>
        <v>0</v>
      </c>
      <c r="AF321" s="163"/>
      <c r="AG321" s="163"/>
      <c r="AH321" s="163"/>
      <c r="AI321" s="150"/>
      <c r="AJ321" s="149">
        <f t="shared" si="12"/>
        <v>0</v>
      </c>
      <c r="AK321" s="163"/>
      <c r="AL321" s="163"/>
      <c r="AM321" s="150"/>
      <c r="AN321" s="163"/>
      <c r="AO321" s="150"/>
      <c r="AP321" s="163"/>
      <c r="AQ321" s="150"/>
      <c r="AR321" s="163"/>
      <c r="AS321" s="150"/>
      <c r="AT321" s="163"/>
      <c r="AU321" s="150"/>
      <c r="AV321" s="149">
        <f t="shared" si="14"/>
        <v>0</v>
      </c>
      <c r="AW321" s="163"/>
      <c r="AX321" s="163"/>
      <c r="AY321" s="150"/>
      <c r="AZ321" s="149">
        <f t="shared" si="16"/>
        <v>0</v>
      </c>
      <c r="BA321" s="163"/>
      <c r="BB321" s="163"/>
      <c r="BC321" s="149"/>
      <c r="BD321" s="149">
        <f t="shared" si="18"/>
        <v>0</v>
      </c>
      <c r="BE321" s="357"/>
      <c r="BF321" s="163"/>
      <c r="BG321" s="151"/>
      <c r="BH321" s="149">
        <f t="shared" si="20"/>
        <v>0</v>
      </c>
      <c r="BI321" s="163"/>
      <c r="BJ321" s="163"/>
      <c r="BK321" s="163"/>
      <c r="BL321" s="163"/>
      <c r="BM321" s="163"/>
      <c r="BN321" s="151"/>
      <c r="BO321" s="149">
        <f t="shared" si="22"/>
        <v>0</v>
      </c>
      <c r="BP321" s="151"/>
      <c r="BQ321" s="126"/>
    </row>
    <row r="322" spans="1:69" ht="12.75" customHeight="1">
      <c r="A322" s="167" t="s">
        <v>642</v>
      </c>
      <c r="B322" s="168" t="s">
        <v>643</v>
      </c>
      <c r="C322" s="149">
        <f t="shared" si="0"/>
        <v>0</v>
      </c>
      <c r="D322" s="166">
        <f t="shared" ref="D322:F322" si="782">+D323+D324+D325</f>
        <v>0</v>
      </c>
      <c r="E322" s="166">
        <f t="shared" si="782"/>
        <v>0</v>
      </c>
      <c r="F322" s="166">
        <f t="shared" si="782"/>
        <v>0</v>
      </c>
      <c r="G322" s="150"/>
      <c r="H322" s="149">
        <f t="shared" si="2"/>
        <v>0</v>
      </c>
      <c r="I322" s="166">
        <f t="shared" ref="I322:L322" si="783">+I323+I324+I325</f>
        <v>0</v>
      </c>
      <c r="J322" s="166">
        <f t="shared" si="783"/>
        <v>0</v>
      </c>
      <c r="K322" s="166">
        <f t="shared" si="783"/>
        <v>0</v>
      </c>
      <c r="L322" s="166">
        <f t="shared" si="783"/>
        <v>0</v>
      </c>
      <c r="M322" s="150"/>
      <c r="N322" s="149">
        <f t="shared" si="4"/>
        <v>0</v>
      </c>
      <c r="O322" s="166"/>
      <c r="P322" s="166"/>
      <c r="Q322" s="166"/>
      <c r="R322" s="166"/>
      <c r="S322" s="166">
        <f>+S323+S324+S325</f>
        <v>0</v>
      </c>
      <c r="T322" s="150"/>
      <c r="U322" s="149">
        <f t="shared" si="6"/>
        <v>0</v>
      </c>
      <c r="V322" s="166">
        <f t="shared" ref="V322:X322" si="784">+V323+V324+V325</f>
        <v>0</v>
      </c>
      <c r="W322" s="166">
        <f t="shared" si="784"/>
        <v>0</v>
      </c>
      <c r="X322" s="166">
        <f t="shared" si="784"/>
        <v>0</v>
      </c>
      <c r="Y322" s="150"/>
      <c r="Z322" s="149">
        <f t="shared" si="8"/>
        <v>0</v>
      </c>
      <c r="AA322" s="166">
        <f t="shared" ref="AA322:AC322" si="785">+AA323+AA324+AA325</f>
        <v>0</v>
      </c>
      <c r="AB322" s="166">
        <f t="shared" si="785"/>
        <v>0</v>
      </c>
      <c r="AC322" s="166">
        <f t="shared" si="785"/>
        <v>0</v>
      </c>
      <c r="AD322" s="150"/>
      <c r="AE322" s="149">
        <f t="shared" si="10"/>
        <v>0</v>
      </c>
      <c r="AF322" s="166">
        <f t="shared" ref="AF322:AH322" si="786">+AF323+AF324+AF325</f>
        <v>0</v>
      </c>
      <c r="AG322" s="166">
        <f t="shared" si="786"/>
        <v>0</v>
      </c>
      <c r="AH322" s="166">
        <f t="shared" si="786"/>
        <v>0</v>
      </c>
      <c r="AI322" s="150"/>
      <c r="AJ322" s="149">
        <f t="shared" si="12"/>
        <v>0</v>
      </c>
      <c r="AK322" s="166">
        <f t="shared" ref="AK322:AL322" si="787">+AK323+AK324+AK325</f>
        <v>0</v>
      </c>
      <c r="AL322" s="166">
        <f t="shared" si="787"/>
        <v>0</v>
      </c>
      <c r="AM322" s="150"/>
      <c r="AN322" s="166">
        <f>+AN323+AN324+AN325</f>
        <v>0</v>
      </c>
      <c r="AO322" s="150"/>
      <c r="AP322" s="166">
        <f>+AP323+AP324+AP325</f>
        <v>0</v>
      </c>
      <c r="AQ322" s="150"/>
      <c r="AR322" s="166">
        <f>+AR323+AR324+AR325</f>
        <v>0</v>
      </c>
      <c r="AS322" s="150"/>
      <c r="AT322" s="166">
        <f>+AT323+AT324+AT325</f>
        <v>0</v>
      </c>
      <c r="AU322" s="150"/>
      <c r="AV322" s="149">
        <f t="shared" si="14"/>
        <v>0</v>
      </c>
      <c r="AW322" s="166">
        <f t="shared" ref="AW322:AX322" si="788">+AW323+AW324+AW325</f>
        <v>0</v>
      </c>
      <c r="AX322" s="166">
        <f t="shared" si="788"/>
        <v>0</v>
      </c>
      <c r="AY322" s="150"/>
      <c r="AZ322" s="149">
        <f t="shared" si="16"/>
        <v>0</v>
      </c>
      <c r="BA322" s="166">
        <f t="shared" ref="BA322:BB322" si="789">+BA323+BA324+BA325</f>
        <v>0</v>
      </c>
      <c r="BB322" s="166">
        <f t="shared" si="789"/>
        <v>0</v>
      </c>
      <c r="BC322" s="149"/>
      <c r="BD322" s="149">
        <f t="shared" si="18"/>
        <v>0</v>
      </c>
      <c r="BE322" s="358">
        <f>+BE323+BE324+BE325</f>
        <v>0</v>
      </c>
      <c r="BF322" s="166">
        <f t="shared" ref="BF322" si="790">+BF323+BF324+BF325</f>
        <v>0</v>
      </c>
      <c r="BG322" s="151"/>
      <c r="BH322" s="149">
        <f t="shared" si="20"/>
        <v>0</v>
      </c>
      <c r="BI322" s="166">
        <f t="shared" ref="BI322:BM322" si="791">+BI323+BI324+BI325</f>
        <v>0</v>
      </c>
      <c r="BJ322" s="166">
        <f t="shared" si="791"/>
        <v>0</v>
      </c>
      <c r="BK322" s="166">
        <f t="shared" si="791"/>
        <v>0</v>
      </c>
      <c r="BL322" s="166">
        <f t="shared" si="791"/>
        <v>0</v>
      </c>
      <c r="BM322" s="166">
        <f t="shared" si="791"/>
        <v>0</v>
      </c>
      <c r="BN322" s="151"/>
      <c r="BO322" s="149">
        <f t="shared" si="22"/>
        <v>0</v>
      </c>
      <c r="BP322" s="151"/>
      <c r="BQ322" s="126"/>
    </row>
    <row r="323" spans="1:69" ht="12.75" customHeight="1">
      <c r="A323" s="185" t="s">
        <v>644</v>
      </c>
      <c r="B323" s="186" t="s">
        <v>645</v>
      </c>
      <c r="C323" s="149">
        <f t="shared" si="0"/>
        <v>0</v>
      </c>
      <c r="D323" s="163"/>
      <c r="E323" s="163"/>
      <c r="F323" s="163"/>
      <c r="G323" s="150"/>
      <c r="H323" s="149">
        <f t="shared" si="2"/>
        <v>0</v>
      </c>
      <c r="I323" s="163"/>
      <c r="J323" s="163"/>
      <c r="K323" s="163"/>
      <c r="L323" s="163"/>
      <c r="M323" s="150"/>
      <c r="N323" s="149">
        <f t="shared" si="4"/>
        <v>0</v>
      </c>
      <c r="O323" s="163"/>
      <c r="P323" s="163"/>
      <c r="Q323" s="163"/>
      <c r="R323" s="163"/>
      <c r="S323" s="163"/>
      <c r="T323" s="150"/>
      <c r="U323" s="149">
        <f t="shared" si="6"/>
        <v>0</v>
      </c>
      <c r="V323" s="163"/>
      <c r="W323" s="163"/>
      <c r="X323" s="163"/>
      <c r="Y323" s="150"/>
      <c r="Z323" s="149">
        <f t="shared" si="8"/>
        <v>0</v>
      </c>
      <c r="AA323" s="163"/>
      <c r="AB323" s="163"/>
      <c r="AC323" s="163"/>
      <c r="AD323" s="150"/>
      <c r="AE323" s="149">
        <f t="shared" si="10"/>
        <v>0</v>
      </c>
      <c r="AF323" s="163"/>
      <c r="AG323" s="163"/>
      <c r="AH323" s="163"/>
      <c r="AI323" s="150"/>
      <c r="AJ323" s="149">
        <f t="shared" si="12"/>
        <v>0</v>
      </c>
      <c r="AK323" s="163"/>
      <c r="AL323" s="163"/>
      <c r="AM323" s="150"/>
      <c r="AN323" s="163"/>
      <c r="AO323" s="150"/>
      <c r="AP323" s="163"/>
      <c r="AQ323" s="150"/>
      <c r="AR323" s="163"/>
      <c r="AS323" s="150"/>
      <c r="AT323" s="163"/>
      <c r="AU323" s="150"/>
      <c r="AV323" s="149">
        <f t="shared" si="14"/>
        <v>0</v>
      </c>
      <c r="AW323" s="163"/>
      <c r="AX323" s="163"/>
      <c r="AY323" s="150"/>
      <c r="AZ323" s="149">
        <f t="shared" si="16"/>
        <v>0</v>
      </c>
      <c r="BA323" s="163"/>
      <c r="BB323" s="163"/>
      <c r="BC323" s="149"/>
      <c r="BD323" s="149">
        <f t="shared" si="18"/>
        <v>0</v>
      </c>
      <c r="BE323" s="357"/>
      <c r="BF323" s="163"/>
      <c r="BG323" s="151"/>
      <c r="BH323" s="149">
        <f t="shared" si="20"/>
        <v>0</v>
      </c>
      <c r="BI323" s="163"/>
      <c r="BJ323" s="163"/>
      <c r="BK323" s="163"/>
      <c r="BL323" s="163"/>
      <c r="BM323" s="163"/>
      <c r="BN323" s="151"/>
      <c r="BO323" s="149">
        <f t="shared" si="22"/>
        <v>0</v>
      </c>
      <c r="BP323" s="151"/>
      <c r="BQ323" s="126"/>
    </row>
    <row r="324" spans="1:69" ht="12.75" customHeight="1">
      <c r="A324" s="173" t="s">
        <v>646</v>
      </c>
      <c r="B324" s="174" t="s">
        <v>647</v>
      </c>
      <c r="C324" s="149">
        <f t="shared" si="0"/>
        <v>0</v>
      </c>
      <c r="D324" s="163"/>
      <c r="E324" s="163"/>
      <c r="F324" s="163"/>
      <c r="G324" s="150"/>
      <c r="H324" s="149">
        <f t="shared" si="2"/>
        <v>0</v>
      </c>
      <c r="I324" s="163"/>
      <c r="J324" s="163"/>
      <c r="K324" s="163"/>
      <c r="L324" s="163"/>
      <c r="M324" s="150"/>
      <c r="N324" s="149">
        <f t="shared" si="4"/>
        <v>0</v>
      </c>
      <c r="O324" s="163"/>
      <c r="P324" s="163"/>
      <c r="Q324" s="163"/>
      <c r="R324" s="163"/>
      <c r="S324" s="163"/>
      <c r="T324" s="150"/>
      <c r="U324" s="149">
        <f t="shared" si="6"/>
        <v>0</v>
      </c>
      <c r="V324" s="163"/>
      <c r="W324" s="163"/>
      <c r="X324" s="163"/>
      <c r="Y324" s="150"/>
      <c r="Z324" s="149">
        <f t="shared" si="8"/>
        <v>0</v>
      </c>
      <c r="AA324" s="163"/>
      <c r="AB324" s="163"/>
      <c r="AC324" s="163"/>
      <c r="AD324" s="150"/>
      <c r="AE324" s="149">
        <f t="shared" si="10"/>
        <v>0</v>
      </c>
      <c r="AF324" s="163"/>
      <c r="AG324" s="163"/>
      <c r="AH324" s="163"/>
      <c r="AI324" s="150"/>
      <c r="AJ324" s="149">
        <f t="shared" si="12"/>
        <v>0</v>
      </c>
      <c r="AK324" s="163"/>
      <c r="AL324" s="163"/>
      <c r="AM324" s="150"/>
      <c r="AN324" s="163"/>
      <c r="AO324" s="150"/>
      <c r="AP324" s="163"/>
      <c r="AQ324" s="150"/>
      <c r="AR324" s="163"/>
      <c r="AS324" s="150"/>
      <c r="AT324" s="163"/>
      <c r="AU324" s="150"/>
      <c r="AV324" s="149">
        <f t="shared" si="14"/>
        <v>0</v>
      </c>
      <c r="AW324" s="163"/>
      <c r="AX324" s="163"/>
      <c r="AY324" s="150"/>
      <c r="AZ324" s="149">
        <f t="shared" si="16"/>
        <v>0</v>
      </c>
      <c r="BA324" s="163"/>
      <c r="BB324" s="163"/>
      <c r="BC324" s="149"/>
      <c r="BD324" s="149">
        <f t="shared" si="18"/>
        <v>0</v>
      </c>
      <c r="BE324" s="357"/>
      <c r="BF324" s="163"/>
      <c r="BG324" s="151"/>
      <c r="BH324" s="149">
        <f t="shared" si="20"/>
        <v>0</v>
      </c>
      <c r="BI324" s="163"/>
      <c r="BJ324" s="163"/>
      <c r="BK324" s="163"/>
      <c r="BL324" s="163"/>
      <c r="BM324" s="163"/>
      <c r="BN324" s="151"/>
      <c r="BO324" s="149">
        <f t="shared" si="22"/>
        <v>0</v>
      </c>
      <c r="BP324" s="151"/>
      <c r="BQ324" s="126"/>
    </row>
    <row r="325" spans="1:69" ht="12.75" customHeight="1">
      <c r="A325" s="173" t="s">
        <v>648</v>
      </c>
      <c r="B325" s="174" t="s">
        <v>649</v>
      </c>
      <c r="C325" s="149">
        <f t="shared" si="0"/>
        <v>0</v>
      </c>
      <c r="D325" s="163"/>
      <c r="E325" s="163"/>
      <c r="F325" s="163"/>
      <c r="G325" s="150"/>
      <c r="H325" s="149">
        <f t="shared" si="2"/>
        <v>0</v>
      </c>
      <c r="I325" s="163"/>
      <c r="J325" s="163"/>
      <c r="K325" s="163"/>
      <c r="L325" s="163"/>
      <c r="M325" s="150"/>
      <c r="N325" s="149">
        <f t="shared" si="4"/>
        <v>0</v>
      </c>
      <c r="O325" s="163"/>
      <c r="P325" s="163"/>
      <c r="Q325" s="163"/>
      <c r="R325" s="163"/>
      <c r="S325" s="163"/>
      <c r="T325" s="150"/>
      <c r="U325" s="149">
        <f t="shared" si="6"/>
        <v>0</v>
      </c>
      <c r="V325" s="163"/>
      <c r="W325" s="163"/>
      <c r="X325" s="163"/>
      <c r="Y325" s="150"/>
      <c r="Z325" s="149">
        <f t="shared" si="8"/>
        <v>0</v>
      </c>
      <c r="AA325" s="163"/>
      <c r="AB325" s="163"/>
      <c r="AC325" s="163"/>
      <c r="AD325" s="150"/>
      <c r="AE325" s="149">
        <f t="shared" si="10"/>
        <v>0</v>
      </c>
      <c r="AF325" s="163"/>
      <c r="AG325" s="163"/>
      <c r="AH325" s="163"/>
      <c r="AI325" s="150"/>
      <c r="AJ325" s="149">
        <f t="shared" si="12"/>
        <v>0</v>
      </c>
      <c r="AK325" s="163"/>
      <c r="AL325" s="163"/>
      <c r="AM325" s="150"/>
      <c r="AN325" s="163"/>
      <c r="AO325" s="150"/>
      <c r="AP325" s="163"/>
      <c r="AQ325" s="150"/>
      <c r="AR325" s="163"/>
      <c r="AS325" s="150"/>
      <c r="AT325" s="163"/>
      <c r="AU325" s="150"/>
      <c r="AV325" s="149">
        <f t="shared" si="14"/>
        <v>0</v>
      </c>
      <c r="AW325" s="163"/>
      <c r="AX325" s="163"/>
      <c r="AY325" s="150"/>
      <c r="AZ325" s="149">
        <f t="shared" si="16"/>
        <v>0</v>
      </c>
      <c r="BA325" s="163"/>
      <c r="BB325" s="163"/>
      <c r="BC325" s="149"/>
      <c r="BD325" s="149">
        <f t="shared" si="18"/>
        <v>0</v>
      </c>
      <c r="BE325" s="357"/>
      <c r="BF325" s="163"/>
      <c r="BG325" s="151"/>
      <c r="BH325" s="149">
        <f t="shared" si="20"/>
        <v>0</v>
      </c>
      <c r="BI325" s="163"/>
      <c r="BJ325" s="163"/>
      <c r="BK325" s="163"/>
      <c r="BL325" s="163"/>
      <c r="BM325" s="163"/>
      <c r="BN325" s="151"/>
      <c r="BO325" s="149">
        <f t="shared" si="22"/>
        <v>0</v>
      </c>
      <c r="BP325" s="151"/>
      <c r="BQ325" s="126"/>
    </row>
    <row r="326" spans="1:69" ht="12.75" customHeight="1">
      <c r="A326" s="154" t="s">
        <v>650</v>
      </c>
      <c r="B326" s="155" t="s">
        <v>651</v>
      </c>
      <c r="C326" s="149">
        <f t="shared" si="0"/>
        <v>0</v>
      </c>
      <c r="D326" s="156">
        <f t="shared" ref="D326:F326" si="792">+D327+D328+D329+D330+D337+D338+D339</f>
        <v>0</v>
      </c>
      <c r="E326" s="156">
        <f t="shared" si="792"/>
        <v>0</v>
      </c>
      <c r="F326" s="156">
        <f t="shared" si="792"/>
        <v>0</v>
      </c>
      <c r="G326" s="150"/>
      <c r="H326" s="149">
        <f t="shared" si="2"/>
        <v>0</v>
      </c>
      <c r="I326" s="156">
        <f t="shared" ref="I326:L326" si="793">+I327+I328+I329+I330+I337+I338+I339</f>
        <v>0</v>
      </c>
      <c r="J326" s="156">
        <f t="shared" si="793"/>
        <v>0</v>
      </c>
      <c r="K326" s="156">
        <f t="shared" si="793"/>
        <v>0</v>
      </c>
      <c r="L326" s="156">
        <f t="shared" si="793"/>
        <v>0</v>
      </c>
      <c r="M326" s="150"/>
      <c r="N326" s="149">
        <f t="shared" si="4"/>
        <v>0</v>
      </c>
      <c r="O326" s="156">
        <f t="shared" ref="O326:S326" si="794">+O327+O328+O329+O330+O337+O338+O339</f>
        <v>0</v>
      </c>
      <c r="P326" s="156">
        <f t="shared" si="794"/>
        <v>0</v>
      </c>
      <c r="Q326" s="156">
        <f t="shared" si="794"/>
        <v>0</v>
      </c>
      <c r="R326" s="156">
        <f t="shared" si="794"/>
        <v>0</v>
      </c>
      <c r="S326" s="156">
        <f t="shared" si="794"/>
        <v>0</v>
      </c>
      <c r="T326" s="150"/>
      <c r="U326" s="149">
        <f t="shared" si="6"/>
        <v>0</v>
      </c>
      <c r="V326" s="156">
        <f t="shared" ref="V326:X326" si="795">+V327+V328+V329+V330+V337+V338+V339</f>
        <v>0</v>
      </c>
      <c r="W326" s="156">
        <f t="shared" si="795"/>
        <v>0</v>
      </c>
      <c r="X326" s="156">
        <f t="shared" si="795"/>
        <v>0</v>
      </c>
      <c r="Y326" s="150"/>
      <c r="Z326" s="149">
        <f t="shared" si="8"/>
        <v>0</v>
      </c>
      <c r="AA326" s="156">
        <f t="shared" ref="AA326:AC326" si="796">+AA327+AA328+AA329+AA330+AA337+AA338+AA339</f>
        <v>0</v>
      </c>
      <c r="AB326" s="156">
        <f t="shared" si="796"/>
        <v>0</v>
      </c>
      <c r="AC326" s="156">
        <f t="shared" si="796"/>
        <v>0</v>
      </c>
      <c r="AD326" s="150"/>
      <c r="AE326" s="149">
        <f t="shared" si="10"/>
        <v>0</v>
      </c>
      <c r="AF326" s="156">
        <f t="shared" ref="AF326:AH326" si="797">+AF327+AF328+AF329+AF330+AF337+AF338+AF339</f>
        <v>0</v>
      </c>
      <c r="AG326" s="156">
        <f t="shared" si="797"/>
        <v>0</v>
      </c>
      <c r="AH326" s="156">
        <f t="shared" si="797"/>
        <v>0</v>
      </c>
      <c r="AI326" s="150"/>
      <c r="AJ326" s="149">
        <f t="shared" si="12"/>
        <v>0</v>
      </c>
      <c r="AK326" s="156">
        <f t="shared" ref="AK326:AL326" si="798">+AK327+AK328+AK329+AK330+AK337+AK338+AK339</f>
        <v>0</v>
      </c>
      <c r="AL326" s="156">
        <f t="shared" si="798"/>
        <v>0</v>
      </c>
      <c r="AM326" s="150"/>
      <c r="AN326" s="156">
        <f>+AN327+AN328+AN329+AN330+AN337+AN338+AN339</f>
        <v>0</v>
      </c>
      <c r="AO326" s="150"/>
      <c r="AP326" s="156">
        <f>+AP327+AP328+AP329+AP330+AP337+AP338+AP339</f>
        <v>0</v>
      </c>
      <c r="AQ326" s="150"/>
      <c r="AR326" s="156">
        <f>+AR327+AR328+AR329+AR330+AR337+AR338+AR339</f>
        <v>0</v>
      </c>
      <c r="AS326" s="150"/>
      <c r="AT326" s="156">
        <f>+AT327+AT328+AT329+AT330+AT337+AT338+AT339</f>
        <v>0</v>
      </c>
      <c r="AU326" s="150"/>
      <c r="AV326" s="149">
        <f t="shared" si="14"/>
        <v>0</v>
      </c>
      <c r="AW326" s="156">
        <f t="shared" ref="AW326:AX326" si="799">+AW327+AW328+AW329+AW330+AW337+AW338+AW339</f>
        <v>0</v>
      </c>
      <c r="AX326" s="156">
        <f t="shared" si="799"/>
        <v>0</v>
      </c>
      <c r="AY326" s="150"/>
      <c r="AZ326" s="149">
        <f t="shared" si="16"/>
        <v>0</v>
      </c>
      <c r="BA326" s="156">
        <f t="shared" ref="BA326:BB326" si="800">+BA327+BA328+BA329+BA330+BA337+BA338+BA339</f>
        <v>0</v>
      </c>
      <c r="BB326" s="156">
        <f t="shared" si="800"/>
        <v>0</v>
      </c>
      <c r="BC326" s="149"/>
      <c r="BD326" s="149">
        <f t="shared" si="18"/>
        <v>0</v>
      </c>
      <c r="BE326" s="356">
        <f>+BE327+BE328+BE329+BE330+BE337+BE338+BE339</f>
        <v>0</v>
      </c>
      <c r="BF326" s="156">
        <f t="shared" ref="BF326" si="801">+BF327+BF328+BF329+BF330+BF337+BF338+BF339</f>
        <v>0</v>
      </c>
      <c r="BG326" s="151"/>
      <c r="BH326" s="149">
        <f t="shared" si="20"/>
        <v>0</v>
      </c>
      <c r="BI326" s="156">
        <f t="shared" ref="BI326:BM326" si="802">+BI327+BI328+BI329+BI330+BI337+BI338+BI339</f>
        <v>0</v>
      </c>
      <c r="BJ326" s="156">
        <f t="shared" si="802"/>
        <v>0</v>
      </c>
      <c r="BK326" s="156">
        <f t="shared" si="802"/>
        <v>0</v>
      </c>
      <c r="BL326" s="156">
        <f t="shared" si="802"/>
        <v>0</v>
      </c>
      <c r="BM326" s="156">
        <f t="shared" si="802"/>
        <v>0</v>
      </c>
      <c r="BN326" s="151"/>
      <c r="BO326" s="149">
        <f t="shared" si="22"/>
        <v>0</v>
      </c>
      <c r="BP326" s="151"/>
      <c r="BQ326" s="126"/>
    </row>
    <row r="327" spans="1:69" ht="12.75" customHeight="1">
      <c r="A327" s="187" t="s">
        <v>652</v>
      </c>
      <c r="B327" s="188" t="s">
        <v>653</v>
      </c>
      <c r="C327" s="149">
        <f t="shared" si="0"/>
        <v>0</v>
      </c>
      <c r="D327" s="163"/>
      <c r="E327" s="163"/>
      <c r="F327" s="163"/>
      <c r="G327" s="150"/>
      <c r="H327" s="149">
        <f t="shared" si="2"/>
        <v>0</v>
      </c>
      <c r="I327" s="163"/>
      <c r="J327" s="163"/>
      <c r="K327" s="163"/>
      <c r="L327" s="163"/>
      <c r="M327" s="150"/>
      <c r="N327" s="149">
        <f t="shared" si="4"/>
        <v>0</v>
      </c>
      <c r="O327" s="163"/>
      <c r="P327" s="163"/>
      <c r="Q327" s="163"/>
      <c r="R327" s="163"/>
      <c r="S327" s="163"/>
      <c r="T327" s="150"/>
      <c r="U327" s="149">
        <f t="shared" si="6"/>
        <v>0</v>
      </c>
      <c r="V327" s="163"/>
      <c r="W327" s="163"/>
      <c r="X327" s="163"/>
      <c r="Y327" s="150"/>
      <c r="Z327" s="149">
        <f t="shared" si="8"/>
        <v>0</v>
      </c>
      <c r="AA327" s="163"/>
      <c r="AB327" s="163"/>
      <c r="AC327" s="163"/>
      <c r="AD327" s="150"/>
      <c r="AE327" s="149">
        <f t="shared" si="10"/>
        <v>0</v>
      </c>
      <c r="AF327" s="163"/>
      <c r="AG327" s="163"/>
      <c r="AH327" s="163"/>
      <c r="AI327" s="150"/>
      <c r="AJ327" s="149">
        <f t="shared" si="12"/>
        <v>0</v>
      </c>
      <c r="AK327" s="163"/>
      <c r="AL327" s="163"/>
      <c r="AM327" s="150"/>
      <c r="AN327" s="163"/>
      <c r="AO327" s="150"/>
      <c r="AP327" s="163"/>
      <c r="AQ327" s="150"/>
      <c r="AR327" s="163"/>
      <c r="AS327" s="150"/>
      <c r="AT327" s="163"/>
      <c r="AU327" s="150"/>
      <c r="AV327" s="149">
        <f t="shared" si="14"/>
        <v>0</v>
      </c>
      <c r="AW327" s="163"/>
      <c r="AX327" s="163"/>
      <c r="AY327" s="150"/>
      <c r="AZ327" s="149">
        <f t="shared" si="16"/>
        <v>0</v>
      </c>
      <c r="BA327" s="163"/>
      <c r="BB327" s="163"/>
      <c r="BC327" s="149"/>
      <c r="BD327" s="149">
        <f t="shared" si="18"/>
        <v>0</v>
      </c>
      <c r="BE327" s="357"/>
      <c r="BF327" s="163"/>
      <c r="BG327" s="151"/>
      <c r="BH327" s="149">
        <f t="shared" si="20"/>
        <v>0</v>
      </c>
      <c r="BI327" s="163"/>
      <c r="BJ327" s="163"/>
      <c r="BK327" s="163"/>
      <c r="BL327" s="163"/>
      <c r="BM327" s="163"/>
      <c r="BN327" s="151"/>
      <c r="BO327" s="149">
        <f t="shared" si="22"/>
        <v>0</v>
      </c>
      <c r="BP327" s="151"/>
      <c r="BQ327" s="126"/>
    </row>
    <row r="328" spans="1:69" ht="12.75" customHeight="1">
      <c r="A328" s="164" t="s">
        <v>654</v>
      </c>
      <c r="B328" s="165" t="s">
        <v>655</v>
      </c>
      <c r="C328" s="149">
        <f t="shared" si="0"/>
        <v>0</v>
      </c>
      <c r="D328" s="166"/>
      <c r="E328" s="166"/>
      <c r="F328" s="166"/>
      <c r="G328" s="150"/>
      <c r="H328" s="149">
        <f t="shared" si="2"/>
        <v>0</v>
      </c>
      <c r="I328" s="166"/>
      <c r="J328" s="166"/>
      <c r="K328" s="166"/>
      <c r="L328" s="166"/>
      <c r="M328" s="150"/>
      <c r="N328" s="149">
        <f t="shared" si="4"/>
        <v>0</v>
      </c>
      <c r="O328" s="166"/>
      <c r="P328" s="166"/>
      <c r="Q328" s="166"/>
      <c r="R328" s="166"/>
      <c r="S328" s="166"/>
      <c r="T328" s="150"/>
      <c r="U328" s="149">
        <f t="shared" si="6"/>
        <v>0</v>
      </c>
      <c r="V328" s="166"/>
      <c r="W328" s="166"/>
      <c r="X328" s="166"/>
      <c r="Y328" s="150"/>
      <c r="Z328" s="149">
        <f t="shared" si="8"/>
        <v>0</v>
      </c>
      <c r="AA328" s="166"/>
      <c r="AB328" s="166"/>
      <c r="AC328" s="166"/>
      <c r="AD328" s="150"/>
      <c r="AE328" s="149">
        <f t="shared" si="10"/>
        <v>0</v>
      </c>
      <c r="AF328" s="166"/>
      <c r="AG328" s="166"/>
      <c r="AH328" s="166"/>
      <c r="AI328" s="150"/>
      <c r="AJ328" s="149">
        <f t="shared" si="12"/>
        <v>0</v>
      </c>
      <c r="AK328" s="166"/>
      <c r="AL328" s="166"/>
      <c r="AM328" s="150"/>
      <c r="AN328" s="166"/>
      <c r="AO328" s="150"/>
      <c r="AP328" s="166"/>
      <c r="AQ328" s="150"/>
      <c r="AR328" s="166"/>
      <c r="AS328" s="150"/>
      <c r="AT328" s="166"/>
      <c r="AU328" s="150"/>
      <c r="AV328" s="149">
        <f t="shared" si="14"/>
        <v>0</v>
      </c>
      <c r="AW328" s="166"/>
      <c r="AX328" s="166"/>
      <c r="AY328" s="150"/>
      <c r="AZ328" s="149">
        <f t="shared" si="16"/>
        <v>0</v>
      </c>
      <c r="BA328" s="166"/>
      <c r="BB328" s="166"/>
      <c r="BC328" s="149"/>
      <c r="BD328" s="149">
        <f t="shared" si="18"/>
        <v>0</v>
      </c>
      <c r="BE328" s="358"/>
      <c r="BF328" s="166"/>
      <c r="BG328" s="151"/>
      <c r="BH328" s="149">
        <f t="shared" si="20"/>
        <v>0</v>
      </c>
      <c r="BI328" s="166"/>
      <c r="BJ328" s="166"/>
      <c r="BK328" s="166"/>
      <c r="BL328" s="166"/>
      <c r="BM328" s="166"/>
      <c r="BN328" s="151"/>
      <c r="BO328" s="149">
        <f t="shared" si="22"/>
        <v>0</v>
      </c>
      <c r="BP328" s="151"/>
      <c r="BQ328" s="126"/>
    </row>
    <row r="329" spans="1:69" ht="12.75" customHeight="1">
      <c r="A329" s="164" t="s">
        <v>656</v>
      </c>
      <c r="B329" s="165" t="s">
        <v>657</v>
      </c>
      <c r="C329" s="149">
        <f t="shared" si="0"/>
        <v>0</v>
      </c>
      <c r="D329" s="166"/>
      <c r="E329" s="166"/>
      <c r="F329" s="166"/>
      <c r="G329" s="150"/>
      <c r="H329" s="149">
        <f t="shared" si="2"/>
        <v>0</v>
      </c>
      <c r="I329" s="166"/>
      <c r="J329" s="166"/>
      <c r="K329" s="166"/>
      <c r="L329" s="166"/>
      <c r="M329" s="150"/>
      <c r="N329" s="149">
        <f t="shared" si="4"/>
        <v>0</v>
      </c>
      <c r="O329" s="166"/>
      <c r="P329" s="166"/>
      <c r="Q329" s="166"/>
      <c r="R329" s="166"/>
      <c r="S329" s="166"/>
      <c r="T329" s="150"/>
      <c r="U329" s="149">
        <f t="shared" si="6"/>
        <v>0</v>
      </c>
      <c r="V329" s="166"/>
      <c r="W329" s="166"/>
      <c r="X329" s="166"/>
      <c r="Y329" s="150"/>
      <c r="Z329" s="149">
        <f t="shared" si="8"/>
        <v>0</v>
      </c>
      <c r="AA329" s="166"/>
      <c r="AB329" s="166"/>
      <c r="AC329" s="166"/>
      <c r="AD329" s="150"/>
      <c r="AE329" s="149">
        <f t="shared" si="10"/>
        <v>0</v>
      </c>
      <c r="AF329" s="166"/>
      <c r="AG329" s="166"/>
      <c r="AH329" s="166"/>
      <c r="AI329" s="150"/>
      <c r="AJ329" s="149">
        <f t="shared" si="12"/>
        <v>0</v>
      </c>
      <c r="AK329" s="166"/>
      <c r="AL329" s="166"/>
      <c r="AM329" s="150"/>
      <c r="AN329" s="166"/>
      <c r="AO329" s="150"/>
      <c r="AP329" s="166"/>
      <c r="AQ329" s="150"/>
      <c r="AR329" s="166"/>
      <c r="AS329" s="150"/>
      <c r="AT329" s="166"/>
      <c r="AU329" s="150"/>
      <c r="AV329" s="149">
        <f t="shared" si="14"/>
        <v>0</v>
      </c>
      <c r="AW329" s="166"/>
      <c r="AX329" s="166"/>
      <c r="AY329" s="150"/>
      <c r="AZ329" s="149">
        <f t="shared" si="16"/>
        <v>0</v>
      </c>
      <c r="BA329" s="166"/>
      <c r="BB329" s="166"/>
      <c r="BC329" s="149"/>
      <c r="BD329" s="149">
        <f t="shared" si="18"/>
        <v>0</v>
      </c>
      <c r="BE329" s="358"/>
      <c r="BF329" s="166"/>
      <c r="BG329" s="151"/>
      <c r="BH329" s="149">
        <f t="shared" si="20"/>
        <v>0</v>
      </c>
      <c r="BI329" s="166"/>
      <c r="BJ329" s="166"/>
      <c r="BK329" s="166"/>
      <c r="BL329" s="166"/>
      <c r="BM329" s="166"/>
      <c r="BN329" s="151"/>
      <c r="BO329" s="149">
        <f t="shared" si="22"/>
        <v>0</v>
      </c>
      <c r="BP329" s="151"/>
      <c r="BQ329" s="126"/>
    </row>
    <row r="330" spans="1:69" ht="12.75" customHeight="1">
      <c r="A330" s="167" t="s">
        <v>658</v>
      </c>
      <c r="B330" s="168" t="s">
        <v>659</v>
      </c>
      <c r="C330" s="149">
        <f t="shared" si="0"/>
        <v>0</v>
      </c>
      <c r="D330" s="156">
        <f t="shared" ref="D330:F330" si="803">+D331+D332+D335+D336</f>
        <v>0</v>
      </c>
      <c r="E330" s="156">
        <f t="shared" si="803"/>
        <v>0</v>
      </c>
      <c r="F330" s="156">
        <f t="shared" si="803"/>
        <v>0</v>
      </c>
      <c r="G330" s="150"/>
      <c r="H330" s="149">
        <f t="shared" si="2"/>
        <v>0</v>
      </c>
      <c r="I330" s="156">
        <f t="shared" ref="I330:L330" si="804">+I331+I332+I335+I336</f>
        <v>0</v>
      </c>
      <c r="J330" s="156">
        <f t="shared" si="804"/>
        <v>0</v>
      </c>
      <c r="K330" s="156">
        <f t="shared" si="804"/>
        <v>0</v>
      </c>
      <c r="L330" s="156">
        <f t="shared" si="804"/>
        <v>0</v>
      </c>
      <c r="M330" s="150"/>
      <c r="N330" s="149">
        <f t="shared" si="4"/>
        <v>0</v>
      </c>
      <c r="O330" s="156">
        <f t="shared" ref="O330:S330" si="805">+O331+O332+O335+O336</f>
        <v>0</v>
      </c>
      <c r="P330" s="156">
        <f t="shared" si="805"/>
        <v>0</v>
      </c>
      <c r="Q330" s="156">
        <f t="shared" si="805"/>
        <v>0</v>
      </c>
      <c r="R330" s="156">
        <f t="shared" si="805"/>
        <v>0</v>
      </c>
      <c r="S330" s="156">
        <f t="shared" si="805"/>
        <v>0</v>
      </c>
      <c r="T330" s="150"/>
      <c r="U330" s="149">
        <f t="shared" si="6"/>
        <v>0</v>
      </c>
      <c r="V330" s="156">
        <f t="shared" ref="V330:X330" si="806">+V331+V332+V335+V336</f>
        <v>0</v>
      </c>
      <c r="W330" s="156">
        <f t="shared" si="806"/>
        <v>0</v>
      </c>
      <c r="X330" s="156">
        <f t="shared" si="806"/>
        <v>0</v>
      </c>
      <c r="Y330" s="150"/>
      <c r="Z330" s="149">
        <f t="shared" si="8"/>
        <v>0</v>
      </c>
      <c r="AA330" s="156">
        <f t="shared" ref="AA330:AC330" si="807">+AA331+AA332+AA335+AA336</f>
        <v>0</v>
      </c>
      <c r="AB330" s="156">
        <f t="shared" si="807"/>
        <v>0</v>
      </c>
      <c r="AC330" s="156">
        <f t="shared" si="807"/>
        <v>0</v>
      </c>
      <c r="AD330" s="150"/>
      <c r="AE330" s="149">
        <f t="shared" si="10"/>
        <v>0</v>
      </c>
      <c r="AF330" s="156">
        <f t="shared" ref="AF330:AH330" si="808">+AF331+AF332+AF335+AF336</f>
        <v>0</v>
      </c>
      <c r="AG330" s="156">
        <f t="shared" si="808"/>
        <v>0</v>
      </c>
      <c r="AH330" s="156">
        <f t="shared" si="808"/>
        <v>0</v>
      </c>
      <c r="AI330" s="150"/>
      <c r="AJ330" s="149">
        <f t="shared" si="12"/>
        <v>0</v>
      </c>
      <c r="AK330" s="156">
        <f t="shared" ref="AK330:AL330" si="809">+AK331+AK332+AK335+AK336</f>
        <v>0</v>
      </c>
      <c r="AL330" s="156">
        <f t="shared" si="809"/>
        <v>0</v>
      </c>
      <c r="AM330" s="150"/>
      <c r="AN330" s="156">
        <f>+AN331+AN332+AN335+AN336</f>
        <v>0</v>
      </c>
      <c r="AO330" s="150"/>
      <c r="AP330" s="156">
        <f>+AP331+AP332+AP335+AP336</f>
        <v>0</v>
      </c>
      <c r="AQ330" s="150"/>
      <c r="AR330" s="156">
        <f>+AR331+AR332+AR335+AR336</f>
        <v>0</v>
      </c>
      <c r="AS330" s="150"/>
      <c r="AT330" s="156">
        <f>+AT331+AT332+AT335+AT336</f>
        <v>0</v>
      </c>
      <c r="AU330" s="150"/>
      <c r="AV330" s="149">
        <f t="shared" si="14"/>
        <v>0</v>
      </c>
      <c r="AW330" s="156">
        <f t="shared" ref="AW330:AX330" si="810">+AW331+AW332+AW335+AW336</f>
        <v>0</v>
      </c>
      <c r="AX330" s="156">
        <f t="shared" si="810"/>
        <v>0</v>
      </c>
      <c r="AY330" s="150"/>
      <c r="AZ330" s="149">
        <f t="shared" si="16"/>
        <v>0</v>
      </c>
      <c r="BA330" s="156">
        <f t="shared" ref="BA330:BB330" si="811">+BA331+BA332+BA335+BA336</f>
        <v>0</v>
      </c>
      <c r="BB330" s="156">
        <f t="shared" si="811"/>
        <v>0</v>
      </c>
      <c r="BC330" s="149"/>
      <c r="BD330" s="149">
        <f t="shared" si="18"/>
        <v>0</v>
      </c>
      <c r="BE330" s="356">
        <f>+BE331+BE332+BE335+BE336</f>
        <v>0</v>
      </c>
      <c r="BF330" s="156">
        <f t="shared" ref="BF330" si="812">+BF331+BF332+BF335+BF336</f>
        <v>0</v>
      </c>
      <c r="BG330" s="151"/>
      <c r="BH330" s="149">
        <f t="shared" si="20"/>
        <v>0</v>
      </c>
      <c r="BI330" s="156">
        <f t="shared" ref="BI330:BM330" si="813">+BI331+BI332+BI335+BI336</f>
        <v>0</v>
      </c>
      <c r="BJ330" s="156">
        <f t="shared" si="813"/>
        <v>0</v>
      </c>
      <c r="BK330" s="156">
        <f t="shared" si="813"/>
        <v>0</v>
      </c>
      <c r="BL330" s="156">
        <f t="shared" si="813"/>
        <v>0</v>
      </c>
      <c r="BM330" s="156">
        <f t="shared" si="813"/>
        <v>0</v>
      </c>
      <c r="BN330" s="151"/>
      <c r="BO330" s="149">
        <f t="shared" si="22"/>
        <v>0</v>
      </c>
      <c r="BP330" s="151"/>
      <c r="BQ330" s="126"/>
    </row>
    <row r="331" spans="1:69" ht="12.75" customHeight="1">
      <c r="A331" s="164" t="s">
        <v>660</v>
      </c>
      <c r="B331" s="165" t="s">
        <v>661</v>
      </c>
      <c r="C331" s="149">
        <f t="shared" si="0"/>
        <v>0</v>
      </c>
      <c r="D331" s="166"/>
      <c r="E331" s="166"/>
      <c r="F331" s="166"/>
      <c r="G331" s="150"/>
      <c r="H331" s="149">
        <f t="shared" si="2"/>
        <v>0</v>
      </c>
      <c r="I331" s="166"/>
      <c r="J331" s="166"/>
      <c r="K331" s="166"/>
      <c r="L331" s="166"/>
      <c r="M331" s="150"/>
      <c r="N331" s="149">
        <f t="shared" si="4"/>
        <v>0</v>
      </c>
      <c r="O331" s="166"/>
      <c r="P331" s="166"/>
      <c r="Q331" s="166"/>
      <c r="R331" s="166"/>
      <c r="S331" s="166"/>
      <c r="T331" s="150"/>
      <c r="U331" s="149">
        <f t="shared" si="6"/>
        <v>0</v>
      </c>
      <c r="V331" s="166"/>
      <c r="W331" s="166"/>
      <c r="X331" s="166"/>
      <c r="Y331" s="150"/>
      <c r="Z331" s="149">
        <f t="shared" si="8"/>
        <v>0</v>
      </c>
      <c r="AA331" s="166"/>
      <c r="AB331" s="166"/>
      <c r="AC331" s="166"/>
      <c r="AD331" s="150"/>
      <c r="AE331" s="149">
        <f t="shared" si="10"/>
        <v>0</v>
      </c>
      <c r="AF331" s="166"/>
      <c r="AG331" s="166"/>
      <c r="AH331" s="166"/>
      <c r="AI331" s="150"/>
      <c r="AJ331" s="149">
        <f t="shared" si="12"/>
        <v>0</v>
      </c>
      <c r="AK331" s="166"/>
      <c r="AL331" s="166"/>
      <c r="AM331" s="150"/>
      <c r="AN331" s="166"/>
      <c r="AO331" s="150"/>
      <c r="AP331" s="166"/>
      <c r="AQ331" s="150"/>
      <c r="AR331" s="166"/>
      <c r="AS331" s="150"/>
      <c r="AT331" s="166"/>
      <c r="AU331" s="150"/>
      <c r="AV331" s="149">
        <f t="shared" si="14"/>
        <v>0</v>
      </c>
      <c r="AW331" s="166"/>
      <c r="AX331" s="166"/>
      <c r="AY331" s="150"/>
      <c r="AZ331" s="149">
        <f t="shared" si="16"/>
        <v>0</v>
      </c>
      <c r="BA331" s="166"/>
      <c r="BB331" s="166"/>
      <c r="BC331" s="149"/>
      <c r="BD331" s="149">
        <f t="shared" si="18"/>
        <v>0</v>
      </c>
      <c r="BE331" s="358"/>
      <c r="BF331" s="166"/>
      <c r="BG331" s="151"/>
      <c r="BH331" s="149">
        <f t="shared" si="20"/>
        <v>0</v>
      </c>
      <c r="BI331" s="166"/>
      <c r="BJ331" s="166"/>
      <c r="BK331" s="166"/>
      <c r="BL331" s="166"/>
      <c r="BM331" s="166"/>
      <c r="BN331" s="151"/>
      <c r="BO331" s="149">
        <f t="shared" si="22"/>
        <v>0</v>
      </c>
      <c r="BP331" s="151"/>
      <c r="BQ331" s="126"/>
    </row>
    <row r="332" spans="1:69" ht="12.75" customHeight="1">
      <c r="A332" s="167" t="s">
        <v>662</v>
      </c>
      <c r="B332" s="168" t="s">
        <v>663</v>
      </c>
      <c r="C332" s="149">
        <f t="shared" si="0"/>
        <v>0</v>
      </c>
      <c r="D332" s="156">
        <f t="shared" ref="D332:F332" si="814">+D333+D334</f>
        <v>0</v>
      </c>
      <c r="E332" s="156">
        <f t="shared" si="814"/>
        <v>0</v>
      </c>
      <c r="F332" s="156">
        <f t="shared" si="814"/>
        <v>0</v>
      </c>
      <c r="G332" s="150"/>
      <c r="H332" s="149">
        <f t="shared" si="2"/>
        <v>0</v>
      </c>
      <c r="I332" s="156">
        <f t="shared" ref="I332:L332" si="815">+I333+I334</f>
        <v>0</v>
      </c>
      <c r="J332" s="156">
        <f t="shared" si="815"/>
        <v>0</v>
      </c>
      <c r="K332" s="156">
        <f t="shared" si="815"/>
        <v>0</v>
      </c>
      <c r="L332" s="156">
        <f t="shared" si="815"/>
        <v>0</v>
      </c>
      <c r="M332" s="150"/>
      <c r="N332" s="149">
        <f t="shared" si="4"/>
        <v>0</v>
      </c>
      <c r="O332" s="156">
        <f t="shared" ref="O332:S332" si="816">+O333+O334</f>
        <v>0</v>
      </c>
      <c r="P332" s="156">
        <f t="shared" si="816"/>
        <v>0</v>
      </c>
      <c r="Q332" s="156">
        <f t="shared" si="816"/>
        <v>0</v>
      </c>
      <c r="R332" s="156">
        <f t="shared" si="816"/>
        <v>0</v>
      </c>
      <c r="S332" s="156">
        <f t="shared" si="816"/>
        <v>0</v>
      </c>
      <c r="T332" s="150"/>
      <c r="U332" s="149">
        <f t="shared" si="6"/>
        <v>0</v>
      </c>
      <c r="V332" s="156">
        <f t="shared" ref="V332:X332" si="817">+V333+V334</f>
        <v>0</v>
      </c>
      <c r="W332" s="156">
        <f t="shared" si="817"/>
        <v>0</v>
      </c>
      <c r="X332" s="156">
        <f t="shared" si="817"/>
        <v>0</v>
      </c>
      <c r="Y332" s="150"/>
      <c r="Z332" s="149">
        <f t="shared" si="8"/>
        <v>0</v>
      </c>
      <c r="AA332" s="156">
        <f t="shared" ref="AA332:AC332" si="818">+AA333+AA334</f>
        <v>0</v>
      </c>
      <c r="AB332" s="156">
        <f t="shared" si="818"/>
        <v>0</v>
      </c>
      <c r="AC332" s="156">
        <f t="shared" si="818"/>
        <v>0</v>
      </c>
      <c r="AD332" s="150"/>
      <c r="AE332" s="149">
        <f t="shared" si="10"/>
        <v>0</v>
      </c>
      <c r="AF332" s="156">
        <f t="shared" ref="AF332:AH332" si="819">+AF333+AF334</f>
        <v>0</v>
      </c>
      <c r="AG332" s="156">
        <f t="shared" si="819"/>
        <v>0</v>
      </c>
      <c r="AH332" s="156">
        <f t="shared" si="819"/>
        <v>0</v>
      </c>
      <c r="AI332" s="150"/>
      <c r="AJ332" s="149">
        <f t="shared" si="12"/>
        <v>0</v>
      </c>
      <c r="AK332" s="156">
        <f t="shared" ref="AK332:AL332" si="820">+AK333+AK334</f>
        <v>0</v>
      </c>
      <c r="AL332" s="156">
        <f t="shared" si="820"/>
        <v>0</v>
      </c>
      <c r="AM332" s="150"/>
      <c r="AN332" s="156">
        <f>+AN333+AN334</f>
        <v>0</v>
      </c>
      <c r="AO332" s="150"/>
      <c r="AP332" s="156">
        <f>+AP333+AP334</f>
        <v>0</v>
      </c>
      <c r="AQ332" s="150"/>
      <c r="AR332" s="156">
        <f>+AR333+AR334</f>
        <v>0</v>
      </c>
      <c r="AS332" s="150"/>
      <c r="AT332" s="156">
        <f>+AT333+AT334</f>
        <v>0</v>
      </c>
      <c r="AU332" s="150"/>
      <c r="AV332" s="149">
        <f t="shared" si="14"/>
        <v>0</v>
      </c>
      <c r="AW332" s="156">
        <f t="shared" ref="AW332:AX332" si="821">+AW333+AW334</f>
        <v>0</v>
      </c>
      <c r="AX332" s="156">
        <f t="shared" si="821"/>
        <v>0</v>
      </c>
      <c r="AY332" s="150"/>
      <c r="AZ332" s="149">
        <f t="shared" si="16"/>
        <v>0</v>
      </c>
      <c r="BA332" s="156">
        <f t="shared" ref="BA332:BB332" si="822">+BA333+BA334</f>
        <v>0</v>
      </c>
      <c r="BB332" s="156">
        <f t="shared" si="822"/>
        <v>0</v>
      </c>
      <c r="BC332" s="149"/>
      <c r="BD332" s="149">
        <f t="shared" si="18"/>
        <v>0</v>
      </c>
      <c r="BE332" s="356">
        <f>+BE333+BE334</f>
        <v>0</v>
      </c>
      <c r="BF332" s="156">
        <f t="shared" ref="BF332" si="823">+BF333+BF334</f>
        <v>0</v>
      </c>
      <c r="BG332" s="151"/>
      <c r="BH332" s="149">
        <f t="shared" si="20"/>
        <v>0</v>
      </c>
      <c r="BI332" s="156">
        <f t="shared" ref="BI332:BM332" si="824">+BI333+BI334</f>
        <v>0</v>
      </c>
      <c r="BJ332" s="156">
        <f t="shared" si="824"/>
        <v>0</v>
      </c>
      <c r="BK332" s="156">
        <f t="shared" si="824"/>
        <v>0</v>
      </c>
      <c r="BL332" s="156">
        <f t="shared" si="824"/>
        <v>0</v>
      </c>
      <c r="BM332" s="156">
        <f t="shared" si="824"/>
        <v>0</v>
      </c>
      <c r="BN332" s="151"/>
      <c r="BO332" s="149">
        <f t="shared" si="22"/>
        <v>0</v>
      </c>
      <c r="BP332" s="151"/>
      <c r="BQ332" s="126"/>
    </row>
    <row r="333" spans="1:69" ht="12.75" customHeight="1">
      <c r="A333" s="164" t="s">
        <v>664</v>
      </c>
      <c r="B333" s="165" t="s">
        <v>665</v>
      </c>
      <c r="C333" s="149">
        <f t="shared" si="0"/>
        <v>0</v>
      </c>
      <c r="D333" s="166"/>
      <c r="E333" s="166"/>
      <c r="F333" s="166"/>
      <c r="G333" s="150"/>
      <c r="H333" s="149">
        <f t="shared" si="2"/>
        <v>0</v>
      </c>
      <c r="I333" s="166"/>
      <c r="J333" s="166"/>
      <c r="K333" s="166"/>
      <c r="L333" s="166"/>
      <c r="M333" s="150"/>
      <c r="N333" s="149">
        <f t="shared" si="4"/>
        <v>0</v>
      </c>
      <c r="O333" s="166"/>
      <c r="P333" s="166"/>
      <c r="Q333" s="166"/>
      <c r="R333" s="166"/>
      <c r="S333" s="166"/>
      <c r="T333" s="150"/>
      <c r="U333" s="149">
        <f t="shared" si="6"/>
        <v>0</v>
      </c>
      <c r="V333" s="166"/>
      <c r="W333" s="166"/>
      <c r="X333" s="166"/>
      <c r="Y333" s="150"/>
      <c r="Z333" s="149">
        <f t="shared" si="8"/>
        <v>0</v>
      </c>
      <c r="AA333" s="166"/>
      <c r="AB333" s="166"/>
      <c r="AC333" s="166"/>
      <c r="AD333" s="150"/>
      <c r="AE333" s="149">
        <f t="shared" si="10"/>
        <v>0</v>
      </c>
      <c r="AF333" s="166"/>
      <c r="AG333" s="166"/>
      <c r="AH333" s="166"/>
      <c r="AI333" s="150"/>
      <c r="AJ333" s="149">
        <f t="shared" si="12"/>
        <v>0</v>
      </c>
      <c r="AK333" s="166"/>
      <c r="AL333" s="166"/>
      <c r="AM333" s="150"/>
      <c r="AN333" s="166"/>
      <c r="AO333" s="150"/>
      <c r="AP333" s="166"/>
      <c r="AQ333" s="150"/>
      <c r="AR333" s="166"/>
      <c r="AS333" s="150"/>
      <c r="AT333" s="166"/>
      <c r="AU333" s="150"/>
      <c r="AV333" s="149">
        <f t="shared" si="14"/>
        <v>0</v>
      </c>
      <c r="AW333" s="166"/>
      <c r="AX333" s="166"/>
      <c r="AY333" s="150"/>
      <c r="AZ333" s="149">
        <f t="shared" si="16"/>
        <v>0</v>
      </c>
      <c r="BA333" s="166"/>
      <c r="BB333" s="166"/>
      <c r="BC333" s="149"/>
      <c r="BD333" s="149">
        <f t="shared" si="18"/>
        <v>0</v>
      </c>
      <c r="BE333" s="358"/>
      <c r="BF333" s="166"/>
      <c r="BG333" s="151"/>
      <c r="BH333" s="149">
        <f t="shared" si="20"/>
        <v>0</v>
      </c>
      <c r="BI333" s="166"/>
      <c r="BJ333" s="166"/>
      <c r="BK333" s="166"/>
      <c r="BL333" s="166"/>
      <c r="BM333" s="166"/>
      <c r="BN333" s="151"/>
      <c r="BO333" s="149">
        <f t="shared" si="22"/>
        <v>0</v>
      </c>
      <c r="BP333" s="151"/>
      <c r="BQ333" s="126"/>
    </row>
    <row r="334" spans="1:69" ht="12.75" customHeight="1">
      <c r="A334" s="164" t="s">
        <v>666</v>
      </c>
      <c r="B334" s="165" t="s">
        <v>667</v>
      </c>
      <c r="C334" s="149">
        <f t="shared" si="0"/>
        <v>0</v>
      </c>
      <c r="D334" s="166"/>
      <c r="E334" s="166"/>
      <c r="F334" s="166"/>
      <c r="G334" s="150"/>
      <c r="H334" s="149">
        <f t="shared" si="2"/>
        <v>0</v>
      </c>
      <c r="I334" s="166"/>
      <c r="J334" s="166"/>
      <c r="K334" s="166"/>
      <c r="L334" s="166"/>
      <c r="M334" s="150"/>
      <c r="N334" s="149">
        <f t="shared" si="4"/>
        <v>0</v>
      </c>
      <c r="O334" s="166"/>
      <c r="P334" s="166"/>
      <c r="Q334" s="166"/>
      <c r="R334" s="166"/>
      <c r="S334" s="166"/>
      <c r="T334" s="150"/>
      <c r="U334" s="149">
        <f t="shared" si="6"/>
        <v>0</v>
      </c>
      <c r="V334" s="166"/>
      <c r="W334" s="166"/>
      <c r="X334" s="166"/>
      <c r="Y334" s="150"/>
      <c r="Z334" s="149">
        <f t="shared" si="8"/>
        <v>0</v>
      </c>
      <c r="AA334" s="166"/>
      <c r="AB334" s="166"/>
      <c r="AC334" s="166"/>
      <c r="AD334" s="150"/>
      <c r="AE334" s="149">
        <f t="shared" si="10"/>
        <v>0</v>
      </c>
      <c r="AF334" s="166"/>
      <c r="AG334" s="166"/>
      <c r="AH334" s="166"/>
      <c r="AI334" s="150"/>
      <c r="AJ334" s="149">
        <f t="shared" si="12"/>
        <v>0</v>
      </c>
      <c r="AK334" s="166"/>
      <c r="AL334" s="166"/>
      <c r="AM334" s="150"/>
      <c r="AN334" s="166"/>
      <c r="AO334" s="150"/>
      <c r="AP334" s="166"/>
      <c r="AQ334" s="150"/>
      <c r="AR334" s="166"/>
      <c r="AS334" s="150"/>
      <c r="AT334" s="166"/>
      <c r="AU334" s="150"/>
      <c r="AV334" s="149">
        <f t="shared" si="14"/>
        <v>0</v>
      </c>
      <c r="AW334" s="166"/>
      <c r="AX334" s="166"/>
      <c r="AY334" s="150"/>
      <c r="AZ334" s="149">
        <f t="shared" si="16"/>
        <v>0</v>
      </c>
      <c r="BA334" s="166"/>
      <c r="BB334" s="166"/>
      <c r="BC334" s="149"/>
      <c r="BD334" s="149">
        <f t="shared" si="18"/>
        <v>0</v>
      </c>
      <c r="BE334" s="358"/>
      <c r="BF334" s="166"/>
      <c r="BG334" s="151"/>
      <c r="BH334" s="149">
        <f t="shared" si="20"/>
        <v>0</v>
      </c>
      <c r="BI334" s="166"/>
      <c r="BJ334" s="166"/>
      <c r="BK334" s="166"/>
      <c r="BL334" s="166"/>
      <c r="BM334" s="166"/>
      <c r="BN334" s="151"/>
      <c r="BO334" s="149">
        <f t="shared" si="22"/>
        <v>0</v>
      </c>
      <c r="BP334" s="151"/>
      <c r="BQ334" s="126"/>
    </row>
    <row r="335" spans="1:69" ht="12.75" customHeight="1">
      <c r="A335" s="164" t="s">
        <v>668</v>
      </c>
      <c r="B335" s="165" t="s">
        <v>669</v>
      </c>
      <c r="C335" s="149">
        <f t="shared" si="0"/>
        <v>0</v>
      </c>
      <c r="D335" s="166"/>
      <c r="E335" s="166"/>
      <c r="F335" s="166"/>
      <c r="G335" s="150"/>
      <c r="H335" s="149">
        <f t="shared" si="2"/>
        <v>0</v>
      </c>
      <c r="I335" s="166"/>
      <c r="J335" s="166"/>
      <c r="K335" s="166"/>
      <c r="L335" s="166"/>
      <c r="M335" s="150"/>
      <c r="N335" s="149">
        <f t="shared" si="4"/>
        <v>0</v>
      </c>
      <c r="O335" s="166"/>
      <c r="P335" s="166"/>
      <c r="Q335" s="166"/>
      <c r="R335" s="166"/>
      <c r="S335" s="166"/>
      <c r="T335" s="150"/>
      <c r="U335" s="149">
        <f t="shared" si="6"/>
        <v>0</v>
      </c>
      <c r="V335" s="166"/>
      <c r="W335" s="166"/>
      <c r="X335" s="166"/>
      <c r="Y335" s="150"/>
      <c r="Z335" s="149">
        <f t="shared" si="8"/>
        <v>0</v>
      </c>
      <c r="AA335" s="166"/>
      <c r="AB335" s="166"/>
      <c r="AC335" s="166"/>
      <c r="AD335" s="150"/>
      <c r="AE335" s="149">
        <f t="shared" si="10"/>
        <v>0</v>
      </c>
      <c r="AF335" s="166"/>
      <c r="AG335" s="166"/>
      <c r="AH335" s="166"/>
      <c r="AI335" s="150"/>
      <c r="AJ335" s="149">
        <f t="shared" si="12"/>
        <v>0</v>
      </c>
      <c r="AK335" s="166"/>
      <c r="AL335" s="166"/>
      <c r="AM335" s="150"/>
      <c r="AN335" s="166"/>
      <c r="AO335" s="150"/>
      <c r="AP335" s="166"/>
      <c r="AQ335" s="150"/>
      <c r="AR335" s="166"/>
      <c r="AS335" s="150"/>
      <c r="AT335" s="166"/>
      <c r="AU335" s="150"/>
      <c r="AV335" s="149">
        <f t="shared" si="14"/>
        <v>0</v>
      </c>
      <c r="AW335" s="166"/>
      <c r="AX335" s="166"/>
      <c r="AY335" s="150"/>
      <c r="AZ335" s="149">
        <f t="shared" si="16"/>
        <v>0</v>
      </c>
      <c r="BA335" s="166"/>
      <c r="BB335" s="166"/>
      <c r="BC335" s="149"/>
      <c r="BD335" s="149">
        <f t="shared" si="18"/>
        <v>0</v>
      </c>
      <c r="BE335" s="358"/>
      <c r="BF335" s="166"/>
      <c r="BG335" s="151"/>
      <c r="BH335" s="149">
        <f t="shared" si="20"/>
        <v>0</v>
      </c>
      <c r="BI335" s="166"/>
      <c r="BJ335" s="166"/>
      <c r="BK335" s="166"/>
      <c r="BL335" s="166"/>
      <c r="BM335" s="166"/>
      <c r="BN335" s="151"/>
      <c r="BO335" s="149">
        <f t="shared" si="22"/>
        <v>0</v>
      </c>
      <c r="BP335" s="151"/>
      <c r="BQ335" s="126"/>
    </row>
    <row r="336" spans="1:69" ht="12.75" customHeight="1">
      <c r="A336" s="164" t="s">
        <v>670</v>
      </c>
      <c r="B336" s="165" t="s">
        <v>671</v>
      </c>
      <c r="C336" s="149">
        <f t="shared" si="0"/>
        <v>0</v>
      </c>
      <c r="D336" s="166"/>
      <c r="E336" s="166"/>
      <c r="F336" s="166"/>
      <c r="G336" s="150"/>
      <c r="H336" s="149">
        <f t="shared" si="2"/>
        <v>0</v>
      </c>
      <c r="I336" s="166"/>
      <c r="J336" s="166"/>
      <c r="K336" s="166"/>
      <c r="L336" s="166"/>
      <c r="M336" s="150"/>
      <c r="N336" s="149">
        <f t="shared" si="4"/>
        <v>0</v>
      </c>
      <c r="O336" s="166"/>
      <c r="P336" s="166"/>
      <c r="Q336" s="166"/>
      <c r="R336" s="166"/>
      <c r="S336" s="166"/>
      <c r="T336" s="150"/>
      <c r="U336" s="149">
        <f t="shared" si="6"/>
        <v>0</v>
      </c>
      <c r="V336" s="166"/>
      <c r="W336" s="166"/>
      <c r="X336" s="166"/>
      <c r="Y336" s="150"/>
      <c r="Z336" s="149">
        <f t="shared" si="8"/>
        <v>0</v>
      </c>
      <c r="AA336" s="166"/>
      <c r="AB336" s="166"/>
      <c r="AC336" s="166"/>
      <c r="AD336" s="150"/>
      <c r="AE336" s="149">
        <f t="shared" si="10"/>
        <v>0</v>
      </c>
      <c r="AF336" s="166"/>
      <c r="AG336" s="166"/>
      <c r="AH336" s="166"/>
      <c r="AI336" s="150"/>
      <c r="AJ336" s="149">
        <f t="shared" si="12"/>
        <v>0</v>
      </c>
      <c r="AK336" s="166"/>
      <c r="AL336" s="166"/>
      <c r="AM336" s="150"/>
      <c r="AN336" s="166"/>
      <c r="AO336" s="150"/>
      <c r="AP336" s="166"/>
      <c r="AQ336" s="150"/>
      <c r="AR336" s="166"/>
      <c r="AS336" s="150"/>
      <c r="AT336" s="166"/>
      <c r="AU336" s="150"/>
      <c r="AV336" s="149">
        <f t="shared" si="14"/>
        <v>0</v>
      </c>
      <c r="AW336" s="166"/>
      <c r="AX336" s="166"/>
      <c r="AY336" s="150"/>
      <c r="AZ336" s="149">
        <f t="shared" si="16"/>
        <v>0</v>
      </c>
      <c r="BA336" s="166"/>
      <c r="BB336" s="166"/>
      <c r="BC336" s="149"/>
      <c r="BD336" s="149">
        <f t="shared" si="18"/>
        <v>0</v>
      </c>
      <c r="BE336" s="358"/>
      <c r="BF336" s="166"/>
      <c r="BG336" s="151"/>
      <c r="BH336" s="149">
        <f t="shared" si="20"/>
        <v>0</v>
      </c>
      <c r="BI336" s="166"/>
      <c r="BJ336" s="166"/>
      <c r="BK336" s="166"/>
      <c r="BL336" s="166"/>
      <c r="BM336" s="166"/>
      <c r="BN336" s="151"/>
      <c r="BO336" s="149">
        <f t="shared" si="22"/>
        <v>0</v>
      </c>
      <c r="BP336" s="151"/>
      <c r="BQ336" s="126"/>
    </row>
    <row r="337" spans="1:69" ht="12.75" customHeight="1">
      <c r="A337" s="164" t="s">
        <v>672</v>
      </c>
      <c r="B337" s="165" t="s">
        <v>673</v>
      </c>
      <c r="C337" s="149">
        <f t="shared" si="0"/>
        <v>0</v>
      </c>
      <c r="D337" s="166"/>
      <c r="E337" s="166"/>
      <c r="F337" s="166"/>
      <c r="G337" s="150"/>
      <c r="H337" s="149">
        <f t="shared" si="2"/>
        <v>0</v>
      </c>
      <c r="I337" s="166"/>
      <c r="J337" s="166"/>
      <c r="K337" s="166"/>
      <c r="L337" s="166"/>
      <c r="M337" s="150"/>
      <c r="N337" s="149">
        <f t="shared" si="4"/>
        <v>0</v>
      </c>
      <c r="O337" s="166"/>
      <c r="P337" s="166"/>
      <c r="Q337" s="166"/>
      <c r="R337" s="166"/>
      <c r="S337" s="166"/>
      <c r="T337" s="150"/>
      <c r="U337" s="149">
        <f t="shared" si="6"/>
        <v>0</v>
      </c>
      <c r="V337" s="166"/>
      <c r="W337" s="166"/>
      <c r="X337" s="166"/>
      <c r="Y337" s="150"/>
      <c r="Z337" s="149">
        <f t="shared" si="8"/>
        <v>0</v>
      </c>
      <c r="AA337" s="166"/>
      <c r="AB337" s="166"/>
      <c r="AC337" s="166"/>
      <c r="AD337" s="150"/>
      <c r="AE337" s="149">
        <f t="shared" si="10"/>
        <v>0</v>
      </c>
      <c r="AF337" s="166"/>
      <c r="AG337" s="166"/>
      <c r="AH337" s="166"/>
      <c r="AI337" s="150"/>
      <c r="AJ337" s="149">
        <f t="shared" si="12"/>
        <v>0</v>
      </c>
      <c r="AK337" s="166"/>
      <c r="AL337" s="166"/>
      <c r="AM337" s="150"/>
      <c r="AN337" s="166"/>
      <c r="AO337" s="150"/>
      <c r="AP337" s="166"/>
      <c r="AQ337" s="150"/>
      <c r="AR337" s="166"/>
      <c r="AS337" s="150"/>
      <c r="AT337" s="166"/>
      <c r="AU337" s="150"/>
      <c r="AV337" s="149">
        <f t="shared" si="14"/>
        <v>0</v>
      </c>
      <c r="AW337" s="166"/>
      <c r="AX337" s="166"/>
      <c r="AY337" s="150"/>
      <c r="AZ337" s="149">
        <f t="shared" si="16"/>
        <v>0</v>
      </c>
      <c r="BA337" s="166"/>
      <c r="BB337" s="166"/>
      <c r="BC337" s="149"/>
      <c r="BD337" s="149">
        <f t="shared" si="18"/>
        <v>0</v>
      </c>
      <c r="BE337" s="358"/>
      <c r="BF337" s="166"/>
      <c r="BG337" s="151"/>
      <c r="BH337" s="149">
        <f t="shared" si="20"/>
        <v>0</v>
      </c>
      <c r="BI337" s="166"/>
      <c r="BJ337" s="166"/>
      <c r="BK337" s="166"/>
      <c r="BL337" s="166"/>
      <c r="BM337" s="166"/>
      <c r="BN337" s="151"/>
      <c r="BO337" s="149">
        <f t="shared" si="22"/>
        <v>0</v>
      </c>
      <c r="BP337" s="151"/>
      <c r="BQ337" s="126"/>
    </row>
    <row r="338" spans="1:69" ht="12.75" customHeight="1">
      <c r="A338" s="181" t="s">
        <v>674</v>
      </c>
      <c r="B338" s="182" t="s">
        <v>675</v>
      </c>
      <c r="C338" s="149">
        <f t="shared" si="0"/>
        <v>0</v>
      </c>
      <c r="D338" s="166"/>
      <c r="E338" s="166"/>
      <c r="F338" s="166"/>
      <c r="G338" s="150"/>
      <c r="H338" s="149">
        <f t="shared" si="2"/>
        <v>0</v>
      </c>
      <c r="I338" s="166"/>
      <c r="J338" s="166"/>
      <c r="K338" s="166"/>
      <c r="L338" s="166"/>
      <c r="M338" s="150"/>
      <c r="N338" s="149">
        <f t="shared" si="4"/>
        <v>0</v>
      </c>
      <c r="O338" s="166"/>
      <c r="P338" s="166"/>
      <c r="Q338" s="166"/>
      <c r="R338" s="166"/>
      <c r="S338" s="166"/>
      <c r="T338" s="150"/>
      <c r="U338" s="149">
        <f t="shared" si="6"/>
        <v>0</v>
      </c>
      <c r="V338" s="166"/>
      <c r="W338" s="166"/>
      <c r="X338" s="166"/>
      <c r="Y338" s="150"/>
      <c r="Z338" s="149">
        <f t="shared" si="8"/>
        <v>0</v>
      </c>
      <c r="AA338" s="166"/>
      <c r="AB338" s="166"/>
      <c r="AC338" s="166"/>
      <c r="AD338" s="150"/>
      <c r="AE338" s="149">
        <f t="shared" si="10"/>
        <v>0</v>
      </c>
      <c r="AF338" s="166"/>
      <c r="AG338" s="166"/>
      <c r="AH338" s="166"/>
      <c r="AI338" s="150"/>
      <c r="AJ338" s="149">
        <f t="shared" si="12"/>
        <v>0</v>
      </c>
      <c r="AK338" s="166"/>
      <c r="AL338" s="166"/>
      <c r="AM338" s="150"/>
      <c r="AN338" s="166"/>
      <c r="AO338" s="150"/>
      <c r="AP338" s="166"/>
      <c r="AQ338" s="150"/>
      <c r="AR338" s="166"/>
      <c r="AS338" s="150"/>
      <c r="AT338" s="166"/>
      <c r="AU338" s="150"/>
      <c r="AV338" s="149">
        <f t="shared" si="14"/>
        <v>0</v>
      </c>
      <c r="AW338" s="166"/>
      <c r="AX338" s="166"/>
      <c r="AY338" s="150"/>
      <c r="AZ338" s="149">
        <f t="shared" si="16"/>
        <v>0</v>
      </c>
      <c r="BA338" s="166"/>
      <c r="BB338" s="166"/>
      <c r="BC338" s="149"/>
      <c r="BD338" s="149">
        <f t="shared" si="18"/>
        <v>0</v>
      </c>
      <c r="BE338" s="358"/>
      <c r="BF338" s="166"/>
      <c r="BG338" s="151"/>
      <c r="BH338" s="149">
        <f t="shared" si="20"/>
        <v>0</v>
      </c>
      <c r="BI338" s="166"/>
      <c r="BJ338" s="166"/>
      <c r="BK338" s="166"/>
      <c r="BL338" s="166"/>
      <c r="BM338" s="166"/>
      <c r="BN338" s="151"/>
      <c r="BO338" s="149">
        <f t="shared" si="22"/>
        <v>0</v>
      </c>
      <c r="BP338" s="151"/>
      <c r="BQ338" s="126"/>
    </row>
    <row r="339" spans="1:69" ht="12.75" customHeight="1">
      <c r="A339" s="164" t="s">
        <v>676</v>
      </c>
      <c r="B339" s="165" t="s">
        <v>677</v>
      </c>
      <c r="C339" s="149">
        <f t="shared" si="0"/>
        <v>0</v>
      </c>
      <c r="D339" s="166"/>
      <c r="E339" s="166"/>
      <c r="F339" s="166"/>
      <c r="G339" s="150"/>
      <c r="H339" s="149">
        <f t="shared" si="2"/>
        <v>0</v>
      </c>
      <c r="I339" s="166"/>
      <c r="J339" s="166"/>
      <c r="K339" s="166"/>
      <c r="L339" s="166"/>
      <c r="M339" s="150"/>
      <c r="N339" s="149">
        <f t="shared" si="4"/>
        <v>0</v>
      </c>
      <c r="O339" s="166"/>
      <c r="P339" s="166"/>
      <c r="Q339" s="166"/>
      <c r="R339" s="166"/>
      <c r="S339" s="166"/>
      <c r="T339" s="150"/>
      <c r="U339" s="149">
        <f t="shared" si="6"/>
        <v>0</v>
      </c>
      <c r="V339" s="166"/>
      <c r="W339" s="166"/>
      <c r="X339" s="166"/>
      <c r="Y339" s="150"/>
      <c r="Z339" s="149">
        <f t="shared" si="8"/>
        <v>0</v>
      </c>
      <c r="AA339" s="166"/>
      <c r="AB339" s="166"/>
      <c r="AC339" s="166"/>
      <c r="AD339" s="150"/>
      <c r="AE339" s="149">
        <f t="shared" si="10"/>
        <v>0</v>
      </c>
      <c r="AF339" s="166"/>
      <c r="AG339" s="166"/>
      <c r="AH339" s="166"/>
      <c r="AI339" s="150"/>
      <c r="AJ339" s="149">
        <f t="shared" si="12"/>
        <v>0</v>
      </c>
      <c r="AK339" s="166"/>
      <c r="AL339" s="166"/>
      <c r="AM339" s="150"/>
      <c r="AN339" s="166"/>
      <c r="AO339" s="150"/>
      <c r="AP339" s="166"/>
      <c r="AQ339" s="150"/>
      <c r="AR339" s="166"/>
      <c r="AS339" s="150"/>
      <c r="AT339" s="166"/>
      <c r="AU339" s="150"/>
      <c r="AV339" s="149">
        <f t="shared" si="14"/>
        <v>0</v>
      </c>
      <c r="AW339" s="166"/>
      <c r="AX339" s="166"/>
      <c r="AY339" s="150"/>
      <c r="AZ339" s="149">
        <f t="shared" si="16"/>
        <v>0</v>
      </c>
      <c r="BA339" s="166"/>
      <c r="BB339" s="166"/>
      <c r="BC339" s="149"/>
      <c r="BD339" s="149">
        <f t="shared" si="18"/>
        <v>0</v>
      </c>
      <c r="BE339" s="358"/>
      <c r="BF339" s="166"/>
      <c r="BG339" s="151"/>
      <c r="BH339" s="149">
        <f t="shared" si="20"/>
        <v>0</v>
      </c>
      <c r="BI339" s="166"/>
      <c r="BJ339" s="166"/>
      <c r="BK339" s="166"/>
      <c r="BL339" s="166"/>
      <c r="BM339" s="166"/>
      <c r="BN339" s="151"/>
      <c r="BO339" s="149">
        <f t="shared" si="22"/>
        <v>0</v>
      </c>
      <c r="BP339" s="151"/>
      <c r="BQ339" s="126"/>
    </row>
    <row r="340" spans="1:69" ht="12.75" customHeight="1">
      <c r="A340" s="164" t="s">
        <v>678</v>
      </c>
      <c r="B340" s="165" t="s">
        <v>679</v>
      </c>
      <c r="C340" s="149">
        <f t="shared" si="0"/>
        <v>0</v>
      </c>
      <c r="D340" s="166"/>
      <c r="E340" s="166"/>
      <c r="F340" s="166"/>
      <c r="G340" s="150"/>
      <c r="H340" s="149">
        <f t="shared" si="2"/>
        <v>0</v>
      </c>
      <c r="I340" s="166"/>
      <c r="J340" s="166"/>
      <c r="K340" s="166"/>
      <c r="L340" s="166"/>
      <c r="M340" s="150"/>
      <c r="N340" s="149">
        <f t="shared" si="4"/>
        <v>0</v>
      </c>
      <c r="O340" s="166"/>
      <c r="P340" s="166"/>
      <c r="Q340" s="166"/>
      <c r="R340" s="166"/>
      <c r="S340" s="166"/>
      <c r="T340" s="150"/>
      <c r="U340" s="149">
        <f t="shared" si="6"/>
        <v>0</v>
      </c>
      <c r="V340" s="166"/>
      <c r="W340" s="166"/>
      <c r="X340" s="166"/>
      <c r="Y340" s="150"/>
      <c r="Z340" s="149">
        <f t="shared" si="8"/>
        <v>0</v>
      </c>
      <c r="AA340" s="166"/>
      <c r="AB340" s="166"/>
      <c r="AC340" s="166"/>
      <c r="AD340" s="150"/>
      <c r="AE340" s="149">
        <f t="shared" si="10"/>
        <v>0</v>
      </c>
      <c r="AF340" s="166"/>
      <c r="AG340" s="166"/>
      <c r="AH340" s="166"/>
      <c r="AI340" s="150"/>
      <c r="AJ340" s="149">
        <f t="shared" si="12"/>
        <v>0</v>
      </c>
      <c r="AK340" s="166"/>
      <c r="AL340" s="166"/>
      <c r="AM340" s="150"/>
      <c r="AN340" s="166"/>
      <c r="AO340" s="150"/>
      <c r="AP340" s="166"/>
      <c r="AQ340" s="150"/>
      <c r="AR340" s="166"/>
      <c r="AS340" s="150"/>
      <c r="AT340" s="166"/>
      <c r="AU340" s="150"/>
      <c r="AV340" s="149">
        <f t="shared" si="14"/>
        <v>0</v>
      </c>
      <c r="AW340" s="166"/>
      <c r="AX340" s="166"/>
      <c r="AY340" s="150"/>
      <c r="AZ340" s="149">
        <f t="shared" si="16"/>
        <v>0</v>
      </c>
      <c r="BA340" s="166"/>
      <c r="BB340" s="166"/>
      <c r="BC340" s="149"/>
      <c r="BD340" s="149">
        <f t="shared" si="18"/>
        <v>0</v>
      </c>
      <c r="BE340" s="358"/>
      <c r="BF340" s="166"/>
      <c r="BG340" s="151"/>
      <c r="BH340" s="149">
        <f t="shared" si="20"/>
        <v>0</v>
      </c>
      <c r="BI340" s="166"/>
      <c r="BJ340" s="166"/>
      <c r="BK340" s="166"/>
      <c r="BL340" s="166"/>
      <c r="BM340" s="166"/>
      <c r="BN340" s="151"/>
      <c r="BO340" s="149">
        <f t="shared" si="22"/>
        <v>0</v>
      </c>
      <c r="BP340" s="151"/>
      <c r="BQ340" s="126"/>
    </row>
    <row r="341" spans="1:69" ht="12.75" customHeight="1">
      <c r="A341" s="154" t="s">
        <v>680</v>
      </c>
      <c r="B341" s="155" t="s">
        <v>681</v>
      </c>
      <c r="C341" s="149">
        <f t="shared" si="0"/>
        <v>0</v>
      </c>
      <c r="D341" s="156">
        <f t="shared" ref="D341:F341" si="825">+D342+D364+D378</f>
        <v>0</v>
      </c>
      <c r="E341" s="156">
        <f t="shared" si="825"/>
        <v>0</v>
      </c>
      <c r="F341" s="156">
        <f t="shared" si="825"/>
        <v>0</v>
      </c>
      <c r="G341" s="150"/>
      <c r="H341" s="149">
        <f t="shared" si="2"/>
        <v>0</v>
      </c>
      <c r="I341" s="156">
        <f t="shared" ref="I341:L341" si="826">+I342+I364+I378</f>
        <v>0</v>
      </c>
      <c r="J341" s="156">
        <f t="shared" si="826"/>
        <v>0</v>
      </c>
      <c r="K341" s="156">
        <f t="shared" si="826"/>
        <v>0</v>
      </c>
      <c r="L341" s="156">
        <f t="shared" si="826"/>
        <v>0</v>
      </c>
      <c r="M341" s="150"/>
      <c r="N341" s="149">
        <f t="shared" si="4"/>
        <v>0</v>
      </c>
      <c r="O341" s="156">
        <f t="shared" ref="O341:S341" si="827">+O342+O364+O378</f>
        <v>0</v>
      </c>
      <c r="P341" s="156">
        <f t="shared" si="827"/>
        <v>0</v>
      </c>
      <c r="Q341" s="156">
        <f t="shared" si="827"/>
        <v>0</v>
      </c>
      <c r="R341" s="156">
        <f t="shared" si="827"/>
        <v>0</v>
      </c>
      <c r="S341" s="156">
        <f t="shared" si="827"/>
        <v>0</v>
      </c>
      <c r="T341" s="150"/>
      <c r="U341" s="149">
        <f t="shared" si="6"/>
        <v>0</v>
      </c>
      <c r="V341" s="156">
        <f t="shared" ref="V341:X341" si="828">+V342+V364+V378</f>
        <v>0</v>
      </c>
      <c r="W341" s="156">
        <f t="shared" si="828"/>
        <v>0</v>
      </c>
      <c r="X341" s="156">
        <f t="shared" si="828"/>
        <v>0</v>
      </c>
      <c r="Y341" s="150"/>
      <c r="Z341" s="149">
        <f t="shared" si="8"/>
        <v>0</v>
      </c>
      <c r="AA341" s="156">
        <f t="shared" ref="AA341:AC341" si="829">+AA342+AA364+AA378</f>
        <v>0</v>
      </c>
      <c r="AB341" s="156">
        <f t="shared" si="829"/>
        <v>0</v>
      </c>
      <c r="AC341" s="156">
        <f t="shared" si="829"/>
        <v>0</v>
      </c>
      <c r="AD341" s="150"/>
      <c r="AE341" s="149">
        <f t="shared" si="10"/>
        <v>0</v>
      </c>
      <c r="AF341" s="156">
        <f t="shared" ref="AF341:AH341" si="830">+AF342+AF364+AF378</f>
        <v>0</v>
      </c>
      <c r="AG341" s="156">
        <f t="shared" si="830"/>
        <v>0</v>
      </c>
      <c r="AH341" s="156">
        <f t="shared" si="830"/>
        <v>0</v>
      </c>
      <c r="AI341" s="150"/>
      <c r="AJ341" s="149">
        <f t="shared" si="12"/>
        <v>0</v>
      </c>
      <c r="AK341" s="156">
        <f t="shared" ref="AK341:AL341" si="831">+AK342+AK364+AK378</f>
        <v>0</v>
      </c>
      <c r="AL341" s="156">
        <f t="shared" si="831"/>
        <v>0</v>
      </c>
      <c r="AM341" s="150"/>
      <c r="AN341" s="156">
        <f>+AN342+AN364+AN378</f>
        <v>0</v>
      </c>
      <c r="AO341" s="150"/>
      <c r="AP341" s="156">
        <f>+AP342+AP364+AP378</f>
        <v>0</v>
      </c>
      <c r="AQ341" s="150"/>
      <c r="AR341" s="156">
        <f>+AR342+AR364+AR378</f>
        <v>0</v>
      </c>
      <c r="AS341" s="150"/>
      <c r="AT341" s="156">
        <f>+AT342+AT364+AT378</f>
        <v>0</v>
      </c>
      <c r="AU341" s="150"/>
      <c r="AV341" s="149">
        <f t="shared" si="14"/>
        <v>0</v>
      </c>
      <c r="AW341" s="156">
        <f t="shared" ref="AW341:AX341" si="832">+AW342+AW364+AW378</f>
        <v>0</v>
      </c>
      <c r="AX341" s="156">
        <f t="shared" si="832"/>
        <v>0</v>
      </c>
      <c r="AY341" s="150"/>
      <c r="AZ341" s="149">
        <f t="shared" si="16"/>
        <v>0</v>
      </c>
      <c r="BA341" s="156">
        <f t="shared" ref="BA341:BB341" si="833">+BA342+BA364+BA378</f>
        <v>0</v>
      </c>
      <c r="BB341" s="156">
        <f t="shared" si="833"/>
        <v>0</v>
      </c>
      <c r="BC341" s="149"/>
      <c r="BD341" s="149">
        <f t="shared" si="18"/>
        <v>0</v>
      </c>
      <c r="BE341" s="356">
        <f>+BE342+BE364+BE378</f>
        <v>0</v>
      </c>
      <c r="BF341" s="156">
        <f t="shared" ref="BF341" si="834">+BF342+BF364+BF378</f>
        <v>0</v>
      </c>
      <c r="BG341" s="151"/>
      <c r="BH341" s="149">
        <f t="shared" si="20"/>
        <v>0</v>
      </c>
      <c r="BI341" s="156">
        <f t="shared" ref="BI341:BM341" si="835">+BI342+BI364+BI378</f>
        <v>0</v>
      </c>
      <c r="BJ341" s="156">
        <f t="shared" si="835"/>
        <v>0</v>
      </c>
      <c r="BK341" s="156">
        <f t="shared" si="835"/>
        <v>0</v>
      </c>
      <c r="BL341" s="156">
        <f t="shared" si="835"/>
        <v>0</v>
      </c>
      <c r="BM341" s="156">
        <f t="shared" si="835"/>
        <v>0</v>
      </c>
      <c r="BN341" s="151"/>
      <c r="BO341" s="149">
        <f t="shared" si="22"/>
        <v>0</v>
      </c>
      <c r="BP341" s="151"/>
      <c r="BQ341" s="126"/>
    </row>
    <row r="342" spans="1:69" ht="12.75" customHeight="1">
      <c r="A342" s="154" t="s">
        <v>682</v>
      </c>
      <c r="B342" s="155" t="s">
        <v>683</v>
      </c>
      <c r="C342" s="149">
        <f t="shared" si="0"/>
        <v>0</v>
      </c>
      <c r="D342" s="156">
        <f t="shared" ref="D342:F342" si="836">+D343+D344+D345+D348+D349+D350+D351+D352+D353+D354+D355+D358</f>
        <v>0</v>
      </c>
      <c r="E342" s="156">
        <f t="shared" si="836"/>
        <v>0</v>
      </c>
      <c r="F342" s="156">
        <f t="shared" si="836"/>
        <v>0</v>
      </c>
      <c r="G342" s="150"/>
      <c r="H342" s="149">
        <f t="shared" si="2"/>
        <v>0</v>
      </c>
      <c r="I342" s="156">
        <f t="shared" ref="I342:L342" si="837">+I343+I344+I345+I348+I349+I350+I351+I352+I353+I354+I355+I358</f>
        <v>0</v>
      </c>
      <c r="J342" s="156">
        <f t="shared" si="837"/>
        <v>0</v>
      </c>
      <c r="K342" s="156">
        <f t="shared" si="837"/>
        <v>0</v>
      </c>
      <c r="L342" s="156">
        <f t="shared" si="837"/>
        <v>0</v>
      </c>
      <c r="M342" s="150"/>
      <c r="N342" s="149">
        <f t="shared" si="4"/>
        <v>0</v>
      </c>
      <c r="O342" s="156">
        <f t="shared" ref="O342:S342" si="838">+O343+O344+O345+O348+O349+O350+O351+O352+O353+O354+O355+O358</f>
        <v>0</v>
      </c>
      <c r="P342" s="156">
        <f t="shared" si="838"/>
        <v>0</v>
      </c>
      <c r="Q342" s="156">
        <f t="shared" si="838"/>
        <v>0</v>
      </c>
      <c r="R342" s="156">
        <f t="shared" si="838"/>
        <v>0</v>
      </c>
      <c r="S342" s="156">
        <f t="shared" si="838"/>
        <v>0</v>
      </c>
      <c r="T342" s="150"/>
      <c r="U342" s="149">
        <f t="shared" si="6"/>
        <v>0</v>
      </c>
      <c r="V342" s="156">
        <f t="shared" ref="V342:X342" si="839">+V343+V344+V345+V348+V349+V350+V351+V352+V353+V354+V355+V358</f>
        <v>0</v>
      </c>
      <c r="W342" s="156">
        <f t="shared" si="839"/>
        <v>0</v>
      </c>
      <c r="X342" s="156">
        <f t="shared" si="839"/>
        <v>0</v>
      </c>
      <c r="Y342" s="150"/>
      <c r="Z342" s="149">
        <f t="shared" si="8"/>
        <v>0</v>
      </c>
      <c r="AA342" s="156">
        <f t="shared" ref="AA342:AC342" si="840">+AA343+AA344+AA345+AA348+AA349+AA350+AA351+AA352+AA353+AA354+AA355+AA358</f>
        <v>0</v>
      </c>
      <c r="AB342" s="156">
        <f t="shared" si="840"/>
        <v>0</v>
      </c>
      <c r="AC342" s="156">
        <f t="shared" si="840"/>
        <v>0</v>
      </c>
      <c r="AD342" s="150"/>
      <c r="AE342" s="149">
        <f t="shared" si="10"/>
        <v>0</v>
      </c>
      <c r="AF342" s="156">
        <f t="shared" ref="AF342:AH342" si="841">+AF343+AF344+AF345+AF348+AF349+AF350+AF351+AF352+AF353+AF354+AF355+AF358</f>
        <v>0</v>
      </c>
      <c r="AG342" s="156">
        <f t="shared" si="841"/>
        <v>0</v>
      </c>
      <c r="AH342" s="156">
        <f t="shared" si="841"/>
        <v>0</v>
      </c>
      <c r="AI342" s="150"/>
      <c r="AJ342" s="149">
        <f t="shared" si="12"/>
        <v>0</v>
      </c>
      <c r="AK342" s="156">
        <f t="shared" ref="AK342:AL342" si="842">+AK343+AK344+AK345+AK348+AK349+AK350+AK351+AK352+AK353+AK354+AK355+AK358</f>
        <v>0</v>
      </c>
      <c r="AL342" s="156">
        <f t="shared" si="842"/>
        <v>0</v>
      </c>
      <c r="AM342" s="150"/>
      <c r="AN342" s="156">
        <f>+AN343+AN344+AN345+AN348+AN349+AN350+AN351+AN352+AN353+AN354+AN355+AN358</f>
        <v>0</v>
      </c>
      <c r="AO342" s="150"/>
      <c r="AP342" s="156">
        <f>+AP343+AP344+AP345+AP348+AP349+AP350+AP351+AP352+AP353+AP354+AP355+AP358</f>
        <v>0</v>
      </c>
      <c r="AQ342" s="150"/>
      <c r="AR342" s="156">
        <f>+AR343+AR344+AR345+AR348+AR349+AR350+AR351+AR352+AR353+AR354+AR355+AR358</f>
        <v>0</v>
      </c>
      <c r="AS342" s="150"/>
      <c r="AT342" s="156">
        <f>+AT343+AT344+AT345+AT348+AT349+AT350+AT351+AT352+AT353+AT354+AT355+AT358</f>
        <v>0</v>
      </c>
      <c r="AU342" s="150"/>
      <c r="AV342" s="149">
        <f t="shared" si="14"/>
        <v>0</v>
      </c>
      <c r="AW342" s="156">
        <f t="shared" ref="AW342:AX342" si="843">+AW343+AW344+AW345+AW348+AW349+AW350+AW351+AW352+AW353+AW354+AW355+AW358</f>
        <v>0</v>
      </c>
      <c r="AX342" s="156">
        <f t="shared" si="843"/>
        <v>0</v>
      </c>
      <c r="AY342" s="150"/>
      <c r="AZ342" s="149">
        <f t="shared" si="16"/>
        <v>0</v>
      </c>
      <c r="BA342" s="156">
        <f t="shared" ref="BA342:BB342" si="844">+BA343+BA344+BA345+BA348+BA349+BA350+BA351+BA352+BA353+BA354+BA355+BA358</f>
        <v>0</v>
      </c>
      <c r="BB342" s="156">
        <f t="shared" si="844"/>
        <v>0</v>
      </c>
      <c r="BC342" s="149"/>
      <c r="BD342" s="149">
        <f t="shared" si="18"/>
        <v>0</v>
      </c>
      <c r="BE342" s="356">
        <f>+BE343+BE344+BE345+BE348+BE349+BE350+BE351+BE352+BE353+BE354+BE355+BE358</f>
        <v>0</v>
      </c>
      <c r="BF342" s="156">
        <f t="shared" ref="BF342" si="845">+BF343+BF344+BF345+BF348+BF349+BF350+BF351+BF352+BF353+BF354+BF355+BF358</f>
        <v>0</v>
      </c>
      <c r="BG342" s="151"/>
      <c r="BH342" s="149">
        <f t="shared" si="20"/>
        <v>0</v>
      </c>
      <c r="BI342" s="156">
        <f t="shared" ref="BI342:BM342" si="846">+BI343+BI344+BI345+BI348+BI349+BI350+BI351+BI352+BI353+BI354+BI355+BI358</f>
        <v>0</v>
      </c>
      <c r="BJ342" s="156">
        <f t="shared" si="846"/>
        <v>0</v>
      </c>
      <c r="BK342" s="156">
        <f t="shared" si="846"/>
        <v>0</v>
      </c>
      <c r="BL342" s="156">
        <f t="shared" si="846"/>
        <v>0</v>
      </c>
      <c r="BM342" s="156">
        <f t="shared" si="846"/>
        <v>0</v>
      </c>
      <c r="BN342" s="151"/>
      <c r="BO342" s="149">
        <f t="shared" si="22"/>
        <v>0</v>
      </c>
      <c r="BP342" s="151"/>
      <c r="BQ342" s="126"/>
    </row>
    <row r="343" spans="1:69" ht="12.75" customHeight="1">
      <c r="A343" s="164" t="s">
        <v>684</v>
      </c>
      <c r="B343" s="165" t="s">
        <v>685</v>
      </c>
      <c r="C343" s="149">
        <f t="shared" si="0"/>
        <v>0</v>
      </c>
      <c r="D343" s="166"/>
      <c r="E343" s="166"/>
      <c r="F343" s="166"/>
      <c r="G343" s="150"/>
      <c r="H343" s="149">
        <f t="shared" si="2"/>
        <v>0</v>
      </c>
      <c r="I343" s="166"/>
      <c r="J343" s="166"/>
      <c r="K343" s="166"/>
      <c r="L343" s="166"/>
      <c r="M343" s="150"/>
      <c r="N343" s="149">
        <f t="shared" si="4"/>
        <v>0</v>
      </c>
      <c r="O343" s="166"/>
      <c r="P343" s="166"/>
      <c r="Q343" s="166"/>
      <c r="R343" s="166"/>
      <c r="S343" s="166"/>
      <c r="T343" s="150"/>
      <c r="U343" s="149">
        <f t="shared" si="6"/>
        <v>0</v>
      </c>
      <c r="V343" s="166"/>
      <c r="W343" s="166"/>
      <c r="X343" s="166"/>
      <c r="Y343" s="150"/>
      <c r="Z343" s="149">
        <f t="shared" si="8"/>
        <v>0</v>
      </c>
      <c r="AA343" s="166"/>
      <c r="AB343" s="166"/>
      <c r="AC343" s="166"/>
      <c r="AD343" s="150"/>
      <c r="AE343" s="149">
        <f t="shared" si="10"/>
        <v>0</v>
      </c>
      <c r="AF343" s="166"/>
      <c r="AG343" s="166"/>
      <c r="AH343" s="166"/>
      <c r="AI343" s="150"/>
      <c r="AJ343" s="149">
        <f t="shared" si="12"/>
        <v>0</v>
      </c>
      <c r="AK343" s="166"/>
      <c r="AL343" s="166"/>
      <c r="AM343" s="150"/>
      <c r="AN343" s="166"/>
      <c r="AO343" s="150"/>
      <c r="AP343" s="166"/>
      <c r="AQ343" s="150"/>
      <c r="AR343" s="166"/>
      <c r="AS343" s="150"/>
      <c r="AT343" s="166"/>
      <c r="AU343" s="150"/>
      <c r="AV343" s="149">
        <f t="shared" si="14"/>
        <v>0</v>
      </c>
      <c r="AW343" s="166"/>
      <c r="AX343" s="166"/>
      <c r="AY343" s="150"/>
      <c r="AZ343" s="149">
        <f t="shared" si="16"/>
        <v>0</v>
      </c>
      <c r="BA343" s="166"/>
      <c r="BB343" s="166"/>
      <c r="BC343" s="149"/>
      <c r="BD343" s="149">
        <f t="shared" si="18"/>
        <v>0</v>
      </c>
      <c r="BE343" s="358"/>
      <c r="BF343" s="166"/>
      <c r="BG343" s="151"/>
      <c r="BH343" s="149">
        <f t="shared" si="20"/>
        <v>0</v>
      </c>
      <c r="BI343" s="166"/>
      <c r="BJ343" s="166"/>
      <c r="BK343" s="166"/>
      <c r="BL343" s="166"/>
      <c r="BM343" s="166"/>
      <c r="BN343" s="151"/>
      <c r="BO343" s="149">
        <f t="shared" si="22"/>
        <v>0</v>
      </c>
      <c r="BP343" s="151"/>
      <c r="BQ343" s="126"/>
    </row>
    <row r="344" spans="1:69" ht="12.75" customHeight="1">
      <c r="A344" s="164" t="s">
        <v>686</v>
      </c>
      <c r="B344" s="165" t="s">
        <v>687</v>
      </c>
      <c r="C344" s="149">
        <f t="shared" si="0"/>
        <v>0</v>
      </c>
      <c r="D344" s="166"/>
      <c r="E344" s="166"/>
      <c r="F344" s="166"/>
      <c r="G344" s="150"/>
      <c r="H344" s="149">
        <f t="shared" si="2"/>
        <v>0</v>
      </c>
      <c r="I344" s="166"/>
      <c r="J344" s="166"/>
      <c r="K344" s="166"/>
      <c r="L344" s="166"/>
      <c r="M344" s="150"/>
      <c r="N344" s="149">
        <f t="shared" si="4"/>
        <v>0</v>
      </c>
      <c r="O344" s="166"/>
      <c r="P344" s="166"/>
      <c r="Q344" s="166"/>
      <c r="R344" s="166"/>
      <c r="S344" s="166"/>
      <c r="T344" s="150"/>
      <c r="U344" s="149">
        <f t="shared" si="6"/>
        <v>0</v>
      </c>
      <c r="V344" s="166"/>
      <c r="W344" s="166"/>
      <c r="X344" s="166"/>
      <c r="Y344" s="150"/>
      <c r="Z344" s="149">
        <f t="shared" si="8"/>
        <v>0</v>
      </c>
      <c r="AA344" s="166"/>
      <c r="AB344" s="166"/>
      <c r="AC344" s="166"/>
      <c r="AD344" s="150"/>
      <c r="AE344" s="149">
        <f t="shared" si="10"/>
        <v>0</v>
      </c>
      <c r="AF344" s="166"/>
      <c r="AG344" s="166"/>
      <c r="AH344" s="166"/>
      <c r="AI344" s="150"/>
      <c r="AJ344" s="149">
        <f t="shared" si="12"/>
        <v>0</v>
      </c>
      <c r="AK344" s="166"/>
      <c r="AL344" s="166"/>
      <c r="AM344" s="150"/>
      <c r="AN344" s="166"/>
      <c r="AO344" s="150"/>
      <c r="AP344" s="166"/>
      <c r="AQ344" s="150"/>
      <c r="AR344" s="166"/>
      <c r="AS344" s="150"/>
      <c r="AT344" s="166"/>
      <c r="AU344" s="150"/>
      <c r="AV344" s="149">
        <f t="shared" si="14"/>
        <v>0</v>
      </c>
      <c r="AW344" s="166"/>
      <c r="AX344" s="166"/>
      <c r="AY344" s="150"/>
      <c r="AZ344" s="149">
        <f t="shared" si="16"/>
        <v>0</v>
      </c>
      <c r="BA344" s="166"/>
      <c r="BB344" s="166"/>
      <c r="BC344" s="149"/>
      <c r="BD344" s="149">
        <f t="shared" si="18"/>
        <v>0</v>
      </c>
      <c r="BE344" s="358"/>
      <c r="BF344" s="166"/>
      <c r="BG344" s="151"/>
      <c r="BH344" s="149">
        <f t="shared" si="20"/>
        <v>0</v>
      </c>
      <c r="BI344" s="166"/>
      <c r="BJ344" s="166"/>
      <c r="BK344" s="166"/>
      <c r="BL344" s="166"/>
      <c r="BM344" s="166"/>
      <c r="BN344" s="151"/>
      <c r="BO344" s="149">
        <f t="shared" si="22"/>
        <v>0</v>
      </c>
      <c r="BP344" s="151"/>
      <c r="BQ344" s="126"/>
    </row>
    <row r="345" spans="1:69" ht="12.75" customHeight="1">
      <c r="A345" s="167" t="s">
        <v>688</v>
      </c>
      <c r="B345" s="168" t="s">
        <v>689</v>
      </c>
      <c r="C345" s="149">
        <f t="shared" si="0"/>
        <v>0</v>
      </c>
      <c r="D345" s="156">
        <f t="shared" ref="D345:F345" si="847">+D346+D347</f>
        <v>0</v>
      </c>
      <c r="E345" s="156">
        <f t="shared" si="847"/>
        <v>0</v>
      </c>
      <c r="F345" s="156">
        <f t="shared" si="847"/>
        <v>0</v>
      </c>
      <c r="G345" s="150"/>
      <c r="H345" s="149">
        <f t="shared" si="2"/>
        <v>0</v>
      </c>
      <c r="I345" s="156">
        <f t="shared" ref="I345:L345" si="848">+I346+I347</f>
        <v>0</v>
      </c>
      <c r="J345" s="156">
        <f t="shared" si="848"/>
        <v>0</v>
      </c>
      <c r="K345" s="156">
        <f t="shared" si="848"/>
        <v>0</v>
      </c>
      <c r="L345" s="156">
        <f t="shared" si="848"/>
        <v>0</v>
      </c>
      <c r="M345" s="150"/>
      <c r="N345" s="149">
        <f t="shared" si="4"/>
        <v>0</v>
      </c>
      <c r="O345" s="156">
        <f t="shared" ref="O345:S345" si="849">+O346+O347</f>
        <v>0</v>
      </c>
      <c r="P345" s="156">
        <f t="shared" si="849"/>
        <v>0</v>
      </c>
      <c r="Q345" s="156">
        <f t="shared" si="849"/>
        <v>0</v>
      </c>
      <c r="R345" s="156">
        <f t="shared" si="849"/>
        <v>0</v>
      </c>
      <c r="S345" s="156">
        <f t="shared" si="849"/>
        <v>0</v>
      </c>
      <c r="T345" s="150"/>
      <c r="U345" s="149">
        <f t="shared" si="6"/>
        <v>0</v>
      </c>
      <c r="V345" s="156">
        <f t="shared" ref="V345:X345" si="850">+V346+V347</f>
        <v>0</v>
      </c>
      <c r="W345" s="156">
        <f t="shared" si="850"/>
        <v>0</v>
      </c>
      <c r="X345" s="156">
        <f t="shared" si="850"/>
        <v>0</v>
      </c>
      <c r="Y345" s="150"/>
      <c r="Z345" s="149">
        <f t="shared" si="8"/>
        <v>0</v>
      </c>
      <c r="AA345" s="156">
        <f t="shared" ref="AA345:AC345" si="851">+AA346+AA347</f>
        <v>0</v>
      </c>
      <c r="AB345" s="156">
        <f t="shared" si="851"/>
        <v>0</v>
      </c>
      <c r="AC345" s="156">
        <f t="shared" si="851"/>
        <v>0</v>
      </c>
      <c r="AD345" s="150"/>
      <c r="AE345" s="149">
        <f t="shared" si="10"/>
        <v>0</v>
      </c>
      <c r="AF345" s="156">
        <f t="shared" ref="AF345:AH345" si="852">+AF346+AF347</f>
        <v>0</v>
      </c>
      <c r="AG345" s="156">
        <f t="shared" si="852"/>
        <v>0</v>
      </c>
      <c r="AH345" s="156">
        <f t="shared" si="852"/>
        <v>0</v>
      </c>
      <c r="AI345" s="150"/>
      <c r="AJ345" s="149">
        <f t="shared" si="12"/>
        <v>0</v>
      </c>
      <c r="AK345" s="156">
        <f t="shared" ref="AK345:AL345" si="853">+AK346+AK347</f>
        <v>0</v>
      </c>
      <c r="AL345" s="156">
        <f t="shared" si="853"/>
        <v>0</v>
      </c>
      <c r="AM345" s="150"/>
      <c r="AN345" s="156">
        <f>+AN346+AN347</f>
        <v>0</v>
      </c>
      <c r="AO345" s="150"/>
      <c r="AP345" s="156">
        <f>+AP346+AP347</f>
        <v>0</v>
      </c>
      <c r="AQ345" s="150"/>
      <c r="AR345" s="156">
        <f>+AR346+AR347</f>
        <v>0</v>
      </c>
      <c r="AS345" s="150"/>
      <c r="AT345" s="156">
        <f>+AT346+AT347</f>
        <v>0</v>
      </c>
      <c r="AU345" s="150"/>
      <c r="AV345" s="149">
        <f t="shared" si="14"/>
        <v>0</v>
      </c>
      <c r="AW345" s="156">
        <f t="shared" ref="AW345:AX345" si="854">+AW346+AW347</f>
        <v>0</v>
      </c>
      <c r="AX345" s="156">
        <f t="shared" si="854"/>
        <v>0</v>
      </c>
      <c r="AY345" s="150"/>
      <c r="AZ345" s="149">
        <f t="shared" si="16"/>
        <v>0</v>
      </c>
      <c r="BA345" s="156">
        <f t="shared" ref="BA345:BB345" si="855">+BA346+BA347</f>
        <v>0</v>
      </c>
      <c r="BB345" s="156">
        <f t="shared" si="855"/>
        <v>0</v>
      </c>
      <c r="BC345" s="149"/>
      <c r="BD345" s="149">
        <f t="shared" si="18"/>
        <v>0</v>
      </c>
      <c r="BE345" s="356">
        <f>+BE346+BE347</f>
        <v>0</v>
      </c>
      <c r="BF345" s="156">
        <f t="shared" ref="BF345" si="856">+BF346+BF347</f>
        <v>0</v>
      </c>
      <c r="BG345" s="151"/>
      <c r="BH345" s="149">
        <f t="shared" si="20"/>
        <v>0</v>
      </c>
      <c r="BI345" s="156">
        <f t="shared" ref="BI345:BM345" si="857">+BI346+BI347</f>
        <v>0</v>
      </c>
      <c r="BJ345" s="156">
        <f t="shared" si="857"/>
        <v>0</v>
      </c>
      <c r="BK345" s="156">
        <f t="shared" si="857"/>
        <v>0</v>
      </c>
      <c r="BL345" s="156">
        <f t="shared" si="857"/>
        <v>0</v>
      </c>
      <c r="BM345" s="156">
        <f t="shared" si="857"/>
        <v>0</v>
      </c>
      <c r="BN345" s="151"/>
      <c r="BO345" s="149">
        <f t="shared" si="22"/>
        <v>0</v>
      </c>
      <c r="BP345" s="151"/>
      <c r="BQ345" s="126"/>
    </row>
    <row r="346" spans="1:69" ht="12.75" customHeight="1">
      <c r="A346" s="164" t="s">
        <v>690</v>
      </c>
      <c r="B346" s="165" t="s">
        <v>691</v>
      </c>
      <c r="C346" s="149">
        <f t="shared" si="0"/>
        <v>0</v>
      </c>
      <c r="D346" s="166"/>
      <c r="E346" s="166"/>
      <c r="F346" s="166"/>
      <c r="G346" s="150"/>
      <c r="H346" s="149">
        <f t="shared" si="2"/>
        <v>0</v>
      </c>
      <c r="I346" s="166"/>
      <c r="J346" s="166"/>
      <c r="K346" s="166"/>
      <c r="L346" s="166"/>
      <c r="M346" s="150"/>
      <c r="N346" s="149">
        <f t="shared" si="4"/>
        <v>0</v>
      </c>
      <c r="O346" s="166"/>
      <c r="P346" s="166"/>
      <c r="Q346" s="166"/>
      <c r="R346" s="166"/>
      <c r="S346" s="166"/>
      <c r="T346" s="150"/>
      <c r="U346" s="149">
        <f t="shared" si="6"/>
        <v>0</v>
      </c>
      <c r="V346" s="166"/>
      <c r="W346" s="166"/>
      <c r="X346" s="166"/>
      <c r="Y346" s="150"/>
      <c r="Z346" s="149">
        <f t="shared" si="8"/>
        <v>0</v>
      </c>
      <c r="AA346" s="166"/>
      <c r="AB346" s="166"/>
      <c r="AC346" s="166"/>
      <c r="AD346" s="150"/>
      <c r="AE346" s="149">
        <f t="shared" si="10"/>
        <v>0</v>
      </c>
      <c r="AF346" s="166"/>
      <c r="AG346" s="166"/>
      <c r="AH346" s="166"/>
      <c r="AI346" s="150"/>
      <c r="AJ346" s="149">
        <f t="shared" si="12"/>
        <v>0</v>
      </c>
      <c r="AK346" s="166"/>
      <c r="AL346" s="166"/>
      <c r="AM346" s="150"/>
      <c r="AN346" s="166"/>
      <c r="AO346" s="150"/>
      <c r="AP346" s="166"/>
      <c r="AQ346" s="150"/>
      <c r="AR346" s="166"/>
      <c r="AS346" s="150"/>
      <c r="AT346" s="166"/>
      <c r="AU346" s="150"/>
      <c r="AV346" s="149">
        <f t="shared" si="14"/>
        <v>0</v>
      </c>
      <c r="AW346" s="166"/>
      <c r="AX346" s="166"/>
      <c r="AY346" s="150"/>
      <c r="AZ346" s="149">
        <f t="shared" si="16"/>
        <v>0</v>
      </c>
      <c r="BA346" s="166"/>
      <c r="BB346" s="166"/>
      <c r="BC346" s="149"/>
      <c r="BD346" s="149">
        <f t="shared" si="18"/>
        <v>0</v>
      </c>
      <c r="BE346" s="358"/>
      <c r="BF346" s="166"/>
      <c r="BG346" s="151"/>
      <c r="BH346" s="149">
        <f t="shared" si="20"/>
        <v>0</v>
      </c>
      <c r="BI346" s="166"/>
      <c r="BJ346" s="166"/>
      <c r="BK346" s="166"/>
      <c r="BL346" s="166"/>
      <c r="BM346" s="166"/>
      <c r="BN346" s="151"/>
      <c r="BO346" s="149">
        <f t="shared" si="22"/>
        <v>0</v>
      </c>
      <c r="BP346" s="151"/>
      <c r="BQ346" s="126"/>
    </row>
    <row r="347" spans="1:69" ht="12.75" customHeight="1">
      <c r="A347" s="164" t="s">
        <v>692</v>
      </c>
      <c r="B347" s="165" t="s">
        <v>693</v>
      </c>
      <c r="C347" s="149">
        <f t="shared" si="0"/>
        <v>0</v>
      </c>
      <c r="D347" s="166"/>
      <c r="E347" s="166"/>
      <c r="F347" s="166"/>
      <c r="G347" s="150"/>
      <c r="H347" s="149">
        <f t="shared" si="2"/>
        <v>0</v>
      </c>
      <c r="I347" s="166"/>
      <c r="J347" s="166"/>
      <c r="K347" s="166"/>
      <c r="L347" s="166"/>
      <c r="M347" s="150"/>
      <c r="N347" s="149">
        <f t="shared" si="4"/>
        <v>0</v>
      </c>
      <c r="O347" s="166"/>
      <c r="P347" s="166"/>
      <c r="Q347" s="166"/>
      <c r="R347" s="166"/>
      <c r="S347" s="166"/>
      <c r="T347" s="150"/>
      <c r="U347" s="149">
        <f t="shared" si="6"/>
        <v>0</v>
      </c>
      <c r="V347" s="166"/>
      <c r="W347" s="166"/>
      <c r="X347" s="166"/>
      <c r="Y347" s="150"/>
      <c r="Z347" s="149">
        <f t="shared" si="8"/>
        <v>0</v>
      </c>
      <c r="AA347" s="166"/>
      <c r="AB347" s="166"/>
      <c r="AC347" s="166"/>
      <c r="AD347" s="150"/>
      <c r="AE347" s="149">
        <f t="shared" si="10"/>
        <v>0</v>
      </c>
      <c r="AF347" s="166"/>
      <c r="AG347" s="166"/>
      <c r="AH347" s="166"/>
      <c r="AI347" s="150"/>
      <c r="AJ347" s="149">
        <f t="shared" si="12"/>
        <v>0</v>
      </c>
      <c r="AK347" s="166"/>
      <c r="AL347" s="166"/>
      <c r="AM347" s="150"/>
      <c r="AN347" s="166"/>
      <c r="AO347" s="150"/>
      <c r="AP347" s="166"/>
      <c r="AQ347" s="150"/>
      <c r="AR347" s="166"/>
      <c r="AS347" s="150"/>
      <c r="AT347" s="166"/>
      <c r="AU347" s="150"/>
      <c r="AV347" s="149">
        <f t="shared" si="14"/>
        <v>0</v>
      </c>
      <c r="AW347" s="166"/>
      <c r="AX347" s="166"/>
      <c r="AY347" s="150"/>
      <c r="AZ347" s="149">
        <f t="shared" si="16"/>
        <v>0</v>
      </c>
      <c r="BA347" s="166"/>
      <c r="BB347" s="166"/>
      <c r="BC347" s="149"/>
      <c r="BD347" s="149">
        <f t="shared" si="18"/>
        <v>0</v>
      </c>
      <c r="BE347" s="358"/>
      <c r="BF347" s="166"/>
      <c r="BG347" s="151"/>
      <c r="BH347" s="149">
        <f t="shared" si="20"/>
        <v>0</v>
      </c>
      <c r="BI347" s="166"/>
      <c r="BJ347" s="166"/>
      <c r="BK347" s="166"/>
      <c r="BL347" s="166"/>
      <c r="BM347" s="166"/>
      <c r="BN347" s="151"/>
      <c r="BO347" s="149">
        <f t="shared" si="22"/>
        <v>0</v>
      </c>
      <c r="BP347" s="151"/>
      <c r="BQ347" s="126"/>
    </row>
    <row r="348" spans="1:69" ht="12.75" customHeight="1">
      <c r="A348" s="164" t="s">
        <v>694</v>
      </c>
      <c r="B348" s="165" t="s">
        <v>695</v>
      </c>
      <c r="C348" s="149">
        <f t="shared" si="0"/>
        <v>0</v>
      </c>
      <c r="D348" s="166"/>
      <c r="E348" s="166"/>
      <c r="F348" s="166"/>
      <c r="G348" s="150"/>
      <c r="H348" s="149">
        <f t="shared" si="2"/>
        <v>0</v>
      </c>
      <c r="I348" s="166"/>
      <c r="J348" s="166"/>
      <c r="K348" s="166"/>
      <c r="L348" s="166"/>
      <c r="M348" s="150"/>
      <c r="N348" s="149">
        <f t="shared" si="4"/>
        <v>0</v>
      </c>
      <c r="O348" s="166"/>
      <c r="P348" s="166"/>
      <c r="Q348" s="166"/>
      <c r="R348" s="166"/>
      <c r="S348" s="166"/>
      <c r="T348" s="150"/>
      <c r="U348" s="149">
        <f t="shared" si="6"/>
        <v>0</v>
      </c>
      <c r="V348" s="166"/>
      <c r="W348" s="166"/>
      <c r="X348" s="166"/>
      <c r="Y348" s="150"/>
      <c r="Z348" s="149">
        <f t="shared" si="8"/>
        <v>0</v>
      </c>
      <c r="AA348" s="166"/>
      <c r="AB348" s="166"/>
      <c r="AC348" s="166"/>
      <c r="AD348" s="150"/>
      <c r="AE348" s="149">
        <f t="shared" si="10"/>
        <v>0</v>
      </c>
      <c r="AF348" s="166"/>
      <c r="AG348" s="166"/>
      <c r="AH348" s="166"/>
      <c r="AI348" s="150"/>
      <c r="AJ348" s="149">
        <f t="shared" si="12"/>
        <v>0</v>
      </c>
      <c r="AK348" s="166"/>
      <c r="AL348" s="166"/>
      <c r="AM348" s="150"/>
      <c r="AN348" s="166"/>
      <c r="AO348" s="150"/>
      <c r="AP348" s="166"/>
      <c r="AQ348" s="150"/>
      <c r="AR348" s="166"/>
      <c r="AS348" s="150"/>
      <c r="AT348" s="166"/>
      <c r="AU348" s="150"/>
      <c r="AV348" s="149">
        <f t="shared" si="14"/>
        <v>0</v>
      </c>
      <c r="AW348" s="166"/>
      <c r="AX348" s="166"/>
      <c r="AY348" s="150"/>
      <c r="AZ348" s="149">
        <f t="shared" si="16"/>
        <v>0</v>
      </c>
      <c r="BA348" s="166"/>
      <c r="BB348" s="166"/>
      <c r="BC348" s="149"/>
      <c r="BD348" s="149">
        <f t="shared" si="18"/>
        <v>0</v>
      </c>
      <c r="BE348" s="358"/>
      <c r="BF348" s="166"/>
      <c r="BG348" s="151"/>
      <c r="BH348" s="149">
        <f t="shared" si="20"/>
        <v>0</v>
      </c>
      <c r="BI348" s="166"/>
      <c r="BJ348" s="166"/>
      <c r="BK348" s="166"/>
      <c r="BL348" s="166"/>
      <c r="BM348" s="166"/>
      <c r="BN348" s="151"/>
      <c r="BO348" s="149">
        <f t="shared" si="22"/>
        <v>0</v>
      </c>
      <c r="BP348" s="151"/>
      <c r="BQ348" s="126"/>
    </row>
    <row r="349" spans="1:69" ht="12.75" customHeight="1">
      <c r="A349" s="164" t="s">
        <v>696</v>
      </c>
      <c r="B349" s="165" t="s">
        <v>697</v>
      </c>
      <c r="C349" s="149">
        <f t="shared" si="0"/>
        <v>0</v>
      </c>
      <c r="D349" s="166"/>
      <c r="E349" s="166"/>
      <c r="F349" s="166"/>
      <c r="G349" s="150"/>
      <c r="H349" s="149">
        <f t="shared" si="2"/>
        <v>0</v>
      </c>
      <c r="I349" s="166"/>
      <c r="J349" s="166"/>
      <c r="K349" s="166"/>
      <c r="L349" s="166"/>
      <c r="M349" s="150"/>
      <c r="N349" s="149">
        <f t="shared" si="4"/>
        <v>0</v>
      </c>
      <c r="O349" s="166"/>
      <c r="P349" s="166"/>
      <c r="Q349" s="166"/>
      <c r="R349" s="166"/>
      <c r="S349" s="166"/>
      <c r="T349" s="150"/>
      <c r="U349" s="149">
        <f t="shared" si="6"/>
        <v>0</v>
      </c>
      <c r="V349" s="166"/>
      <c r="W349" s="166"/>
      <c r="X349" s="166"/>
      <c r="Y349" s="150"/>
      <c r="Z349" s="149">
        <f t="shared" si="8"/>
        <v>0</v>
      </c>
      <c r="AA349" s="166"/>
      <c r="AB349" s="166"/>
      <c r="AC349" s="166"/>
      <c r="AD349" s="150"/>
      <c r="AE349" s="149">
        <f t="shared" si="10"/>
        <v>0</v>
      </c>
      <c r="AF349" s="166"/>
      <c r="AG349" s="166"/>
      <c r="AH349" s="166"/>
      <c r="AI349" s="150"/>
      <c r="AJ349" s="149">
        <f t="shared" si="12"/>
        <v>0</v>
      </c>
      <c r="AK349" s="166"/>
      <c r="AL349" s="166"/>
      <c r="AM349" s="150"/>
      <c r="AN349" s="166"/>
      <c r="AO349" s="150"/>
      <c r="AP349" s="166"/>
      <c r="AQ349" s="150"/>
      <c r="AR349" s="166"/>
      <c r="AS349" s="150"/>
      <c r="AT349" s="166"/>
      <c r="AU349" s="150"/>
      <c r="AV349" s="149">
        <f t="shared" si="14"/>
        <v>0</v>
      </c>
      <c r="AW349" s="166"/>
      <c r="AX349" s="166"/>
      <c r="AY349" s="150"/>
      <c r="AZ349" s="149">
        <f t="shared" si="16"/>
        <v>0</v>
      </c>
      <c r="BA349" s="166"/>
      <c r="BB349" s="166"/>
      <c r="BC349" s="149"/>
      <c r="BD349" s="149">
        <f t="shared" si="18"/>
        <v>0</v>
      </c>
      <c r="BE349" s="358"/>
      <c r="BF349" s="166"/>
      <c r="BG349" s="151"/>
      <c r="BH349" s="149">
        <f t="shared" si="20"/>
        <v>0</v>
      </c>
      <c r="BI349" s="166"/>
      <c r="BJ349" s="166"/>
      <c r="BK349" s="166"/>
      <c r="BL349" s="166"/>
      <c r="BM349" s="166"/>
      <c r="BN349" s="151"/>
      <c r="BO349" s="149">
        <f t="shared" si="22"/>
        <v>0</v>
      </c>
      <c r="BP349" s="151"/>
      <c r="BQ349" s="126"/>
    </row>
    <row r="350" spans="1:69" ht="12.75" customHeight="1">
      <c r="A350" s="164" t="s">
        <v>698</v>
      </c>
      <c r="B350" s="165" t="s">
        <v>699</v>
      </c>
      <c r="C350" s="149">
        <f t="shared" si="0"/>
        <v>0</v>
      </c>
      <c r="D350" s="166"/>
      <c r="E350" s="166"/>
      <c r="F350" s="166"/>
      <c r="G350" s="150"/>
      <c r="H350" s="149">
        <f t="shared" si="2"/>
        <v>0</v>
      </c>
      <c r="I350" s="166"/>
      <c r="J350" s="166"/>
      <c r="K350" s="166"/>
      <c r="L350" s="166"/>
      <c r="M350" s="150"/>
      <c r="N350" s="149">
        <f t="shared" si="4"/>
        <v>0</v>
      </c>
      <c r="O350" s="166"/>
      <c r="P350" s="166"/>
      <c r="Q350" s="166"/>
      <c r="R350" s="166"/>
      <c r="S350" s="166"/>
      <c r="T350" s="150"/>
      <c r="U350" s="149">
        <f t="shared" si="6"/>
        <v>0</v>
      </c>
      <c r="V350" s="166"/>
      <c r="W350" s="166"/>
      <c r="X350" s="166"/>
      <c r="Y350" s="150"/>
      <c r="Z350" s="149">
        <f t="shared" si="8"/>
        <v>0</v>
      </c>
      <c r="AA350" s="166"/>
      <c r="AB350" s="166"/>
      <c r="AC350" s="166"/>
      <c r="AD350" s="150"/>
      <c r="AE350" s="149">
        <f t="shared" si="10"/>
        <v>0</v>
      </c>
      <c r="AF350" s="166"/>
      <c r="AG350" s="166"/>
      <c r="AH350" s="166"/>
      <c r="AI350" s="150"/>
      <c r="AJ350" s="149">
        <f t="shared" si="12"/>
        <v>0</v>
      </c>
      <c r="AK350" s="166"/>
      <c r="AL350" s="166"/>
      <c r="AM350" s="150"/>
      <c r="AN350" s="166"/>
      <c r="AO350" s="150"/>
      <c r="AP350" s="166"/>
      <c r="AQ350" s="150"/>
      <c r="AR350" s="166"/>
      <c r="AS350" s="150"/>
      <c r="AT350" s="166"/>
      <c r="AU350" s="150"/>
      <c r="AV350" s="149">
        <f t="shared" si="14"/>
        <v>0</v>
      </c>
      <c r="AW350" s="166"/>
      <c r="AX350" s="166"/>
      <c r="AY350" s="150"/>
      <c r="AZ350" s="149">
        <f t="shared" si="16"/>
        <v>0</v>
      </c>
      <c r="BA350" s="166"/>
      <c r="BB350" s="166"/>
      <c r="BC350" s="149"/>
      <c r="BD350" s="149">
        <f t="shared" si="18"/>
        <v>0</v>
      </c>
      <c r="BE350" s="358"/>
      <c r="BF350" s="166"/>
      <c r="BG350" s="151"/>
      <c r="BH350" s="149">
        <f t="shared" si="20"/>
        <v>0</v>
      </c>
      <c r="BI350" s="166"/>
      <c r="BJ350" s="166"/>
      <c r="BK350" s="166"/>
      <c r="BL350" s="166"/>
      <c r="BM350" s="166"/>
      <c r="BN350" s="151"/>
      <c r="BO350" s="149">
        <f t="shared" si="22"/>
        <v>0</v>
      </c>
      <c r="BP350" s="151"/>
      <c r="BQ350" s="126"/>
    </row>
    <row r="351" spans="1:69" ht="12.75" customHeight="1">
      <c r="A351" s="164" t="s">
        <v>700</v>
      </c>
      <c r="B351" s="165" t="s">
        <v>701</v>
      </c>
      <c r="C351" s="149">
        <f t="shared" si="0"/>
        <v>0</v>
      </c>
      <c r="D351" s="166"/>
      <c r="E351" s="166"/>
      <c r="F351" s="166"/>
      <c r="G351" s="150"/>
      <c r="H351" s="149">
        <f t="shared" si="2"/>
        <v>0</v>
      </c>
      <c r="I351" s="166"/>
      <c r="J351" s="166"/>
      <c r="K351" s="166"/>
      <c r="L351" s="166"/>
      <c r="M351" s="150"/>
      <c r="N351" s="149">
        <f t="shared" si="4"/>
        <v>0</v>
      </c>
      <c r="O351" s="166"/>
      <c r="P351" s="166"/>
      <c r="Q351" s="166"/>
      <c r="R351" s="166"/>
      <c r="S351" s="166"/>
      <c r="T351" s="150"/>
      <c r="U351" s="149">
        <f t="shared" si="6"/>
        <v>0</v>
      </c>
      <c r="V351" s="166"/>
      <c r="W351" s="166"/>
      <c r="X351" s="166"/>
      <c r="Y351" s="150"/>
      <c r="Z351" s="149">
        <f t="shared" si="8"/>
        <v>0</v>
      </c>
      <c r="AA351" s="166"/>
      <c r="AB351" s="166"/>
      <c r="AC351" s="166"/>
      <c r="AD351" s="150"/>
      <c r="AE351" s="149">
        <f t="shared" si="10"/>
        <v>0</v>
      </c>
      <c r="AF351" s="166"/>
      <c r="AG351" s="166"/>
      <c r="AH351" s="166"/>
      <c r="AI351" s="150"/>
      <c r="AJ351" s="149">
        <f t="shared" si="12"/>
        <v>0</v>
      </c>
      <c r="AK351" s="166"/>
      <c r="AL351" s="166"/>
      <c r="AM351" s="150"/>
      <c r="AN351" s="166"/>
      <c r="AO351" s="150"/>
      <c r="AP351" s="166"/>
      <c r="AQ351" s="150"/>
      <c r="AR351" s="166"/>
      <c r="AS351" s="150"/>
      <c r="AT351" s="166"/>
      <c r="AU351" s="150"/>
      <c r="AV351" s="149">
        <f t="shared" si="14"/>
        <v>0</v>
      </c>
      <c r="AW351" s="166"/>
      <c r="AX351" s="166"/>
      <c r="AY351" s="150"/>
      <c r="AZ351" s="149">
        <f t="shared" si="16"/>
        <v>0</v>
      </c>
      <c r="BA351" s="166"/>
      <c r="BB351" s="166"/>
      <c r="BC351" s="149"/>
      <c r="BD351" s="149">
        <f t="shared" si="18"/>
        <v>0</v>
      </c>
      <c r="BE351" s="358"/>
      <c r="BF351" s="166"/>
      <c r="BG351" s="151"/>
      <c r="BH351" s="149">
        <f t="shared" si="20"/>
        <v>0</v>
      </c>
      <c r="BI351" s="166"/>
      <c r="BJ351" s="166"/>
      <c r="BK351" s="166"/>
      <c r="BL351" s="166"/>
      <c r="BM351" s="166"/>
      <c r="BN351" s="151"/>
      <c r="BO351" s="149">
        <f t="shared" si="22"/>
        <v>0</v>
      </c>
      <c r="BP351" s="151"/>
      <c r="BQ351" s="126"/>
    </row>
    <row r="352" spans="1:69" ht="12.75" customHeight="1">
      <c r="A352" s="164" t="s">
        <v>702</v>
      </c>
      <c r="B352" s="165" t="s">
        <v>703</v>
      </c>
      <c r="C352" s="149">
        <f t="shared" si="0"/>
        <v>0</v>
      </c>
      <c r="D352" s="166"/>
      <c r="E352" s="166"/>
      <c r="F352" s="166"/>
      <c r="G352" s="150"/>
      <c r="H352" s="149">
        <f t="shared" si="2"/>
        <v>0</v>
      </c>
      <c r="I352" s="166"/>
      <c r="J352" s="166"/>
      <c r="K352" s="166"/>
      <c r="L352" s="166"/>
      <c r="M352" s="150"/>
      <c r="N352" s="149">
        <f t="shared" si="4"/>
        <v>0</v>
      </c>
      <c r="O352" s="166"/>
      <c r="P352" s="166"/>
      <c r="Q352" s="166"/>
      <c r="R352" s="166"/>
      <c r="S352" s="166"/>
      <c r="T352" s="150"/>
      <c r="U352" s="149">
        <f t="shared" si="6"/>
        <v>0</v>
      </c>
      <c r="V352" s="166"/>
      <c r="W352" s="166"/>
      <c r="X352" s="166"/>
      <c r="Y352" s="150"/>
      <c r="Z352" s="149">
        <f t="shared" si="8"/>
        <v>0</v>
      </c>
      <c r="AA352" s="166"/>
      <c r="AB352" s="166"/>
      <c r="AC352" s="166"/>
      <c r="AD352" s="150"/>
      <c r="AE352" s="149">
        <f t="shared" si="10"/>
        <v>0</v>
      </c>
      <c r="AF352" s="166"/>
      <c r="AG352" s="166"/>
      <c r="AH352" s="166"/>
      <c r="AI352" s="150"/>
      <c r="AJ352" s="149">
        <f t="shared" si="12"/>
        <v>0</v>
      </c>
      <c r="AK352" s="166"/>
      <c r="AL352" s="166"/>
      <c r="AM352" s="150"/>
      <c r="AN352" s="166"/>
      <c r="AO352" s="150"/>
      <c r="AP352" s="166"/>
      <c r="AQ352" s="150"/>
      <c r="AR352" s="166"/>
      <c r="AS352" s="150"/>
      <c r="AT352" s="166"/>
      <c r="AU352" s="150"/>
      <c r="AV352" s="149">
        <f t="shared" si="14"/>
        <v>0</v>
      </c>
      <c r="AW352" s="166"/>
      <c r="AX352" s="166"/>
      <c r="AY352" s="150"/>
      <c r="AZ352" s="149">
        <f t="shared" si="16"/>
        <v>0</v>
      </c>
      <c r="BA352" s="166"/>
      <c r="BB352" s="166"/>
      <c r="BC352" s="149"/>
      <c r="BD352" s="149">
        <f t="shared" si="18"/>
        <v>0</v>
      </c>
      <c r="BE352" s="358"/>
      <c r="BF352" s="166"/>
      <c r="BG352" s="151"/>
      <c r="BH352" s="149">
        <f t="shared" si="20"/>
        <v>0</v>
      </c>
      <c r="BI352" s="166"/>
      <c r="BJ352" s="166"/>
      <c r="BK352" s="166"/>
      <c r="BL352" s="166"/>
      <c r="BM352" s="166"/>
      <c r="BN352" s="151"/>
      <c r="BO352" s="149">
        <f t="shared" si="22"/>
        <v>0</v>
      </c>
      <c r="BP352" s="151"/>
      <c r="BQ352" s="126"/>
    </row>
    <row r="353" spans="1:69" ht="12.75" customHeight="1">
      <c r="A353" s="164" t="s">
        <v>704</v>
      </c>
      <c r="B353" s="165" t="s">
        <v>705</v>
      </c>
      <c r="C353" s="149">
        <f t="shared" si="0"/>
        <v>0</v>
      </c>
      <c r="D353" s="166"/>
      <c r="E353" s="166"/>
      <c r="F353" s="166"/>
      <c r="G353" s="150"/>
      <c r="H353" s="149">
        <f t="shared" si="2"/>
        <v>0</v>
      </c>
      <c r="I353" s="166"/>
      <c r="J353" s="166"/>
      <c r="K353" s="166"/>
      <c r="L353" s="166"/>
      <c r="M353" s="150"/>
      <c r="N353" s="149">
        <f t="shared" si="4"/>
        <v>0</v>
      </c>
      <c r="O353" s="166"/>
      <c r="P353" s="166"/>
      <c r="Q353" s="166"/>
      <c r="R353" s="166"/>
      <c r="S353" s="166"/>
      <c r="T353" s="150"/>
      <c r="U353" s="149">
        <f t="shared" si="6"/>
        <v>0</v>
      </c>
      <c r="V353" s="166"/>
      <c r="W353" s="166"/>
      <c r="X353" s="166"/>
      <c r="Y353" s="150"/>
      <c r="Z353" s="149">
        <f t="shared" si="8"/>
        <v>0</v>
      </c>
      <c r="AA353" s="166"/>
      <c r="AB353" s="166"/>
      <c r="AC353" s="166"/>
      <c r="AD353" s="150"/>
      <c r="AE353" s="149">
        <f t="shared" si="10"/>
        <v>0</v>
      </c>
      <c r="AF353" s="166"/>
      <c r="AG353" s="166"/>
      <c r="AH353" s="166"/>
      <c r="AI353" s="150"/>
      <c r="AJ353" s="149">
        <f t="shared" si="12"/>
        <v>0</v>
      </c>
      <c r="AK353" s="166"/>
      <c r="AL353" s="166"/>
      <c r="AM353" s="150"/>
      <c r="AN353" s="166"/>
      <c r="AO353" s="150"/>
      <c r="AP353" s="166"/>
      <c r="AQ353" s="150"/>
      <c r="AR353" s="166"/>
      <c r="AS353" s="150"/>
      <c r="AT353" s="166"/>
      <c r="AU353" s="150"/>
      <c r="AV353" s="149">
        <f t="shared" si="14"/>
        <v>0</v>
      </c>
      <c r="AW353" s="166"/>
      <c r="AX353" s="166"/>
      <c r="AY353" s="150"/>
      <c r="AZ353" s="149">
        <f t="shared" si="16"/>
        <v>0</v>
      </c>
      <c r="BA353" s="166"/>
      <c r="BB353" s="166"/>
      <c r="BC353" s="149"/>
      <c r="BD353" s="149">
        <f t="shared" si="18"/>
        <v>0</v>
      </c>
      <c r="BE353" s="358"/>
      <c r="BF353" s="166"/>
      <c r="BG353" s="151"/>
      <c r="BH353" s="149">
        <f t="shared" si="20"/>
        <v>0</v>
      </c>
      <c r="BI353" s="166"/>
      <c r="BJ353" s="166"/>
      <c r="BK353" s="166"/>
      <c r="BL353" s="166"/>
      <c r="BM353" s="166"/>
      <c r="BN353" s="151"/>
      <c r="BO353" s="149">
        <f t="shared" si="22"/>
        <v>0</v>
      </c>
      <c r="BP353" s="151"/>
      <c r="BQ353" s="126"/>
    </row>
    <row r="354" spans="1:69" ht="12.75" customHeight="1">
      <c r="A354" s="164" t="s">
        <v>706</v>
      </c>
      <c r="B354" s="165" t="s">
        <v>707</v>
      </c>
      <c r="C354" s="149">
        <f t="shared" si="0"/>
        <v>0</v>
      </c>
      <c r="D354" s="166"/>
      <c r="E354" s="166"/>
      <c r="F354" s="166"/>
      <c r="G354" s="150"/>
      <c r="H354" s="149">
        <f t="shared" si="2"/>
        <v>0</v>
      </c>
      <c r="I354" s="166"/>
      <c r="J354" s="166"/>
      <c r="K354" s="166"/>
      <c r="L354" s="166"/>
      <c r="M354" s="150"/>
      <c r="N354" s="149">
        <f t="shared" si="4"/>
        <v>0</v>
      </c>
      <c r="O354" s="166"/>
      <c r="P354" s="166"/>
      <c r="Q354" s="166"/>
      <c r="R354" s="166"/>
      <c r="S354" s="166"/>
      <c r="T354" s="150"/>
      <c r="U354" s="149">
        <f t="shared" si="6"/>
        <v>0</v>
      </c>
      <c r="V354" s="166"/>
      <c r="W354" s="166"/>
      <c r="X354" s="166"/>
      <c r="Y354" s="150"/>
      <c r="Z354" s="149">
        <f t="shared" si="8"/>
        <v>0</v>
      </c>
      <c r="AA354" s="166"/>
      <c r="AB354" s="166"/>
      <c r="AC354" s="166"/>
      <c r="AD354" s="150"/>
      <c r="AE354" s="149">
        <f t="shared" si="10"/>
        <v>0</v>
      </c>
      <c r="AF354" s="166"/>
      <c r="AG354" s="166"/>
      <c r="AH354" s="166"/>
      <c r="AI354" s="150"/>
      <c r="AJ354" s="149">
        <f t="shared" si="12"/>
        <v>0</v>
      </c>
      <c r="AK354" s="166"/>
      <c r="AL354" s="166"/>
      <c r="AM354" s="150"/>
      <c r="AN354" s="166"/>
      <c r="AO354" s="150"/>
      <c r="AP354" s="166"/>
      <c r="AQ354" s="150"/>
      <c r="AR354" s="166"/>
      <c r="AS354" s="150"/>
      <c r="AT354" s="166"/>
      <c r="AU354" s="150"/>
      <c r="AV354" s="149">
        <f t="shared" si="14"/>
        <v>0</v>
      </c>
      <c r="AW354" s="166"/>
      <c r="AX354" s="166"/>
      <c r="AY354" s="150"/>
      <c r="AZ354" s="149">
        <f t="shared" si="16"/>
        <v>0</v>
      </c>
      <c r="BA354" s="166"/>
      <c r="BB354" s="166"/>
      <c r="BC354" s="149"/>
      <c r="BD354" s="149">
        <f t="shared" si="18"/>
        <v>0</v>
      </c>
      <c r="BE354" s="358"/>
      <c r="BF354" s="166"/>
      <c r="BG354" s="151"/>
      <c r="BH354" s="149">
        <f t="shared" si="20"/>
        <v>0</v>
      </c>
      <c r="BI354" s="166"/>
      <c r="BJ354" s="166"/>
      <c r="BK354" s="166"/>
      <c r="BL354" s="166"/>
      <c r="BM354" s="166"/>
      <c r="BN354" s="151"/>
      <c r="BO354" s="149">
        <f t="shared" si="22"/>
        <v>0</v>
      </c>
      <c r="BP354" s="151"/>
      <c r="BQ354" s="126"/>
    </row>
    <row r="355" spans="1:69" ht="12.75" customHeight="1">
      <c r="A355" s="167" t="s">
        <v>708</v>
      </c>
      <c r="B355" s="168" t="s">
        <v>709</v>
      </c>
      <c r="C355" s="149">
        <f t="shared" si="0"/>
        <v>0</v>
      </c>
      <c r="D355" s="156">
        <f t="shared" ref="D355:F355" si="858">+D356+D357</f>
        <v>0</v>
      </c>
      <c r="E355" s="156">
        <f t="shared" si="858"/>
        <v>0</v>
      </c>
      <c r="F355" s="156">
        <f t="shared" si="858"/>
        <v>0</v>
      </c>
      <c r="G355" s="150"/>
      <c r="H355" s="149">
        <f t="shared" si="2"/>
        <v>0</v>
      </c>
      <c r="I355" s="156">
        <f t="shared" ref="I355:L355" si="859">+I356+I357</f>
        <v>0</v>
      </c>
      <c r="J355" s="156">
        <f t="shared" si="859"/>
        <v>0</v>
      </c>
      <c r="K355" s="156">
        <f t="shared" si="859"/>
        <v>0</v>
      </c>
      <c r="L355" s="156">
        <f t="shared" si="859"/>
        <v>0</v>
      </c>
      <c r="M355" s="150"/>
      <c r="N355" s="149">
        <f t="shared" si="4"/>
        <v>0</v>
      </c>
      <c r="O355" s="156">
        <f t="shared" ref="O355:S355" si="860">+O356+O357</f>
        <v>0</v>
      </c>
      <c r="P355" s="156">
        <f t="shared" si="860"/>
        <v>0</v>
      </c>
      <c r="Q355" s="156">
        <f t="shared" si="860"/>
        <v>0</v>
      </c>
      <c r="R355" s="156">
        <f t="shared" si="860"/>
        <v>0</v>
      </c>
      <c r="S355" s="156">
        <f t="shared" si="860"/>
        <v>0</v>
      </c>
      <c r="T355" s="150"/>
      <c r="U355" s="149">
        <f t="shared" si="6"/>
        <v>0</v>
      </c>
      <c r="V355" s="156">
        <f t="shared" ref="V355:X355" si="861">+V356+V357</f>
        <v>0</v>
      </c>
      <c r="W355" s="156">
        <f t="shared" si="861"/>
        <v>0</v>
      </c>
      <c r="X355" s="156">
        <f t="shared" si="861"/>
        <v>0</v>
      </c>
      <c r="Y355" s="150"/>
      <c r="Z355" s="149">
        <f t="shared" si="8"/>
        <v>0</v>
      </c>
      <c r="AA355" s="156">
        <f t="shared" ref="AA355:AC355" si="862">+AA356+AA357</f>
        <v>0</v>
      </c>
      <c r="AB355" s="156">
        <f t="shared" si="862"/>
        <v>0</v>
      </c>
      <c r="AC355" s="156">
        <f t="shared" si="862"/>
        <v>0</v>
      </c>
      <c r="AD355" s="150"/>
      <c r="AE355" s="149">
        <f t="shared" si="10"/>
        <v>0</v>
      </c>
      <c r="AF355" s="156">
        <f t="shared" ref="AF355:AH355" si="863">+AF356+AF357</f>
        <v>0</v>
      </c>
      <c r="AG355" s="156">
        <f t="shared" si="863"/>
        <v>0</v>
      </c>
      <c r="AH355" s="156">
        <f t="shared" si="863"/>
        <v>0</v>
      </c>
      <c r="AI355" s="150"/>
      <c r="AJ355" s="149">
        <f t="shared" si="12"/>
        <v>0</v>
      </c>
      <c r="AK355" s="156">
        <f t="shared" ref="AK355:AL355" si="864">+AK356+AK357</f>
        <v>0</v>
      </c>
      <c r="AL355" s="156">
        <f t="shared" si="864"/>
        <v>0</v>
      </c>
      <c r="AM355" s="150"/>
      <c r="AN355" s="156">
        <f>+AN356+AN357</f>
        <v>0</v>
      </c>
      <c r="AO355" s="150"/>
      <c r="AP355" s="156">
        <f>+AP356+AP357</f>
        <v>0</v>
      </c>
      <c r="AQ355" s="150"/>
      <c r="AR355" s="156">
        <f>+AR356+AR357</f>
        <v>0</v>
      </c>
      <c r="AS355" s="150"/>
      <c r="AT355" s="156">
        <f>+AT356+AT357</f>
        <v>0</v>
      </c>
      <c r="AU355" s="150"/>
      <c r="AV355" s="149">
        <f t="shared" si="14"/>
        <v>0</v>
      </c>
      <c r="AW355" s="156">
        <f t="shared" ref="AW355:AX355" si="865">+AW356+AW357</f>
        <v>0</v>
      </c>
      <c r="AX355" s="156">
        <f t="shared" si="865"/>
        <v>0</v>
      </c>
      <c r="AY355" s="150"/>
      <c r="AZ355" s="149">
        <f t="shared" si="16"/>
        <v>0</v>
      </c>
      <c r="BA355" s="156">
        <f t="shared" ref="BA355:BB355" si="866">+BA356+BA357</f>
        <v>0</v>
      </c>
      <c r="BB355" s="156">
        <f t="shared" si="866"/>
        <v>0</v>
      </c>
      <c r="BC355" s="149"/>
      <c r="BD355" s="149">
        <f t="shared" si="18"/>
        <v>0</v>
      </c>
      <c r="BE355" s="356">
        <f>+BE356+BE357</f>
        <v>0</v>
      </c>
      <c r="BF355" s="156">
        <f t="shared" ref="BF355" si="867">+BF356+BF357</f>
        <v>0</v>
      </c>
      <c r="BG355" s="151"/>
      <c r="BH355" s="149">
        <f t="shared" si="20"/>
        <v>0</v>
      </c>
      <c r="BI355" s="156">
        <f t="shared" ref="BI355:BM355" si="868">+BI356+BI357</f>
        <v>0</v>
      </c>
      <c r="BJ355" s="156">
        <f t="shared" si="868"/>
        <v>0</v>
      </c>
      <c r="BK355" s="156">
        <f t="shared" si="868"/>
        <v>0</v>
      </c>
      <c r="BL355" s="156">
        <f t="shared" si="868"/>
        <v>0</v>
      </c>
      <c r="BM355" s="156">
        <f t="shared" si="868"/>
        <v>0</v>
      </c>
      <c r="BN355" s="151"/>
      <c r="BO355" s="149">
        <f t="shared" si="22"/>
        <v>0</v>
      </c>
      <c r="BP355" s="151"/>
      <c r="BQ355" s="126"/>
    </row>
    <row r="356" spans="1:69" ht="12.75" customHeight="1">
      <c r="A356" s="173" t="s">
        <v>710</v>
      </c>
      <c r="B356" s="174" t="s">
        <v>711</v>
      </c>
      <c r="C356" s="149">
        <f t="shared" si="0"/>
        <v>0</v>
      </c>
      <c r="D356" s="163"/>
      <c r="E356" s="163"/>
      <c r="F356" s="163"/>
      <c r="G356" s="150"/>
      <c r="H356" s="149">
        <f t="shared" si="2"/>
        <v>0</v>
      </c>
      <c r="I356" s="163"/>
      <c r="J356" s="163"/>
      <c r="K356" s="163"/>
      <c r="L356" s="163"/>
      <c r="M356" s="150"/>
      <c r="N356" s="149">
        <f t="shared" si="4"/>
        <v>0</v>
      </c>
      <c r="O356" s="163"/>
      <c r="P356" s="163"/>
      <c r="Q356" s="163"/>
      <c r="R356" s="163"/>
      <c r="S356" s="163"/>
      <c r="T356" s="150"/>
      <c r="U356" s="149">
        <f t="shared" si="6"/>
        <v>0</v>
      </c>
      <c r="V356" s="163"/>
      <c r="W356" s="163"/>
      <c r="X356" s="163"/>
      <c r="Y356" s="150"/>
      <c r="Z356" s="149">
        <f t="shared" si="8"/>
        <v>0</v>
      </c>
      <c r="AA356" s="163"/>
      <c r="AB356" s="163"/>
      <c r="AC356" s="163"/>
      <c r="AD356" s="150"/>
      <c r="AE356" s="149">
        <f t="shared" si="10"/>
        <v>0</v>
      </c>
      <c r="AF356" s="163"/>
      <c r="AG356" s="163"/>
      <c r="AH356" s="163"/>
      <c r="AI356" s="150"/>
      <c r="AJ356" s="149">
        <f t="shared" si="12"/>
        <v>0</v>
      </c>
      <c r="AK356" s="163"/>
      <c r="AL356" s="163"/>
      <c r="AM356" s="150"/>
      <c r="AN356" s="163"/>
      <c r="AO356" s="150"/>
      <c r="AP356" s="163"/>
      <c r="AQ356" s="150"/>
      <c r="AR356" s="163"/>
      <c r="AS356" s="150"/>
      <c r="AT356" s="163"/>
      <c r="AU356" s="150"/>
      <c r="AV356" s="149">
        <f t="shared" si="14"/>
        <v>0</v>
      </c>
      <c r="AW356" s="163"/>
      <c r="AX356" s="163"/>
      <c r="AY356" s="150"/>
      <c r="AZ356" s="149">
        <f t="shared" si="16"/>
        <v>0</v>
      </c>
      <c r="BA356" s="163"/>
      <c r="BB356" s="163"/>
      <c r="BC356" s="149"/>
      <c r="BD356" s="149">
        <f t="shared" si="18"/>
        <v>0</v>
      </c>
      <c r="BE356" s="357"/>
      <c r="BF356" s="163"/>
      <c r="BG356" s="151"/>
      <c r="BH356" s="149">
        <f t="shared" si="20"/>
        <v>0</v>
      </c>
      <c r="BI356" s="163"/>
      <c r="BJ356" s="163"/>
      <c r="BK356" s="163"/>
      <c r="BL356" s="163"/>
      <c r="BM356" s="163"/>
      <c r="BN356" s="151"/>
      <c r="BO356" s="149">
        <f t="shared" si="22"/>
        <v>0</v>
      </c>
      <c r="BP356" s="151"/>
      <c r="BQ356" s="126"/>
    </row>
    <row r="357" spans="1:69" ht="12.75" customHeight="1">
      <c r="A357" s="173" t="s">
        <v>712</v>
      </c>
      <c r="B357" s="174" t="s">
        <v>713</v>
      </c>
      <c r="C357" s="149">
        <f t="shared" si="0"/>
        <v>0</v>
      </c>
      <c r="D357" s="163"/>
      <c r="E357" s="163"/>
      <c r="F357" s="163"/>
      <c r="G357" s="150"/>
      <c r="H357" s="149">
        <f t="shared" si="2"/>
        <v>0</v>
      </c>
      <c r="I357" s="163"/>
      <c r="J357" s="163"/>
      <c r="K357" s="163"/>
      <c r="L357" s="163"/>
      <c r="M357" s="150"/>
      <c r="N357" s="149">
        <f t="shared" si="4"/>
        <v>0</v>
      </c>
      <c r="O357" s="163"/>
      <c r="P357" s="163"/>
      <c r="Q357" s="163"/>
      <c r="R357" s="163"/>
      <c r="S357" s="163"/>
      <c r="T357" s="150"/>
      <c r="U357" s="149">
        <f t="shared" si="6"/>
        <v>0</v>
      </c>
      <c r="V357" s="163"/>
      <c r="W357" s="163"/>
      <c r="X357" s="163"/>
      <c r="Y357" s="150"/>
      <c r="Z357" s="149">
        <f t="shared" si="8"/>
        <v>0</v>
      </c>
      <c r="AA357" s="163"/>
      <c r="AB357" s="163"/>
      <c r="AC357" s="163"/>
      <c r="AD357" s="150"/>
      <c r="AE357" s="149">
        <f t="shared" si="10"/>
        <v>0</v>
      </c>
      <c r="AF357" s="163"/>
      <c r="AG357" s="163"/>
      <c r="AH357" s="163"/>
      <c r="AI357" s="150"/>
      <c r="AJ357" s="149">
        <f t="shared" si="12"/>
        <v>0</v>
      </c>
      <c r="AK357" s="163"/>
      <c r="AL357" s="163"/>
      <c r="AM357" s="150"/>
      <c r="AN357" s="163"/>
      <c r="AO357" s="150"/>
      <c r="AP357" s="163"/>
      <c r="AQ357" s="150"/>
      <c r="AR357" s="163"/>
      <c r="AS357" s="150"/>
      <c r="AT357" s="163"/>
      <c r="AU357" s="150"/>
      <c r="AV357" s="149">
        <f t="shared" si="14"/>
        <v>0</v>
      </c>
      <c r="AW357" s="163"/>
      <c r="AX357" s="163"/>
      <c r="AY357" s="150"/>
      <c r="AZ357" s="149">
        <f t="shared" si="16"/>
        <v>0</v>
      </c>
      <c r="BA357" s="163"/>
      <c r="BB357" s="163"/>
      <c r="BC357" s="149"/>
      <c r="BD357" s="149">
        <f t="shared" si="18"/>
        <v>0</v>
      </c>
      <c r="BE357" s="357"/>
      <c r="BF357" s="163"/>
      <c r="BG357" s="151"/>
      <c r="BH357" s="149">
        <f t="shared" si="20"/>
        <v>0</v>
      </c>
      <c r="BI357" s="163"/>
      <c r="BJ357" s="163"/>
      <c r="BK357" s="163"/>
      <c r="BL357" s="163"/>
      <c r="BM357" s="163"/>
      <c r="BN357" s="151"/>
      <c r="BO357" s="149">
        <f t="shared" si="22"/>
        <v>0</v>
      </c>
      <c r="BP357" s="151"/>
      <c r="BQ357" s="126"/>
    </row>
    <row r="358" spans="1:69" ht="12.75" customHeight="1">
      <c r="A358" s="167" t="s">
        <v>714</v>
      </c>
      <c r="B358" s="168" t="s">
        <v>715</v>
      </c>
      <c r="C358" s="149">
        <f t="shared" si="0"/>
        <v>0</v>
      </c>
      <c r="D358" s="156">
        <f t="shared" ref="D358:F358" si="869">+D359+D360+D361</f>
        <v>0</v>
      </c>
      <c r="E358" s="156">
        <f t="shared" si="869"/>
        <v>0</v>
      </c>
      <c r="F358" s="156">
        <f t="shared" si="869"/>
        <v>0</v>
      </c>
      <c r="G358" s="150"/>
      <c r="H358" s="149">
        <f t="shared" si="2"/>
        <v>0</v>
      </c>
      <c r="I358" s="156">
        <f t="shared" ref="I358:L358" si="870">+I359+I360+I361</f>
        <v>0</v>
      </c>
      <c r="J358" s="156">
        <f t="shared" si="870"/>
        <v>0</v>
      </c>
      <c r="K358" s="156">
        <f t="shared" si="870"/>
        <v>0</v>
      </c>
      <c r="L358" s="156">
        <f t="shared" si="870"/>
        <v>0</v>
      </c>
      <c r="M358" s="150"/>
      <c r="N358" s="149">
        <f t="shared" si="4"/>
        <v>0</v>
      </c>
      <c r="O358" s="156">
        <f t="shared" ref="O358:S358" si="871">+O359+O360+O361</f>
        <v>0</v>
      </c>
      <c r="P358" s="156">
        <f t="shared" si="871"/>
        <v>0</v>
      </c>
      <c r="Q358" s="156">
        <f t="shared" si="871"/>
        <v>0</v>
      </c>
      <c r="R358" s="156">
        <f t="shared" si="871"/>
        <v>0</v>
      </c>
      <c r="S358" s="156">
        <f t="shared" si="871"/>
        <v>0</v>
      </c>
      <c r="T358" s="150"/>
      <c r="U358" s="149">
        <f t="shared" si="6"/>
        <v>0</v>
      </c>
      <c r="V358" s="156">
        <f t="shared" ref="V358:X358" si="872">+V359+V360+V361</f>
        <v>0</v>
      </c>
      <c r="W358" s="156">
        <f t="shared" si="872"/>
        <v>0</v>
      </c>
      <c r="X358" s="156">
        <f t="shared" si="872"/>
        <v>0</v>
      </c>
      <c r="Y358" s="150"/>
      <c r="Z358" s="149">
        <f t="shared" si="8"/>
        <v>0</v>
      </c>
      <c r="AA358" s="156">
        <f t="shared" ref="AA358:AC358" si="873">+AA359+AA360+AA361</f>
        <v>0</v>
      </c>
      <c r="AB358" s="156">
        <f t="shared" si="873"/>
        <v>0</v>
      </c>
      <c r="AC358" s="156">
        <f t="shared" si="873"/>
        <v>0</v>
      </c>
      <c r="AD358" s="150"/>
      <c r="AE358" s="149">
        <f t="shared" si="10"/>
        <v>0</v>
      </c>
      <c r="AF358" s="156">
        <f t="shared" ref="AF358:AH358" si="874">+AF359+AF360+AF361</f>
        <v>0</v>
      </c>
      <c r="AG358" s="156">
        <f t="shared" si="874"/>
        <v>0</v>
      </c>
      <c r="AH358" s="156">
        <f t="shared" si="874"/>
        <v>0</v>
      </c>
      <c r="AI358" s="150"/>
      <c r="AJ358" s="149">
        <f t="shared" si="12"/>
        <v>0</v>
      </c>
      <c r="AK358" s="156">
        <f t="shared" ref="AK358:AL358" si="875">+AK359+AK360+AK361</f>
        <v>0</v>
      </c>
      <c r="AL358" s="156">
        <f t="shared" si="875"/>
        <v>0</v>
      </c>
      <c r="AM358" s="150"/>
      <c r="AN358" s="156">
        <f>+AN359+AN360+AN361</f>
        <v>0</v>
      </c>
      <c r="AO358" s="150"/>
      <c r="AP358" s="156">
        <f>+AP359+AP360+AP361</f>
        <v>0</v>
      </c>
      <c r="AQ358" s="150"/>
      <c r="AR358" s="156">
        <f>+AR359+AR360+AR361</f>
        <v>0</v>
      </c>
      <c r="AS358" s="150"/>
      <c r="AT358" s="156">
        <f>+AT359+AT360+AT361</f>
        <v>0</v>
      </c>
      <c r="AU358" s="150"/>
      <c r="AV358" s="149">
        <f t="shared" si="14"/>
        <v>0</v>
      </c>
      <c r="AW358" s="156">
        <f t="shared" ref="AW358:AX358" si="876">+AW359+AW360+AW361</f>
        <v>0</v>
      </c>
      <c r="AX358" s="156">
        <f t="shared" si="876"/>
        <v>0</v>
      </c>
      <c r="AY358" s="150"/>
      <c r="AZ358" s="149">
        <f t="shared" si="16"/>
        <v>0</v>
      </c>
      <c r="BA358" s="156">
        <f t="shared" ref="BA358:BB358" si="877">+BA359+BA360+BA361</f>
        <v>0</v>
      </c>
      <c r="BB358" s="156">
        <f t="shared" si="877"/>
        <v>0</v>
      </c>
      <c r="BC358" s="149"/>
      <c r="BD358" s="149">
        <f t="shared" si="18"/>
        <v>0</v>
      </c>
      <c r="BE358" s="356">
        <f>+BE359+BE360+BE361</f>
        <v>0</v>
      </c>
      <c r="BF358" s="156">
        <f t="shared" ref="BF358" si="878">+BF359+BF360+BF361</f>
        <v>0</v>
      </c>
      <c r="BG358" s="151"/>
      <c r="BH358" s="149">
        <f t="shared" si="20"/>
        <v>0</v>
      </c>
      <c r="BI358" s="156">
        <f t="shared" ref="BI358:BM358" si="879">+BI359+BI360+BI361</f>
        <v>0</v>
      </c>
      <c r="BJ358" s="156">
        <f t="shared" si="879"/>
        <v>0</v>
      </c>
      <c r="BK358" s="156">
        <f t="shared" si="879"/>
        <v>0</v>
      </c>
      <c r="BL358" s="156">
        <f t="shared" si="879"/>
        <v>0</v>
      </c>
      <c r="BM358" s="156">
        <f t="shared" si="879"/>
        <v>0</v>
      </c>
      <c r="BN358" s="151"/>
      <c r="BO358" s="149">
        <f t="shared" si="22"/>
        <v>0</v>
      </c>
      <c r="BP358" s="151"/>
      <c r="BQ358" s="126"/>
    </row>
    <row r="359" spans="1:69" ht="12.75" customHeight="1">
      <c r="A359" s="185" t="s">
        <v>716</v>
      </c>
      <c r="B359" s="186" t="s">
        <v>717</v>
      </c>
      <c r="C359" s="149">
        <f t="shared" si="0"/>
        <v>0</v>
      </c>
      <c r="D359" s="163"/>
      <c r="E359" s="163"/>
      <c r="F359" s="163"/>
      <c r="G359" s="150"/>
      <c r="H359" s="149">
        <f t="shared" si="2"/>
        <v>0</v>
      </c>
      <c r="I359" s="163"/>
      <c r="J359" s="163"/>
      <c r="K359" s="163"/>
      <c r="L359" s="163"/>
      <c r="M359" s="150"/>
      <c r="N359" s="149">
        <f t="shared" si="4"/>
        <v>0</v>
      </c>
      <c r="O359" s="163"/>
      <c r="P359" s="163"/>
      <c r="Q359" s="163"/>
      <c r="R359" s="163"/>
      <c r="S359" s="163"/>
      <c r="T359" s="150"/>
      <c r="U359" s="149">
        <f t="shared" si="6"/>
        <v>0</v>
      </c>
      <c r="V359" s="163"/>
      <c r="W359" s="163"/>
      <c r="X359" s="163"/>
      <c r="Y359" s="150"/>
      <c r="Z359" s="149">
        <f t="shared" si="8"/>
        <v>0</v>
      </c>
      <c r="AA359" s="163"/>
      <c r="AB359" s="163"/>
      <c r="AC359" s="163"/>
      <c r="AD359" s="150"/>
      <c r="AE359" s="149">
        <f t="shared" si="10"/>
        <v>0</v>
      </c>
      <c r="AF359" s="163"/>
      <c r="AG359" s="163"/>
      <c r="AH359" s="163"/>
      <c r="AI359" s="150"/>
      <c r="AJ359" s="149">
        <f t="shared" si="12"/>
        <v>0</v>
      </c>
      <c r="AK359" s="163"/>
      <c r="AL359" s="163"/>
      <c r="AM359" s="150"/>
      <c r="AN359" s="163"/>
      <c r="AO359" s="150"/>
      <c r="AP359" s="163"/>
      <c r="AQ359" s="150"/>
      <c r="AR359" s="163"/>
      <c r="AS359" s="150"/>
      <c r="AT359" s="163"/>
      <c r="AU359" s="150"/>
      <c r="AV359" s="149">
        <f t="shared" si="14"/>
        <v>0</v>
      </c>
      <c r="AW359" s="163"/>
      <c r="AX359" s="163"/>
      <c r="AY359" s="150"/>
      <c r="AZ359" s="149">
        <f t="shared" si="16"/>
        <v>0</v>
      </c>
      <c r="BA359" s="163"/>
      <c r="BB359" s="163"/>
      <c r="BC359" s="149"/>
      <c r="BD359" s="149">
        <f t="shared" si="18"/>
        <v>0</v>
      </c>
      <c r="BE359" s="357"/>
      <c r="BF359" s="163"/>
      <c r="BG359" s="151"/>
      <c r="BH359" s="149">
        <f t="shared" si="20"/>
        <v>0</v>
      </c>
      <c r="BI359" s="163"/>
      <c r="BJ359" s="163"/>
      <c r="BK359" s="163"/>
      <c r="BL359" s="163"/>
      <c r="BM359" s="163"/>
      <c r="BN359" s="151"/>
      <c r="BO359" s="149">
        <f t="shared" si="22"/>
        <v>0</v>
      </c>
      <c r="BP359" s="151"/>
      <c r="BQ359" s="126"/>
    </row>
    <row r="360" spans="1:69" ht="12.75" customHeight="1">
      <c r="A360" s="173" t="s">
        <v>718</v>
      </c>
      <c r="B360" s="174" t="s">
        <v>719</v>
      </c>
      <c r="C360" s="149">
        <f t="shared" si="0"/>
        <v>0</v>
      </c>
      <c r="D360" s="163"/>
      <c r="E360" s="163"/>
      <c r="F360" s="163"/>
      <c r="G360" s="150"/>
      <c r="H360" s="149">
        <f t="shared" si="2"/>
        <v>0</v>
      </c>
      <c r="I360" s="163"/>
      <c r="J360" s="163"/>
      <c r="K360" s="163"/>
      <c r="L360" s="163"/>
      <c r="M360" s="150"/>
      <c r="N360" s="149">
        <f t="shared" si="4"/>
        <v>0</v>
      </c>
      <c r="O360" s="163"/>
      <c r="P360" s="163"/>
      <c r="Q360" s="163"/>
      <c r="R360" s="163"/>
      <c r="S360" s="163"/>
      <c r="T360" s="150"/>
      <c r="U360" s="149">
        <f t="shared" si="6"/>
        <v>0</v>
      </c>
      <c r="V360" s="163"/>
      <c r="W360" s="163"/>
      <c r="X360" s="163"/>
      <c r="Y360" s="150"/>
      <c r="Z360" s="149">
        <f t="shared" si="8"/>
        <v>0</v>
      </c>
      <c r="AA360" s="163"/>
      <c r="AB360" s="163"/>
      <c r="AC360" s="163"/>
      <c r="AD360" s="150"/>
      <c r="AE360" s="149">
        <f t="shared" si="10"/>
        <v>0</v>
      </c>
      <c r="AF360" s="163"/>
      <c r="AG360" s="163"/>
      <c r="AH360" s="163"/>
      <c r="AI360" s="150"/>
      <c r="AJ360" s="149">
        <f t="shared" si="12"/>
        <v>0</v>
      </c>
      <c r="AK360" s="163"/>
      <c r="AL360" s="163"/>
      <c r="AM360" s="150"/>
      <c r="AN360" s="163"/>
      <c r="AO360" s="150"/>
      <c r="AP360" s="163"/>
      <c r="AQ360" s="150"/>
      <c r="AR360" s="163"/>
      <c r="AS360" s="150"/>
      <c r="AT360" s="163"/>
      <c r="AU360" s="150"/>
      <c r="AV360" s="149">
        <f t="shared" si="14"/>
        <v>0</v>
      </c>
      <c r="AW360" s="163"/>
      <c r="AX360" s="163"/>
      <c r="AY360" s="150"/>
      <c r="AZ360" s="149">
        <f t="shared" si="16"/>
        <v>0</v>
      </c>
      <c r="BA360" s="163"/>
      <c r="BB360" s="163"/>
      <c r="BC360" s="149"/>
      <c r="BD360" s="149">
        <f t="shared" si="18"/>
        <v>0</v>
      </c>
      <c r="BE360" s="357"/>
      <c r="BF360" s="163"/>
      <c r="BG360" s="151"/>
      <c r="BH360" s="149">
        <f t="shared" si="20"/>
        <v>0</v>
      </c>
      <c r="BI360" s="163"/>
      <c r="BJ360" s="163"/>
      <c r="BK360" s="163"/>
      <c r="BL360" s="163"/>
      <c r="BM360" s="163"/>
      <c r="BN360" s="151"/>
      <c r="BO360" s="149">
        <f t="shared" si="22"/>
        <v>0</v>
      </c>
      <c r="BP360" s="151"/>
      <c r="BQ360" s="126"/>
    </row>
    <row r="361" spans="1:69" ht="12.75" customHeight="1">
      <c r="A361" s="175" t="s">
        <v>720</v>
      </c>
      <c r="B361" s="191" t="s">
        <v>721</v>
      </c>
      <c r="C361" s="149">
        <f t="shared" si="0"/>
        <v>0</v>
      </c>
      <c r="D361" s="149">
        <f t="shared" ref="D361:F361" si="880">+D362+D363</f>
        <v>0</v>
      </c>
      <c r="E361" s="149">
        <f t="shared" si="880"/>
        <v>0</v>
      </c>
      <c r="F361" s="149">
        <f t="shared" si="880"/>
        <v>0</v>
      </c>
      <c r="G361" s="150"/>
      <c r="H361" s="149">
        <f t="shared" si="2"/>
        <v>0</v>
      </c>
      <c r="I361" s="149">
        <f t="shared" ref="I361:L361" si="881">+I362+I363</f>
        <v>0</v>
      </c>
      <c r="J361" s="149">
        <f t="shared" si="881"/>
        <v>0</v>
      </c>
      <c r="K361" s="149">
        <f t="shared" si="881"/>
        <v>0</v>
      </c>
      <c r="L361" s="149">
        <f t="shared" si="881"/>
        <v>0</v>
      </c>
      <c r="M361" s="150"/>
      <c r="N361" s="149">
        <f t="shared" si="4"/>
        <v>0</v>
      </c>
      <c r="O361" s="149">
        <f t="shared" ref="O361:S361" si="882">+O362+O363</f>
        <v>0</v>
      </c>
      <c r="P361" s="149">
        <f t="shared" si="882"/>
        <v>0</v>
      </c>
      <c r="Q361" s="149">
        <f t="shared" si="882"/>
        <v>0</v>
      </c>
      <c r="R361" s="149">
        <f t="shared" si="882"/>
        <v>0</v>
      </c>
      <c r="S361" s="149">
        <f t="shared" si="882"/>
        <v>0</v>
      </c>
      <c r="T361" s="150"/>
      <c r="U361" s="149">
        <f t="shared" si="6"/>
        <v>0</v>
      </c>
      <c r="V361" s="149">
        <f t="shared" ref="V361:X361" si="883">+V362+V363</f>
        <v>0</v>
      </c>
      <c r="W361" s="149">
        <f t="shared" si="883"/>
        <v>0</v>
      </c>
      <c r="X361" s="149">
        <f t="shared" si="883"/>
        <v>0</v>
      </c>
      <c r="Y361" s="150"/>
      <c r="Z361" s="149">
        <f t="shared" si="8"/>
        <v>0</v>
      </c>
      <c r="AA361" s="149">
        <f t="shared" ref="AA361:AC361" si="884">+AA362+AA363</f>
        <v>0</v>
      </c>
      <c r="AB361" s="149">
        <f t="shared" si="884"/>
        <v>0</v>
      </c>
      <c r="AC361" s="149">
        <f t="shared" si="884"/>
        <v>0</v>
      </c>
      <c r="AD361" s="150"/>
      <c r="AE361" s="149">
        <f t="shared" si="10"/>
        <v>0</v>
      </c>
      <c r="AF361" s="149">
        <f t="shared" ref="AF361:AH361" si="885">+AF362+AF363</f>
        <v>0</v>
      </c>
      <c r="AG361" s="149">
        <f t="shared" si="885"/>
        <v>0</v>
      </c>
      <c r="AH361" s="149">
        <f t="shared" si="885"/>
        <v>0</v>
      </c>
      <c r="AI361" s="150"/>
      <c r="AJ361" s="149">
        <f t="shared" si="12"/>
        <v>0</v>
      </c>
      <c r="AK361" s="149">
        <f t="shared" ref="AK361:AL361" si="886">+AK362+AK363</f>
        <v>0</v>
      </c>
      <c r="AL361" s="149">
        <f t="shared" si="886"/>
        <v>0</v>
      </c>
      <c r="AM361" s="150"/>
      <c r="AN361" s="149">
        <f>+AN362+AN363</f>
        <v>0</v>
      </c>
      <c r="AO361" s="150"/>
      <c r="AP361" s="149">
        <f>+AP362+AP363</f>
        <v>0</v>
      </c>
      <c r="AQ361" s="150"/>
      <c r="AR361" s="149">
        <f>+AR362+AR363</f>
        <v>0</v>
      </c>
      <c r="AS361" s="150"/>
      <c r="AT361" s="149">
        <f>+AT362+AT363</f>
        <v>0</v>
      </c>
      <c r="AU361" s="150"/>
      <c r="AV361" s="149">
        <f t="shared" si="14"/>
        <v>0</v>
      </c>
      <c r="AW361" s="149">
        <f t="shared" ref="AW361:AX361" si="887">+AW362+AW363</f>
        <v>0</v>
      </c>
      <c r="AX361" s="149">
        <f t="shared" si="887"/>
        <v>0</v>
      </c>
      <c r="AY361" s="150"/>
      <c r="AZ361" s="149">
        <f t="shared" si="16"/>
        <v>0</v>
      </c>
      <c r="BA361" s="149">
        <f t="shared" ref="BA361:BB361" si="888">+BA362+BA363</f>
        <v>0</v>
      </c>
      <c r="BB361" s="149">
        <f t="shared" si="888"/>
        <v>0</v>
      </c>
      <c r="BC361" s="149"/>
      <c r="BD361" s="149">
        <f t="shared" si="18"/>
        <v>0</v>
      </c>
      <c r="BE361" s="355">
        <f>+BE362+BE363</f>
        <v>0</v>
      </c>
      <c r="BF361" s="149">
        <f t="shared" ref="BF361" si="889">+BF362+BF363</f>
        <v>0</v>
      </c>
      <c r="BG361" s="151"/>
      <c r="BH361" s="149">
        <f t="shared" si="20"/>
        <v>0</v>
      </c>
      <c r="BI361" s="149">
        <f t="shared" ref="BI361:BM361" si="890">+BI362+BI363</f>
        <v>0</v>
      </c>
      <c r="BJ361" s="149">
        <f t="shared" si="890"/>
        <v>0</v>
      </c>
      <c r="BK361" s="149">
        <f t="shared" si="890"/>
        <v>0</v>
      </c>
      <c r="BL361" s="149">
        <f t="shared" si="890"/>
        <v>0</v>
      </c>
      <c r="BM361" s="149">
        <f t="shared" si="890"/>
        <v>0</v>
      </c>
      <c r="BN361" s="151"/>
      <c r="BO361" s="149">
        <f t="shared" si="22"/>
        <v>0</v>
      </c>
      <c r="BP361" s="151"/>
      <c r="BQ361" s="126"/>
    </row>
    <row r="362" spans="1:69" ht="12.75" customHeight="1">
      <c r="A362" s="173" t="s">
        <v>722</v>
      </c>
      <c r="B362" s="174" t="s">
        <v>723</v>
      </c>
      <c r="C362" s="149">
        <f t="shared" si="0"/>
        <v>0</v>
      </c>
      <c r="D362" s="163"/>
      <c r="E362" s="163"/>
      <c r="F362" s="163"/>
      <c r="G362" s="150"/>
      <c r="H362" s="149">
        <f t="shared" si="2"/>
        <v>0</v>
      </c>
      <c r="I362" s="163"/>
      <c r="J362" s="163"/>
      <c r="K362" s="163"/>
      <c r="L362" s="163"/>
      <c r="M362" s="150"/>
      <c r="N362" s="149">
        <f t="shared" si="4"/>
        <v>0</v>
      </c>
      <c r="O362" s="163"/>
      <c r="P362" s="163"/>
      <c r="Q362" s="163"/>
      <c r="R362" s="163"/>
      <c r="S362" s="163"/>
      <c r="T362" s="150"/>
      <c r="U362" s="149">
        <f t="shared" si="6"/>
        <v>0</v>
      </c>
      <c r="V362" s="163"/>
      <c r="W362" s="163"/>
      <c r="X362" s="163"/>
      <c r="Y362" s="150"/>
      <c r="Z362" s="149">
        <f t="shared" si="8"/>
        <v>0</v>
      </c>
      <c r="AA362" s="163"/>
      <c r="AB362" s="163"/>
      <c r="AC362" s="163"/>
      <c r="AD362" s="150"/>
      <c r="AE362" s="149">
        <f t="shared" si="10"/>
        <v>0</v>
      </c>
      <c r="AF362" s="163"/>
      <c r="AG362" s="163"/>
      <c r="AH362" s="163"/>
      <c r="AI362" s="150"/>
      <c r="AJ362" s="149">
        <f t="shared" si="12"/>
        <v>0</v>
      </c>
      <c r="AK362" s="163"/>
      <c r="AL362" s="163"/>
      <c r="AM362" s="150"/>
      <c r="AN362" s="163"/>
      <c r="AO362" s="150"/>
      <c r="AP362" s="163"/>
      <c r="AQ362" s="150"/>
      <c r="AR362" s="163"/>
      <c r="AS362" s="150"/>
      <c r="AT362" s="163"/>
      <c r="AU362" s="150"/>
      <c r="AV362" s="149">
        <f t="shared" si="14"/>
        <v>0</v>
      </c>
      <c r="AW362" s="163"/>
      <c r="AX362" s="163"/>
      <c r="AY362" s="150"/>
      <c r="AZ362" s="149">
        <f t="shared" si="16"/>
        <v>0</v>
      </c>
      <c r="BA362" s="163"/>
      <c r="BB362" s="163"/>
      <c r="BC362" s="149"/>
      <c r="BD362" s="149">
        <f t="shared" si="18"/>
        <v>0</v>
      </c>
      <c r="BE362" s="357"/>
      <c r="BF362" s="163"/>
      <c r="BG362" s="151"/>
      <c r="BH362" s="149">
        <f t="shared" si="20"/>
        <v>0</v>
      </c>
      <c r="BI362" s="163"/>
      <c r="BJ362" s="163"/>
      <c r="BK362" s="163"/>
      <c r="BL362" s="163"/>
      <c r="BM362" s="163"/>
      <c r="BN362" s="151"/>
      <c r="BO362" s="149">
        <f t="shared" si="22"/>
        <v>0</v>
      </c>
      <c r="BP362" s="151"/>
      <c r="BQ362" s="126"/>
    </row>
    <row r="363" spans="1:69" ht="12.75" customHeight="1">
      <c r="A363" s="173" t="s">
        <v>724</v>
      </c>
      <c r="B363" s="174" t="s">
        <v>725</v>
      </c>
      <c r="C363" s="149">
        <f t="shared" si="0"/>
        <v>0</v>
      </c>
      <c r="D363" s="163"/>
      <c r="E363" s="163"/>
      <c r="F363" s="163"/>
      <c r="G363" s="150"/>
      <c r="H363" s="149">
        <f t="shared" si="2"/>
        <v>0</v>
      </c>
      <c r="I363" s="163"/>
      <c r="J363" s="163"/>
      <c r="K363" s="163"/>
      <c r="L363" s="163"/>
      <c r="M363" s="150"/>
      <c r="N363" s="149">
        <f t="shared" si="4"/>
        <v>0</v>
      </c>
      <c r="O363" s="163"/>
      <c r="P363" s="163"/>
      <c r="Q363" s="163"/>
      <c r="R363" s="163"/>
      <c r="S363" s="163"/>
      <c r="T363" s="150"/>
      <c r="U363" s="149">
        <f t="shared" si="6"/>
        <v>0</v>
      </c>
      <c r="V363" s="163"/>
      <c r="W363" s="163"/>
      <c r="X363" s="163"/>
      <c r="Y363" s="150"/>
      <c r="Z363" s="149">
        <f t="shared" si="8"/>
        <v>0</v>
      </c>
      <c r="AA363" s="163"/>
      <c r="AB363" s="163"/>
      <c r="AC363" s="163"/>
      <c r="AD363" s="150"/>
      <c r="AE363" s="149">
        <f t="shared" si="10"/>
        <v>0</v>
      </c>
      <c r="AF363" s="163"/>
      <c r="AG363" s="163"/>
      <c r="AH363" s="163"/>
      <c r="AI363" s="150"/>
      <c r="AJ363" s="149">
        <f t="shared" si="12"/>
        <v>0</v>
      </c>
      <c r="AK363" s="163"/>
      <c r="AL363" s="163"/>
      <c r="AM363" s="150"/>
      <c r="AN363" s="163"/>
      <c r="AO363" s="150"/>
      <c r="AP363" s="163"/>
      <c r="AQ363" s="150"/>
      <c r="AR363" s="163"/>
      <c r="AS363" s="150"/>
      <c r="AT363" s="163"/>
      <c r="AU363" s="150"/>
      <c r="AV363" s="149">
        <f t="shared" si="14"/>
        <v>0</v>
      </c>
      <c r="AW363" s="163"/>
      <c r="AX363" s="163"/>
      <c r="AY363" s="150"/>
      <c r="AZ363" s="149">
        <f t="shared" si="16"/>
        <v>0</v>
      </c>
      <c r="BA363" s="163"/>
      <c r="BB363" s="163"/>
      <c r="BC363" s="149"/>
      <c r="BD363" s="149">
        <f t="shared" si="18"/>
        <v>0</v>
      </c>
      <c r="BE363" s="357"/>
      <c r="BF363" s="163"/>
      <c r="BG363" s="151"/>
      <c r="BH363" s="149">
        <f t="shared" si="20"/>
        <v>0</v>
      </c>
      <c r="BI363" s="163"/>
      <c r="BJ363" s="163"/>
      <c r="BK363" s="163"/>
      <c r="BL363" s="163"/>
      <c r="BM363" s="163"/>
      <c r="BN363" s="151"/>
      <c r="BO363" s="149">
        <f t="shared" si="22"/>
        <v>0</v>
      </c>
      <c r="BP363" s="151"/>
      <c r="BQ363" s="126"/>
    </row>
    <row r="364" spans="1:69" ht="12.75" customHeight="1">
      <c r="A364" s="154" t="s">
        <v>726</v>
      </c>
      <c r="B364" s="155" t="s">
        <v>727</v>
      </c>
      <c r="C364" s="149">
        <f t="shared" si="0"/>
        <v>0</v>
      </c>
      <c r="D364" s="156">
        <f t="shared" ref="D364:F364" si="891">+D365+D366+D367+D374</f>
        <v>0</v>
      </c>
      <c r="E364" s="156">
        <f t="shared" si="891"/>
        <v>0</v>
      </c>
      <c r="F364" s="156">
        <f t="shared" si="891"/>
        <v>0</v>
      </c>
      <c r="G364" s="150"/>
      <c r="H364" s="149">
        <f t="shared" si="2"/>
        <v>0</v>
      </c>
      <c r="I364" s="156">
        <f t="shared" ref="I364:L364" si="892">+I365+I366+I367+I374</f>
        <v>0</v>
      </c>
      <c r="J364" s="156">
        <f t="shared" si="892"/>
        <v>0</v>
      </c>
      <c r="K364" s="156">
        <f t="shared" si="892"/>
        <v>0</v>
      </c>
      <c r="L364" s="156">
        <f t="shared" si="892"/>
        <v>0</v>
      </c>
      <c r="M364" s="150"/>
      <c r="N364" s="149">
        <f t="shared" si="4"/>
        <v>0</v>
      </c>
      <c r="O364" s="156">
        <f t="shared" ref="O364:S364" si="893">+O365+O366+O367+O374</f>
        <v>0</v>
      </c>
      <c r="P364" s="156">
        <f t="shared" si="893"/>
        <v>0</v>
      </c>
      <c r="Q364" s="156">
        <f t="shared" si="893"/>
        <v>0</v>
      </c>
      <c r="R364" s="156">
        <f t="shared" si="893"/>
        <v>0</v>
      </c>
      <c r="S364" s="156">
        <f t="shared" si="893"/>
        <v>0</v>
      </c>
      <c r="T364" s="150"/>
      <c r="U364" s="149">
        <f t="shared" si="6"/>
        <v>0</v>
      </c>
      <c r="V364" s="156">
        <f t="shared" ref="V364:X364" si="894">+V365+V366+V367+V374</f>
        <v>0</v>
      </c>
      <c r="W364" s="156">
        <f t="shared" si="894"/>
        <v>0</v>
      </c>
      <c r="X364" s="156">
        <f t="shared" si="894"/>
        <v>0</v>
      </c>
      <c r="Y364" s="150"/>
      <c r="Z364" s="149">
        <f t="shared" si="8"/>
        <v>0</v>
      </c>
      <c r="AA364" s="156">
        <f t="shared" ref="AA364:AC364" si="895">+AA365+AA366+AA367+AA374</f>
        <v>0</v>
      </c>
      <c r="AB364" s="156">
        <f t="shared" si="895"/>
        <v>0</v>
      </c>
      <c r="AC364" s="156">
        <f t="shared" si="895"/>
        <v>0</v>
      </c>
      <c r="AD364" s="150"/>
      <c r="AE364" s="149">
        <f t="shared" si="10"/>
        <v>0</v>
      </c>
      <c r="AF364" s="156">
        <f t="shared" ref="AF364:AH364" si="896">+AF365+AF366+AF367+AF374</f>
        <v>0</v>
      </c>
      <c r="AG364" s="156">
        <f t="shared" si="896"/>
        <v>0</v>
      </c>
      <c r="AH364" s="156">
        <f t="shared" si="896"/>
        <v>0</v>
      </c>
      <c r="AI364" s="150"/>
      <c r="AJ364" s="149">
        <f t="shared" si="12"/>
        <v>0</v>
      </c>
      <c r="AK364" s="156">
        <f t="shared" ref="AK364:AL364" si="897">+AK365+AK366+AK367+AK374</f>
        <v>0</v>
      </c>
      <c r="AL364" s="156">
        <f t="shared" si="897"/>
        <v>0</v>
      </c>
      <c r="AM364" s="150"/>
      <c r="AN364" s="156">
        <f>+AN365+AN366+AN367+AN374</f>
        <v>0</v>
      </c>
      <c r="AO364" s="150"/>
      <c r="AP364" s="156">
        <f>+AP365+AP366+AP367+AP374</f>
        <v>0</v>
      </c>
      <c r="AQ364" s="150"/>
      <c r="AR364" s="156">
        <f>+AR365+AR366+AR367+AR374</f>
        <v>0</v>
      </c>
      <c r="AS364" s="150"/>
      <c r="AT364" s="156">
        <f>+AT365+AT366+AT367+AT374</f>
        <v>0</v>
      </c>
      <c r="AU364" s="150"/>
      <c r="AV364" s="149">
        <f t="shared" si="14"/>
        <v>0</v>
      </c>
      <c r="AW364" s="156">
        <f t="shared" ref="AW364:AX364" si="898">+AW365+AW366+AW367+AW374</f>
        <v>0</v>
      </c>
      <c r="AX364" s="156">
        <f t="shared" si="898"/>
        <v>0</v>
      </c>
      <c r="AY364" s="150"/>
      <c r="AZ364" s="149">
        <f t="shared" si="16"/>
        <v>0</v>
      </c>
      <c r="BA364" s="156">
        <f t="shared" ref="BA364:BB364" si="899">+BA365+BA366+BA367+BA374</f>
        <v>0</v>
      </c>
      <c r="BB364" s="156">
        <f t="shared" si="899"/>
        <v>0</v>
      </c>
      <c r="BC364" s="149"/>
      <c r="BD364" s="149">
        <f t="shared" si="18"/>
        <v>0</v>
      </c>
      <c r="BE364" s="356">
        <f>+BE365+BE366+BE367+BE374</f>
        <v>0</v>
      </c>
      <c r="BF364" s="156">
        <f t="shared" ref="BF364" si="900">+BF365+BF366+BF367+BF374</f>
        <v>0</v>
      </c>
      <c r="BG364" s="151"/>
      <c r="BH364" s="149">
        <f t="shared" si="20"/>
        <v>0</v>
      </c>
      <c r="BI364" s="156">
        <f t="shared" ref="BI364:BM364" si="901">+BI365+BI366+BI367+BI374</f>
        <v>0</v>
      </c>
      <c r="BJ364" s="156">
        <f t="shared" si="901"/>
        <v>0</v>
      </c>
      <c r="BK364" s="156">
        <f t="shared" si="901"/>
        <v>0</v>
      </c>
      <c r="BL364" s="156">
        <f t="shared" si="901"/>
        <v>0</v>
      </c>
      <c r="BM364" s="156">
        <f t="shared" si="901"/>
        <v>0</v>
      </c>
      <c r="BN364" s="151"/>
      <c r="BO364" s="149">
        <f t="shared" si="22"/>
        <v>0</v>
      </c>
      <c r="BP364" s="151"/>
      <c r="BQ364" s="126"/>
    </row>
    <row r="365" spans="1:69" ht="12.75" customHeight="1">
      <c r="A365" s="187" t="s">
        <v>728</v>
      </c>
      <c r="B365" s="188" t="s">
        <v>729</v>
      </c>
      <c r="C365" s="149">
        <f t="shared" si="0"/>
        <v>0</v>
      </c>
      <c r="D365" s="163"/>
      <c r="E365" s="163"/>
      <c r="F365" s="163"/>
      <c r="G365" s="150"/>
      <c r="H365" s="149">
        <f t="shared" si="2"/>
        <v>0</v>
      </c>
      <c r="I365" s="163"/>
      <c r="J365" s="163"/>
      <c r="K365" s="163"/>
      <c r="L365" s="163"/>
      <c r="M365" s="150"/>
      <c r="N365" s="149">
        <f t="shared" si="4"/>
        <v>0</v>
      </c>
      <c r="O365" s="163"/>
      <c r="P365" s="163"/>
      <c r="Q365" s="163"/>
      <c r="R365" s="163"/>
      <c r="S365" s="163"/>
      <c r="T365" s="150"/>
      <c r="U365" s="149">
        <f t="shared" si="6"/>
        <v>0</v>
      </c>
      <c r="V365" s="163"/>
      <c r="W365" s="163"/>
      <c r="X365" s="163"/>
      <c r="Y365" s="150"/>
      <c r="Z365" s="149">
        <f t="shared" si="8"/>
        <v>0</v>
      </c>
      <c r="AA365" s="163"/>
      <c r="AB365" s="163"/>
      <c r="AC365" s="163"/>
      <c r="AD365" s="150"/>
      <c r="AE365" s="149">
        <f t="shared" si="10"/>
        <v>0</v>
      </c>
      <c r="AF365" s="163"/>
      <c r="AG365" s="163"/>
      <c r="AH365" s="163"/>
      <c r="AI365" s="150"/>
      <c r="AJ365" s="149">
        <f t="shared" si="12"/>
        <v>0</v>
      </c>
      <c r="AK365" s="163"/>
      <c r="AL365" s="163"/>
      <c r="AM365" s="150"/>
      <c r="AN365" s="163"/>
      <c r="AO365" s="150"/>
      <c r="AP365" s="163"/>
      <c r="AQ365" s="150"/>
      <c r="AR365" s="163"/>
      <c r="AS365" s="150"/>
      <c r="AT365" s="163"/>
      <c r="AU365" s="150"/>
      <c r="AV365" s="149">
        <f t="shared" si="14"/>
        <v>0</v>
      </c>
      <c r="AW365" s="163"/>
      <c r="AX365" s="163"/>
      <c r="AY365" s="150"/>
      <c r="AZ365" s="149">
        <f t="shared" si="16"/>
        <v>0</v>
      </c>
      <c r="BA365" s="163"/>
      <c r="BB365" s="163"/>
      <c r="BC365" s="149"/>
      <c r="BD365" s="149">
        <f t="shared" si="18"/>
        <v>0</v>
      </c>
      <c r="BE365" s="357"/>
      <c r="BF365" s="163"/>
      <c r="BG365" s="151"/>
      <c r="BH365" s="149">
        <f t="shared" si="20"/>
        <v>0</v>
      </c>
      <c r="BI365" s="163"/>
      <c r="BJ365" s="163"/>
      <c r="BK365" s="163"/>
      <c r="BL365" s="163"/>
      <c r="BM365" s="163"/>
      <c r="BN365" s="151"/>
      <c r="BO365" s="149">
        <f t="shared" si="22"/>
        <v>0</v>
      </c>
      <c r="BP365" s="151"/>
      <c r="BQ365" s="126"/>
    </row>
    <row r="366" spans="1:69" ht="12.75" customHeight="1">
      <c r="A366" s="164" t="s">
        <v>730</v>
      </c>
      <c r="B366" s="165" t="s">
        <v>731</v>
      </c>
      <c r="C366" s="149">
        <f t="shared" si="0"/>
        <v>0</v>
      </c>
      <c r="D366" s="166"/>
      <c r="E366" s="166"/>
      <c r="F366" s="166"/>
      <c r="G366" s="150"/>
      <c r="H366" s="149">
        <f t="shared" si="2"/>
        <v>0</v>
      </c>
      <c r="I366" s="166"/>
      <c r="J366" s="166"/>
      <c r="K366" s="166"/>
      <c r="L366" s="166"/>
      <c r="M366" s="150"/>
      <c r="N366" s="149">
        <f t="shared" si="4"/>
        <v>0</v>
      </c>
      <c r="O366" s="166"/>
      <c r="P366" s="166"/>
      <c r="Q366" s="166"/>
      <c r="R366" s="166"/>
      <c r="S366" s="166"/>
      <c r="T366" s="150"/>
      <c r="U366" s="149">
        <f t="shared" si="6"/>
        <v>0</v>
      </c>
      <c r="V366" s="166"/>
      <c r="W366" s="166"/>
      <c r="X366" s="166"/>
      <c r="Y366" s="150"/>
      <c r="Z366" s="149">
        <f t="shared" si="8"/>
        <v>0</v>
      </c>
      <c r="AA366" s="166"/>
      <c r="AB366" s="166"/>
      <c r="AC366" s="166"/>
      <c r="AD366" s="150"/>
      <c r="AE366" s="149">
        <f t="shared" si="10"/>
        <v>0</v>
      </c>
      <c r="AF366" s="166"/>
      <c r="AG366" s="166"/>
      <c r="AH366" s="166"/>
      <c r="AI366" s="150"/>
      <c r="AJ366" s="149">
        <f t="shared" si="12"/>
        <v>0</v>
      </c>
      <c r="AK366" s="166"/>
      <c r="AL366" s="166"/>
      <c r="AM366" s="150"/>
      <c r="AN366" s="166"/>
      <c r="AO366" s="150"/>
      <c r="AP366" s="166"/>
      <c r="AQ366" s="150"/>
      <c r="AR366" s="166"/>
      <c r="AS366" s="150"/>
      <c r="AT366" s="166"/>
      <c r="AU366" s="150"/>
      <c r="AV366" s="149">
        <f t="shared" si="14"/>
        <v>0</v>
      </c>
      <c r="AW366" s="166"/>
      <c r="AX366" s="166"/>
      <c r="AY366" s="150"/>
      <c r="AZ366" s="149">
        <f t="shared" si="16"/>
        <v>0</v>
      </c>
      <c r="BA366" s="166"/>
      <c r="BB366" s="166"/>
      <c r="BC366" s="149"/>
      <c r="BD366" s="149">
        <f t="shared" si="18"/>
        <v>0</v>
      </c>
      <c r="BE366" s="358"/>
      <c r="BF366" s="166"/>
      <c r="BG366" s="151"/>
      <c r="BH366" s="149">
        <f t="shared" si="20"/>
        <v>0</v>
      </c>
      <c r="BI366" s="166"/>
      <c r="BJ366" s="166"/>
      <c r="BK366" s="166"/>
      <c r="BL366" s="166"/>
      <c r="BM366" s="166"/>
      <c r="BN366" s="151"/>
      <c r="BO366" s="149">
        <f t="shared" si="22"/>
        <v>0</v>
      </c>
      <c r="BP366" s="151"/>
      <c r="BQ366" s="126"/>
    </row>
    <row r="367" spans="1:69" ht="12.75" customHeight="1">
      <c r="A367" s="167" t="s">
        <v>732</v>
      </c>
      <c r="B367" s="168" t="s">
        <v>733</v>
      </c>
      <c r="C367" s="149">
        <f t="shared" si="0"/>
        <v>0</v>
      </c>
      <c r="D367" s="156">
        <f t="shared" ref="D367:F367" si="902">+D368+D369+D370+D371+D372+D373</f>
        <v>0</v>
      </c>
      <c r="E367" s="156">
        <f t="shared" si="902"/>
        <v>0</v>
      </c>
      <c r="F367" s="156">
        <f t="shared" si="902"/>
        <v>0</v>
      </c>
      <c r="G367" s="150"/>
      <c r="H367" s="149">
        <f t="shared" si="2"/>
        <v>0</v>
      </c>
      <c r="I367" s="156">
        <f t="shared" ref="I367:L367" si="903">+I368+I369+I370+I371+I372+I373</f>
        <v>0</v>
      </c>
      <c r="J367" s="156">
        <f t="shared" si="903"/>
        <v>0</v>
      </c>
      <c r="K367" s="156">
        <f t="shared" si="903"/>
        <v>0</v>
      </c>
      <c r="L367" s="156">
        <f t="shared" si="903"/>
        <v>0</v>
      </c>
      <c r="M367" s="150"/>
      <c r="N367" s="149">
        <f t="shared" si="4"/>
        <v>0</v>
      </c>
      <c r="O367" s="156">
        <f t="shared" ref="O367:S367" si="904">+O368+O369+O370+O371+O372+O373</f>
        <v>0</v>
      </c>
      <c r="P367" s="156">
        <f t="shared" si="904"/>
        <v>0</v>
      </c>
      <c r="Q367" s="156">
        <f t="shared" si="904"/>
        <v>0</v>
      </c>
      <c r="R367" s="156">
        <f t="shared" si="904"/>
        <v>0</v>
      </c>
      <c r="S367" s="156">
        <f t="shared" si="904"/>
        <v>0</v>
      </c>
      <c r="T367" s="150"/>
      <c r="U367" s="149">
        <f t="shared" si="6"/>
        <v>0</v>
      </c>
      <c r="V367" s="156">
        <f t="shared" ref="V367:X367" si="905">+V368+V369+V370+V371+V372+V373</f>
        <v>0</v>
      </c>
      <c r="W367" s="156">
        <f t="shared" si="905"/>
        <v>0</v>
      </c>
      <c r="X367" s="156">
        <f t="shared" si="905"/>
        <v>0</v>
      </c>
      <c r="Y367" s="150"/>
      <c r="Z367" s="149">
        <f t="shared" si="8"/>
        <v>0</v>
      </c>
      <c r="AA367" s="156">
        <f t="shared" ref="AA367:AC367" si="906">+AA368+AA369+AA370+AA371+AA372+AA373</f>
        <v>0</v>
      </c>
      <c r="AB367" s="156">
        <f t="shared" si="906"/>
        <v>0</v>
      </c>
      <c r="AC367" s="156">
        <f t="shared" si="906"/>
        <v>0</v>
      </c>
      <c r="AD367" s="150"/>
      <c r="AE367" s="149">
        <f t="shared" si="10"/>
        <v>0</v>
      </c>
      <c r="AF367" s="156">
        <f t="shared" ref="AF367:AH367" si="907">+AF368+AF369+AF370+AF371+AF372+AF373</f>
        <v>0</v>
      </c>
      <c r="AG367" s="156">
        <f t="shared" si="907"/>
        <v>0</v>
      </c>
      <c r="AH367" s="156">
        <f t="shared" si="907"/>
        <v>0</v>
      </c>
      <c r="AI367" s="150"/>
      <c r="AJ367" s="149">
        <f t="shared" si="12"/>
        <v>0</v>
      </c>
      <c r="AK367" s="156">
        <f t="shared" ref="AK367:AL367" si="908">+AK368+AK369+AK370+AK371+AK372+AK373</f>
        <v>0</v>
      </c>
      <c r="AL367" s="156">
        <f t="shared" si="908"/>
        <v>0</v>
      </c>
      <c r="AM367" s="150"/>
      <c r="AN367" s="156">
        <f>+AN368+AN369+AN370+AN371+AN372+AN373</f>
        <v>0</v>
      </c>
      <c r="AO367" s="150"/>
      <c r="AP367" s="156">
        <f>+AP368+AP369+AP370+AP371+AP372+AP373</f>
        <v>0</v>
      </c>
      <c r="AQ367" s="150"/>
      <c r="AR367" s="156">
        <f>+AR368+AR369+AR370+AR371+AR372+AR373</f>
        <v>0</v>
      </c>
      <c r="AS367" s="150"/>
      <c r="AT367" s="156">
        <f>+AT368+AT369+AT370+AT371+AT372+AT373</f>
        <v>0</v>
      </c>
      <c r="AU367" s="150"/>
      <c r="AV367" s="149">
        <f t="shared" si="14"/>
        <v>0</v>
      </c>
      <c r="AW367" s="156">
        <f t="shared" ref="AW367:AX367" si="909">+AW368+AW369+AW370+AW371+AW372+AW373</f>
        <v>0</v>
      </c>
      <c r="AX367" s="156">
        <f t="shared" si="909"/>
        <v>0</v>
      </c>
      <c r="AY367" s="150"/>
      <c r="AZ367" s="149">
        <f t="shared" si="16"/>
        <v>0</v>
      </c>
      <c r="BA367" s="156">
        <f t="shared" ref="BA367:BB367" si="910">+BA368+BA369+BA370+BA371+BA372+BA373</f>
        <v>0</v>
      </c>
      <c r="BB367" s="156">
        <f t="shared" si="910"/>
        <v>0</v>
      </c>
      <c r="BC367" s="149"/>
      <c r="BD367" s="149">
        <f t="shared" si="18"/>
        <v>0</v>
      </c>
      <c r="BE367" s="356">
        <f>+BE368+BE369+BE370+BE371+BE372+BE373</f>
        <v>0</v>
      </c>
      <c r="BF367" s="156">
        <f t="shared" ref="BF367" si="911">+BF368+BF369+BF370+BF371+BF372+BF373</f>
        <v>0</v>
      </c>
      <c r="BG367" s="151"/>
      <c r="BH367" s="149">
        <f t="shared" si="20"/>
        <v>0</v>
      </c>
      <c r="BI367" s="156">
        <f t="shared" ref="BI367:BM367" si="912">+BI368+BI369+BI370+BI371+BI372+BI373</f>
        <v>0</v>
      </c>
      <c r="BJ367" s="156">
        <f t="shared" si="912"/>
        <v>0</v>
      </c>
      <c r="BK367" s="156">
        <f t="shared" si="912"/>
        <v>0</v>
      </c>
      <c r="BL367" s="156">
        <f t="shared" si="912"/>
        <v>0</v>
      </c>
      <c r="BM367" s="156">
        <f t="shared" si="912"/>
        <v>0</v>
      </c>
      <c r="BN367" s="151"/>
      <c r="BO367" s="149">
        <f t="shared" si="22"/>
        <v>0</v>
      </c>
      <c r="BP367" s="151"/>
      <c r="BQ367" s="126"/>
    </row>
    <row r="368" spans="1:69" ht="12.75" customHeight="1">
      <c r="A368" s="173" t="s">
        <v>734</v>
      </c>
      <c r="B368" s="174" t="s">
        <v>735</v>
      </c>
      <c r="C368" s="149">
        <f t="shared" si="0"/>
        <v>0</v>
      </c>
      <c r="D368" s="163"/>
      <c r="E368" s="163"/>
      <c r="F368" s="163"/>
      <c r="G368" s="150"/>
      <c r="H368" s="149">
        <f t="shared" si="2"/>
        <v>0</v>
      </c>
      <c r="I368" s="163"/>
      <c r="J368" s="163"/>
      <c r="K368" s="163"/>
      <c r="L368" s="163"/>
      <c r="M368" s="150"/>
      <c r="N368" s="149">
        <f t="shared" si="4"/>
        <v>0</v>
      </c>
      <c r="O368" s="163"/>
      <c r="P368" s="163"/>
      <c r="Q368" s="163"/>
      <c r="R368" s="163"/>
      <c r="S368" s="163"/>
      <c r="T368" s="150"/>
      <c r="U368" s="149">
        <f t="shared" si="6"/>
        <v>0</v>
      </c>
      <c r="V368" s="163"/>
      <c r="W368" s="163"/>
      <c r="X368" s="163"/>
      <c r="Y368" s="150"/>
      <c r="Z368" s="149">
        <f t="shared" si="8"/>
        <v>0</v>
      </c>
      <c r="AA368" s="163"/>
      <c r="AB368" s="163"/>
      <c r="AC368" s="163"/>
      <c r="AD368" s="150"/>
      <c r="AE368" s="149">
        <f t="shared" si="10"/>
        <v>0</v>
      </c>
      <c r="AF368" s="163"/>
      <c r="AG368" s="163"/>
      <c r="AH368" s="163"/>
      <c r="AI368" s="150"/>
      <c r="AJ368" s="149">
        <f t="shared" si="12"/>
        <v>0</v>
      </c>
      <c r="AK368" s="163"/>
      <c r="AL368" s="163"/>
      <c r="AM368" s="150"/>
      <c r="AN368" s="163"/>
      <c r="AO368" s="150"/>
      <c r="AP368" s="163"/>
      <c r="AQ368" s="150"/>
      <c r="AR368" s="163"/>
      <c r="AS368" s="150"/>
      <c r="AT368" s="163"/>
      <c r="AU368" s="150"/>
      <c r="AV368" s="149">
        <f t="shared" si="14"/>
        <v>0</v>
      </c>
      <c r="AW368" s="163"/>
      <c r="AX368" s="163"/>
      <c r="AY368" s="150"/>
      <c r="AZ368" s="149">
        <f t="shared" si="16"/>
        <v>0</v>
      </c>
      <c r="BA368" s="163"/>
      <c r="BB368" s="163"/>
      <c r="BC368" s="149"/>
      <c r="BD368" s="149">
        <f t="shared" si="18"/>
        <v>0</v>
      </c>
      <c r="BE368" s="357"/>
      <c r="BF368" s="163"/>
      <c r="BG368" s="151"/>
      <c r="BH368" s="149">
        <f t="shared" si="20"/>
        <v>0</v>
      </c>
      <c r="BI368" s="163"/>
      <c r="BJ368" s="163"/>
      <c r="BK368" s="163"/>
      <c r="BL368" s="163"/>
      <c r="BM368" s="163"/>
      <c r="BN368" s="151"/>
      <c r="BO368" s="149">
        <f t="shared" si="22"/>
        <v>0</v>
      </c>
      <c r="BP368" s="151"/>
      <c r="BQ368" s="126"/>
    </row>
    <row r="369" spans="1:69" ht="12.75" customHeight="1">
      <c r="A369" s="173" t="s">
        <v>736</v>
      </c>
      <c r="B369" s="174" t="s">
        <v>737</v>
      </c>
      <c r="C369" s="149">
        <f t="shared" si="0"/>
        <v>0</v>
      </c>
      <c r="D369" s="163"/>
      <c r="E369" s="163"/>
      <c r="F369" s="163"/>
      <c r="G369" s="150"/>
      <c r="H369" s="149">
        <f t="shared" si="2"/>
        <v>0</v>
      </c>
      <c r="I369" s="163"/>
      <c r="J369" s="163"/>
      <c r="K369" s="163"/>
      <c r="L369" s="163"/>
      <c r="M369" s="150"/>
      <c r="N369" s="149">
        <f t="shared" si="4"/>
        <v>0</v>
      </c>
      <c r="O369" s="163"/>
      <c r="P369" s="163"/>
      <c r="Q369" s="163"/>
      <c r="R369" s="163"/>
      <c r="S369" s="163"/>
      <c r="T369" s="150"/>
      <c r="U369" s="149">
        <f t="shared" si="6"/>
        <v>0</v>
      </c>
      <c r="V369" s="163"/>
      <c r="W369" s="163"/>
      <c r="X369" s="163"/>
      <c r="Y369" s="150"/>
      <c r="Z369" s="149">
        <f t="shared" si="8"/>
        <v>0</v>
      </c>
      <c r="AA369" s="163"/>
      <c r="AB369" s="163"/>
      <c r="AC369" s="163"/>
      <c r="AD369" s="150"/>
      <c r="AE369" s="149">
        <f t="shared" si="10"/>
        <v>0</v>
      </c>
      <c r="AF369" s="163"/>
      <c r="AG369" s="163"/>
      <c r="AH369" s="163"/>
      <c r="AI369" s="150"/>
      <c r="AJ369" s="149">
        <f t="shared" si="12"/>
        <v>0</v>
      </c>
      <c r="AK369" s="163"/>
      <c r="AL369" s="163"/>
      <c r="AM369" s="150"/>
      <c r="AN369" s="163"/>
      <c r="AO369" s="150"/>
      <c r="AP369" s="163"/>
      <c r="AQ369" s="150"/>
      <c r="AR369" s="163"/>
      <c r="AS369" s="150"/>
      <c r="AT369" s="163"/>
      <c r="AU369" s="150"/>
      <c r="AV369" s="149">
        <f t="shared" si="14"/>
        <v>0</v>
      </c>
      <c r="AW369" s="163"/>
      <c r="AX369" s="163"/>
      <c r="AY369" s="150"/>
      <c r="AZ369" s="149">
        <f t="shared" si="16"/>
        <v>0</v>
      </c>
      <c r="BA369" s="163"/>
      <c r="BB369" s="163"/>
      <c r="BC369" s="149"/>
      <c r="BD369" s="149">
        <f t="shared" si="18"/>
        <v>0</v>
      </c>
      <c r="BE369" s="357"/>
      <c r="BF369" s="163"/>
      <c r="BG369" s="151"/>
      <c r="BH369" s="149">
        <f t="shared" si="20"/>
        <v>0</v>
      </c>
      <c r="BI369" s="163"/>
      <c r="BJ369" s="163"/>
      <c r="BK369" s="163"/>
      <c r="BL369" s="163"/>
      <c r="BM369" s="163"/>
      <c r="BN369" s="151"/>
      <c r="BO369" s="149">
        <f t="shared" si="22"/>
        <v>0</v>
      </c>
      <c r="BP369" s="151"/>
      <c r="BQ369" s="126"/>
    </row>
    <row r="370" spans="1:69" ht="12.75" customHeight="1">
      <c r="A370" s="173" t="s">
        <v>738</v>
      </c>
      <c r="B370" s="174" t="s">
        <v>739</v>
      </c>
      <c r="C370" s="149">
        <f t="shared" si="0"/>
        <v>0</v>
      </c>
      <c r="D370" s="163"/>
      <c r="E370" s="163"/>
      <c r="F370" s="163"/>
      <c r="G370" s="150"/>
      <c r="H370" s="149">
        <f t="shared" si="2"/>
        <v>0</v>
      </c>
      <c r="I370" s="163"/>
      <c r="J370" s="163"/>
      <c r="K370" s="163"/>
      <c r="L370" s="163"/>
      <c r="M370" s="150"/>
      <c r="N370" s="149">
        <f t="shared" si="4"/>
        <v>0</v>
      </c>
      <c r="O370" s="163"/>
      <c r="P370" s="163"/>
      <c r="Q370" s="163"/>
      <c r="R370" s="163"/>
      <c r="S370" s="163"/>
      <c r="T370" s="150"/>
      <c r="U370" s="149">
        <f t="shared" si="6"/>
        <v>0</v>
      </c>
      <c r="V370" s="163"/>
      <c r="W370" s="163"/>
      <c r="X370" s="163"/>
      <c r="Y370" s="150"/>
      <c r="Z370" s="149">
        <f t="shared" si="8"/>
        <v>0</v>
      </c>
      <c r="AA370" s="163"/>
      <c r="AB370" s="163"/>
      <c r="AC370" s="163"/>
      <c r="AD370" s="150"/>
      <c r="AE370" s="149">
        <f t="shared" si="10"/>
        <v>0</v>
      </c>
      <c r="AF370" s="163"/>
      <c r="AG370" s="163"/>
      <c r="AH370" s="163"/>
      <c r="AI370" s="150"/>
      <c r="AJ370" s="149">
        <f t="shared" si="12"/>
        <v>0</v>
      </c>
      <c r="AK370" s="163"/>
      <c r="AL370" s="163"/>
      <c r="AM370" s="150"/>
      <c r="AN370" s="163"/>
      <c r="AO370" s="150"/>
      <c r="AP370" s="163"/>
      <c r="AQ370" s="150"/>
      <c r="AR370" s="163"/>
      <c r="AS370" s="150"/>
      <c r="AT370" s="163"/>
      <c r="AU370" s="150"/>
      <c r="AV370" s="149">
        <f t="shared" si="14"/>
        <v>0</v>
      </c>
      <c r="AW370" s="163"/>
      <c r="AX370" s="163"/>
      <c r="AY370" s="150"/>
      <c r="AZ370" s="149">
        <f t="shared" si="16"/>
        <v>0</v>
      </c>
      <c r="BA370" s="163"/>
      <c r="BB370" s="163"/>
      <c r="BC370" s="149"/>
      <c r="BD370" s="149">
        <f t="shared" si="18"/>
        <v>0</v>
      </c>
      <c r="BE370" s="357"/>
      <c r="BF370" s="163"/>
      <c r="BG370" s="151"/>
      <c r="BH370" s="149">
        <f t="shared" si="20"/>
        <v>0</v>
      </c>
      <c r="BI370" s="163"/>
      <c r="BJ370" s="163"/>
      <c r="BK370" s="163"/>
      <c r="BL370" s="163"/>
      <c r="BM370" s="163"/>
      <c r="BN370" s="151"/>
      <c r="BO370" s="149">
        <f t="shared" si="22"/>
        <v>0</v>
      </c>
      <c r="BP370" s="151"/>
      <c r="BQ370" s="126"/>
    </row>
    <row r="371" spans="1:69" ht="12.75" customHeight="1">
      <c r="A371" s="173" t="s">
        <v>740</v>
      </c>
      <c r="B371" s="174" t="s">
        <v>741</v>
      </c>
      <c r="C371" s="149">
        <f t="shared" si="0"/>
        <v>0</v>
      </c>
      <c r="D371" s="163"/>
      <c r="E371" s="163"/>
      <c r="F371" s="163"/>
      <c r="G371" s="150"/>
      <c r="H371" s="149">
        <f t="shared" si="2"/>
        <v>0</v>
      </c>
      <c r="I371" s="163"/>
      <c r="J371" s="163"/>
      <c r="K371" s="163"/>
      <c r="L371" s="163"/>
      <c r="M371" s="150"/>
      <c r="N371" s="149">
        <f t="shared" si="4"/>
        <v>0</v>
      </c>
      <c r="O371" s="163"/>
      <c r="P371" s="163"/>
      <c r="Q371" s="163"/>
      <c r="R371" s="163"/>
      <c r="S371" s="163"/>
      <c r="T371" s="150"/>
      <c r="U371" s="149">
        <f t="shared" si="6"/>
        <v>0</v>
      </c>
      <c r="V371" s="163"/>
      <c r="W371" s="163"/>
      <c r="X371" s="163"/>
      <c r="Y371" s="150"/>
      <c r="Z371" s="149">
        <f t="shared" si="8"/>
        <v>0</v>
      </c>
      <c r="AA371" s="163"/>
      <c r="AB371" s="163"/>
      <c r="AC371" s="163"/>
      <c r="AD371" s="150"/>
      <c r="AE371" s="149">
        <f t="shared" si="10"/>
        <v>0</v>
      </c>
      <c r="AF371" s="163"/>
      <c r="AG371" s="163"/>
      <c r="AH371" s="163"/>
      <c r="AI371" s="150"/>
      <c r="AJ371" s="149">
        <f t="shared" si="12"/>
        <v>0</v>
      </c>
      <c r="AK371" s="163"/>
      <c r="AL371" s="163"/>
      <c r="AM371" s="150"/>
      <c r="AN371" s="163"/>
      <c r="AO371" s="150"/>
      <c r="AP371" s="163"/>
      <c r="AQ371" s="150"/>
      <c r="AR371" s="163"/>
      <c r="AS371" s="150"/>
      <c r="AT371" s="163"/>
      <c r="AU371" s="150"/>
      <c r="AV371" s="149">
        <f t="shared" si="14"/>
        <v>0</v>
      </c>
      <c r="AW371" s="163"/>
      <c r="AX371" s="163"/>
      <c r="AY371" s="150"/>
      <c r="AZ371" s="149">
        <f t="shared" si="16"/>
        <v>0</v>
      </c>
      <c r="BA371" s="163"/>
      <c r="BB371" s="163"/>
      <c r="BC371" s="149"/>
      <c r="BD371" s="149">
        <f t="shared" si="18"/>
        <v>0</v>
      </c>
      <c r="BE371" s="357"/>
      <c r="BF371" s="163"/>
      <c r="BG371" s="151"/>
      <c r="BH371" s="149">
        <f t="shared" si="20"/>
        <v>0</v>
      </c>
      <c r="BI371" s="163"/>
      <c r="BJ371" s="163"/>
      <c r="BK371" s="163"/>
      <c r="BL371" s="163"/>
      <c r="BM371" s="163"/>
      <c r="BN371" s="151"/>
      <c r="BO371" s="149">
        <f t="shared" si="22"/>
        <v>0</v>
      </c>
      <c r="BP371" s="151"/>
      <c r="BQ371" s="126"/>
    </row>
    <row r="372" spans="1:69" ht="12.75" customHeight="1">
      <c r="A372" s="173" t="s">
        <v>742</v>
      </c>
      <c r="B372" s="174" t="s">
        <v>743</v>
      </c>
      <c r="C372" s="149">
        <f t="shared" si="0"/>
        <v>0</v>
      </c>
      <c r="D372" s="163"/>
      <c r="E372" s="163"/>
      <c r="F372" s="163"/>
      <c r="G372" s="150"/>
      <c r="H372" s="149">
        <f t="shared" si="2"/>
        <v>0</v>
      </c>
      <c r="I372" s="163"/>
      <c r="J372" s="163"/>
      <c r="K372" s="163"/>
      <c r="L372" s="163"/>
      <c r="M372" s="150"/>
      <c r="N372" s="149">
        <f t="shared" si="4"/>
        <v>0</v>
      </c>
      <c r="O372" s="163"/>
      <c r="P372" s="163"/>
      <c r="Q372" s="163"/>
      <c r="R372" s="163"/>
      <c r="S372" s="163"/>
      <c r="T372" s="150"/>
      <c r="U372" s="149">
        <f t="shared" si="6"/>
        <v>0</v>
      </c>
      <c r="V372" s="163"/>
      <c r="W372" s="163"/>
      <c r="X372" s="163"/>
      <c r="Y372" s="150"/>
      <c r="Z372" s="149">
        <f t="shared" si="8"/>
        <v>0</v>
      </c>
      <c r="AA372" s="163"/>
      <c r="AB372" s="163"/>
      <c r="AC372" s="163"/>
      <c r="AD372" s="150"/>
      <c r="AE372" s="149">
        <f t="shared" si="10"/>
        <v>0</v>
      </c>
      <c r="AF372" s="163"/>
      <c r="AG372" s="163"/>
      <c r="AH372" s="163"/>
      <c r="AI372" s="150"/>
      <c r="AJ372" s="149">
        <f t="shared" si="12"/>
        <v>0</v>
      </c>
      <c r="AK372" s="163"/>
      <c r="AL372" s="163"/>
      <c r="AM372" s="150"/>
      <c r="AN372" s="163"/>
      <c r="AO372" s="150"/>
      <c r="AP372" s="163"/>
      <c r="AQ372" s="150"/>
      <c r="AR372" s="163"/>
      <c r="AS372" s="150"/>
      <c r="AT372" s="163"/>
      <c r="AU372" s="150"/>
      <c r="AV372" s="149">
        <f t="shared" si="14"/>
        <v>0</v>
      </c>
      <c r="AW372" s="163"/>
      <c r="AX372" s="163"/>
      <c r="AY372" s="150"/>
      <c r="AZ372" s="149">
        <f t="shared" si="16"/>
        <v>0</v>
      </c>
      <c r="BA372" s="163"/>
      <c r="BB372" s="163"/>
      <c r="BC372" s="149"/>
      <c r="BD372" s="149">
        <f t="shared" si="18"/>
        <v>0</v>
      </c>
      <c r="BE372" s="357"/>
      <c r="BF372" s="163"/>
      <c r="BG372" s="151"/>
      <c r="BH372" s="149">
        <f t="shared" si="20"/>
        <v>0</v>
      </c>
      <c r="BI372" s="163"/>
      <c r="BJ372" s="163"/>
      <c r="BK372" s="163"/>
      <c r="BL372" s="163"/>
      <c r="BM372" s="163"/>
      <c r="BN372" s="151"/>
      <c r="BO372" s="149">
        <f t="shared" si="22"/>
        <v>0</v>
      </c>
      <c r="BP372" s="151"/>
      <c r="BQ372" s="126"/>
    </row>
    <row r="373" spans="1:69" ht="12.75" customHeight="1">
      <c r="A373" s="173" t="s">
        <v>744</v>
      </c>
      <c r="B373" s="174" t="s">
        <v>745</v>
      </c>
      <c r="C373" s="149">
        <f t="shared" si="0"/>
        <v>0</v>
      </c>
      <c r="D373" s="163"/>
      <c r="E373" s="163"/>
      <c r="F373" s="163"/>
      <c r="G373" s="150"/>
      <c r="H373" s="149">
        <f t="shared" si="2"/>
        <v>0</v>
      </c>
      <c r="I373" s="163"/>
      <c r="J373" s="163"/>
      <c r="K373" s="163"/>
      <c r="L373" s="163"/>
      <c r="M373" s="150"/>
      <c r="N373" s="149">
        <f t="shared" si="4"/>
        <v>0</v>
      </c>
      <c r="O373" s="163"/>
      <c r="P373" s="163"/>
      <c r="Q373" s="163"/>
      <c r="R373" s="163"/>
      <c r="S373" s="163"/>
      <c r="T373" s="150"/>
      <c r="U373" s="149">
        <f t="shared" si="6"/>
        <v>0</v>
      </c>
      <c r="V373" s="163"/>
      <c r="W373" s="163"/>
      <c r="X373" s="163"/>
      <c r="Y373" s="150"/>
      <c r="Z373" s="149">
        <f t="shared" si="8"/>
        <v>0</v>
      </c>
      <c r="AA373" s="163"/>
      <c r="AB373" s="163"/>
      <c r="AC373" s="163"/>
      <c r="AD373" s="150"/>
      <c r="AE373" s="149">
        <f t="shared" si="10"/>
        <v>0</v>
      </c>
      <c r="AF373" s="163"/>
      <c r="AG373" s="163"/>
      <c r="AH373" s="163"/>
      <c r="AI373" s="150"/>
      <c r="AJ373" s="149">
        <f t="shared" si="12"/>
        <v>0</v>
      </c>
      <c r="AK373" s="163"/>
      <c r="AL373" s="163"/>
      <c r="AM373" s="150"/>
      <c r="AN373" s="163"/>
      <c r="AO373" s="150"/>
      <c r="AP373" s="163"/>
      <c r="AQ373" s="150"/>
      <c r="AR373" s="163"/>
      <c r="AS373" s="150"/>
      <c r="AT373" s="163"/>
      <c r="AU373" s="150"/>
      <c r="AV373" s="149">
        <f t="shared" si="14"/>
        <v>0</v>
      </c>
      <c r="AW373" s="163"/>
      <c r="AX373" s="163"/>
      <c r="AY373" s="150"/>
      <c r="AZ373" s="149">
        <f t="shared" si="16"/>
        <v>0</v>
      </c>
      <c r="BA373" s="163"/>
      <c r="BB373" s="163"/>
      <c r="BC373" s="149"/>
      <c r="BD373" s="149">
        <f t="shared" si="18"/>
        <v>0</v>
      </c>
      <c r="BE373" s="357"/>
      <c r="BF373" s="163"/>
      <c r="BG373" s="151"/>
      <c r="BH373" s="149">
        <f t="shared" si="20"/>
        <v>0</v>
      </c>
      <c r="BI373" s="163"/>
      <c r="BJ373" s="163"/>
      <c r="BK373" s="163"/>
      <c r="BL373" s="163"/>
      <c r="BM373" s="163"/>
      <c r="BN373" s="151"/>
      <c r="BO373" s="149">
        <f t="shared" si="22"/>
        <v>0</v>
      </c>
      <c r="BP373" s="151"/>
      <c r="BQ373" s="126"/>
    </row>
    <row r="374" spans="1:69" ht="12.75" customHeight="1">
      <c r="A374" s="167" t="s">
        <v>746</v>
      </c>
      <c r="B374" s="168" t="s">
        <v>747</v>
      </c>
      <c r="C374" s="149">
        <f t="shared" si="0"/>
        <v>0</v>
      </c>
      <c r="D374" s="156">
        <f t="shared" ref="D374:F374" si="913">+D375+D376+D377</f>
        <v>0</v>
      </c>
      <c r="E374" s="156">
        <f t="shared" si="913"/>
        <v>0</v>
      </c>
      <c r="F374" s="156">
        <f t="shared" si="913"/>
        <v>0</v>
      </c>
      <c r="G374" s="150"/>
      <c r="H374" s="149">
        <f t="shared" si="2"/>
        <v>0</v>
      </c>
      <c r="I374" s="156">
        <f t="shared" ref="I374:L374" si="914">+I375+I376+I377</f>
        <v>0</v>
      </c>
      <c r="J374" s="156">
        <f t="shared" si="914"/>
        <v>0</v>
      </c>
      <c r="K374" s="156">
        <f t="shared" si="914"/>
        <v>0</v>
      </c>
      <c r="L374" s="156">
        <f t="shared" si="914"/>
        <v>0</v>
      </c>
      <c r="M374" s="150"/>
      <c r="N374" s="149">
        <f t="shared" si="4"/>
        <v>0</v>
      </c>
      <c r="O374" s="156">
        <f t="shared" ref="O374:S374" si="915">+O375+O376+O377</f>
        <v>0</v>
      </c>
      <c r="P374" s="156">
        <f t="shared" si="915"/>
        <v>0</v>
      </c>
      <c r="Q374" s="156">
        <f t="shared" si="915"/>
        <v>0</v>
      </c>
      <c r="R374" s="156">
        <f t="shared" si="915"/>
        <v>0</v>
      </c>
      <c r="S374" s="156">
        <f t="shared" si="915"/>
        <v>0</v>
      </c>
      <c r="T374" s="150"/>
      <c r="U374" s="149">
        <f t="shared" si="6"/>
        <v>0</v>
      </c>
      <c r="V374" s="156">
        <f t="shared" ref="V374:X374" si="916">+V375+V376+V377</f>
        <v>0</v>
      </c>
      <c r="W374" s="156">
        <f t="shared" si="916"/>
        <v>0</v>
      </c>
      <c r="X374" s="156">
        <f t="shared" si="916"/>
        <v>0</v>
      </c>
      <c r="Y374" s="150"/>
      <c r="Z374" s="149">
        <f t="shared" si="8"/>
        <v>0</v>
      </c>
      <c r="AA374" s="156">
        <f t="shared" ref="AA374:AC374" si="917">+AA375+AA376+AA377</f>
        <v>0</v>
      </c>
      <c r="AB374" s="156">
        <f t="shared" si="917"/>
        <v>0</v>
      </c>
      <c r="AC374" s="156">
        <f t="shared" si="917"/>
        <v>0</v>
      </c>
      <c r="AD374" s="150"/>
      <c r="AE374" s="149">
        <f t="shared" si="10"/>
        <v>0</v>
      </c>
      <c r="AF374" s="156">
        <f t="shared" ref="AF374:AH374" si="918">+AF375+AF376+AF377</f>
        <v>0</v>
      </c>
      <c r="AG374" s="156">
        <f t="shared" si="918"/>
        <v>0</v>
      </c>
      <c r="AH374" s="156">
        <f t="shared" si="918"/>
        <v>0</v>
      </c>
      <c r="AI374" s="150"/>
      <c r="AJ374" s="149">
        <f t="shared" si="12"/>
        <v>0</v>
      </c>
      <c r="AK374" s="156">
        <f t="shared" ref="AK374:AL374" si="919">+AK375+AK376+AK377</f>
        <v>0</v>
      </c>
      <c r="AL374" s="156">
        <f t="shared" si="919"/>
        <v>0</v>
      </c>
      <c r="AM374" s="150"/>
      <c r="AN374" s="156">
        <f>+AN375+AN376+AN377</f>
        <v>0</v>
      </c>
      <c r="AO374" s="150"/>
      <c r="AP374" s="156">
        <f>+AP375+AP376+AP377</f>
        <v>0</v>
      </c>
      <c r="AQ374" s="150"/>
      <c r="AR374" s="156">
        <f>+AR375+AR376+AR377</f>
        <v>0</v>
      </c>
      <c r="AS374" s="150"/>
      <c r="AT374" s="156">
        <f>+AT375+AT376+AT377</f>
        <v>0</v>
      </c>
      <c r="AU374" s="150"/>
      <c r="AV374" s="149">
        <f t="shared" si="14"/>
        <v>0</v>
      </c>
      <c r="AW374" s="156">
        <f t="shared" ref="AW374:AX374" si="920">+AW375+AW376+AW377</f>
        <v>0</v>
      </c>
      <c r="AX374" s="156">
        <f t="shared" si="920"/>
        <v>0</v>
      </c>
      <c r="AY374" s="150"/>
      <c r="AZ374" s="149">
        <f t="shared" si="16"/>
        <v>0</v>
      </c>
      <c r="BA374" s="156">
        <f t="shared" ref="BA374:BB374" si="921">+BA375+BA376+BA377</f>
        <v>0</v>
      </c>
      <c r="BB374" s="156">
        <f t="shared" si="921"/>
        <v>0</v>
      </c>
      <c r="BC374" s="149"/>
      <c r="BD374" s="149">
        <f t="shared" si="18"/>
        <v>0</v>
      </c>
      <c r="BE374" s="356">
        <f>+BE375+BE376+BE377</f>
        <v>0</v>
      </c>
      <c r="BF374" s="156">
        <f t="shared" ref="BF374" si="922">+BF375+BF376+BF377</f>
        <v>0</v>
      </c>
      <c r="BG374" s="151"/>
      <c r="BH374" s="149">
        <f t="shared" si="20"/>
        <v>0</v>
      </c>
      <c r="BI374" s="156">
        <f t="shared" ref="BI374:BM374" si="923">+BI375+BI376+BI377</f>
        <v>0</v>
      </c>
      <c r="BJ374" s="156">
        <f t="shared" si="923"/>
        <v>0</v>
      </c>
      <c r="BK374" s="156">
        <f t="shared" si="923"/>
        <v>0</v>
      </c>
      <c r="BL374" s="156">
        <f t="shared" si="923"/>
        <v>0</v>
      </c>
      <c r="BM374" s="156">
        <f t="shared" si="923"/>
        <v>0</v>
      </c>
      <c r="BN374" s="151"/>
      <c r="BO374" s="149">
        <f t="shared" si="22"/>
        <v>0</v>
      </c>
      <c r="BP374" s="151"/>
      <c r="BQ374" s="126"/>
    </row>
    <row r="375" spans="1:69" ht="12.75" customHeight="1">
      <c r="A375" s="185" t="s">
        <v>748</v>
      </c>
      <c r="B375" s="186" t="s">
        <v>749</v>
      </c>
      <c r="C375" s="149">
        <f t="shared" si="0"/>
        <v>0</v>
      </c>
      <c r="D375" s="163"/>
      <c r="E375" s="163"/>
      <c r="F375" s="163"/>
      <c r="G375" s="150"/>
      <c r="H375" s="149">
        <f t="shared" si="2"/>
        <v>0</v>
      </c>
      <c r="I375" s="163"/>
      <c r="J375" s="163"/>
      <c r="K375" s="163"/>
      <c r="L375" s="163"/>
      <c r="M375" s="150"/>
      <c r="N375" s="149">
        <f t="shared" si="4"/>
        <v>0</v>
      </c>
      <c r="O375" s="163"/>
      <c r="P375" s="163"/>
      <c r="Q375" s="163"/>
      <c r="R375" s="163"/>
      <c r="S375" s="163"/>
      <c r="T375" s="150"/>
      <c r="U375" s="149">
        <f t="shared" si="6"/>
        <v>0</v>
      </c>
      <c r="V375" s="163"/>
      <c r="W375" s="163"/>
      <c r="X375" s="163"/>
      <c r="Y375" s="150"/>
      <c r="Z375" s="149">
        <f t="shared" si="8"/>
        <v>0</v>
      </c>
      <c r="AA375" s="163"/>
      <c r="AB375" s="163"/>
      <c r="AC375" s="163"/>
      <c r="AD375" s="150"/>
      <c r="AE375" s="149">
        <f t="shared" si="10"/>
        <v>0</v>
      </c>
      <c r="AF375" s="163"/>
      <c r="AG375" s="163"/>
      <c r="AH375" s="163"/>
      <c r="AI375" s="150"/>
      <c r="AJ375" s="149">
        <f t="shared" si="12"/>
        <v>0</v>
      </c>
      <c r="AK375" s="163"/>
      <c r="AL375" s="163"/>
      <c r="AM375" s="150"/>
      <c r="AN375" s="163"/>
      <c r="AO375" s="150"/>
      <c r="AP375" s="163"/>
      <c r="AQ375" s="150"/>
      <c r="AR375" s="163"/>
      <c r="AS375" s="150"/>
      <c r="AT375" s="163"/>
      <c r="AU375" s="150"/>
      <c r="AV375" s="149">
        <f t="shared" si="14"/>
        <v>0</v>
      </c>
      <c r="AW375" s="163"/>
      <c r="AX375" s="163"/>
      <c r="AY375" s="150"/>
      <c r="AZ375" s="149">
        <f t="shared" si="16"/>
        <v>0</v>
      </c>
      <c r="BA375" s="163"/>
      <c r="BB375" s="163"/>
      <c r="BC375" s="149"/>
      <c r="BD375" s="149">
        <f t="shared" si="18"/>
        <v>0</v>
      </c>
      <c r="BE375" s="357"/>
      <c r="BF375" s="163"/>
      <c r="BG375" s="151"/>
      <c r="BH375" s="149">
        <f t="shared" si="20"/>
        <v>0</v>
      </c>
      <c r="BI375" s="163"/>
      <c r="BJ375" s="163"/>
      <c r="BK375" s="163"/>
      <c r="BL375" s="163"/>
      <c r="BM375" s="163"/>
      <c r="BN375" s="151"/>
      <c r="BO375" s="149">
        <f t="shared" si="22"/>
        <v>0</v>
      </c>
      <c r="BP375" s="151"/>
      <c r="BQ375" s="126"/>
    </row>
    <row r="376" spans="1:69" ht="12.75" customHeight="1">
      <c r="A376" s="173" t="s">
        <v>750</v>
      </c>
      <c r="B376" s="174" t="s">
        <v>751</v>
      </c>
      <c r="C376" s="149">
        <f t="shared" si="0"/>
        <v>0</v>
      </c>
      <c r="D376" s="163"/>
      <c r="E376" s="163"/>
      <c r="F376" s="163"/>
      <c r="G376" s="150"/>
      <c r="H376" s="149">
        <f t="shared" si="2"/>
        <v>0</v>
      </c>
      <c r="I376" s="163"/>
      <c r="J376" s="163"/>
      <c r="K376" s="163"/>
      <c r="L376" s="163"/>
      <c r="M376" s="150"/>
      <c r="N376" s="149">
        <f t="shared" si="4"/>
        <v>0</v>
      </c>
      <c r="O376" s="163"/>
      <c r="P376" s="163"/>
      <c r="Q376" s="163"/>
      <c r="R376" s="163"/>
      <c r="S376" s="163"/>
      <c r="T376" s="150"/>
      <c r="U376" s="149">
        <f t="shared" si="6"/>
        <v>0</v>
      </c>
      <c r="V376" s="163"/>
      <c r="W376" s="163"/>
      <c r="X376" s="163"/>
      <c r="Y376" s="150"/>
      <c r="Z376" s="149">
        <f t="shared" si="8"/>
        <v>0</v>
      </c>
      <c r="AA376" s="163"/>
      <c r="AB376" s="163"/>
      <c r="AC376" s="163"/>
      <c r="AD376" s="150"/>
      <c r="AE376" s="149">
        <f t="shared" si="10"/>
        <v>0</v>
      </c>
      <c r="AF376" s="163"/>
      <c r="AG376" s="163"/>
      <c r="AH376" s="163"/>
      <c r="AI376" s="150"/>
      <c r="AJ376" s="149">
        <f t="shared" si="12"/>
        <v>0</v>
      </c>
      <c r="AK376" s="163"/>
      <c r="AL376" s="163"/>
      <c r="AM376" s="150"/>
      <c r="AN376" s="163"/>
      <c r="AO376" s="150"/>
      <c r="AP376" s="163"/>
      <c r="AQ376" s="150"/>
      <c r="AR376" s="163"/>
      <c r="AS376" s="150"/>
      <c r="AT376" s="163"/>
      <c r="AU376" s="150"/>
      <c r="AV376" s="149">
        <f t="shared" si="14"/>
        <v>0</v>
      </c>
      <c r="AW376" s="163"/>
      <c r="AX376" s="163"/>
      <c r="AY376" s="150"/>
      <c r="AZ376" s="149">
        <f t="shared" si="16"/>
        <v>0</v>
      </c>
      <c r="BA376" s="163"/>
      <c r="BB376" s="163"/>
      <c r="BC376" s="149"/>
      <c r="BD376" s="149">
        <f t="shared" si="18"/>
        <v>0</v>
      </c>
      <c r="BE376" s="357"/>
      <c r="BF376" s="163"/>
      <c r="BG376" s="151"/>
      <c r="BH376" s="149">
        <f t="shared" si="20"/>
        <v>0</v>
      </c>
      <c r="BI376" s="163"/>
      <c r="BJ376" s="163"/>
      <c r="BK376" s="163"/>
      <c r="BL376" s="163"/>
      <c r="BM376" s="163"/>
      <c r="BN376" s="151"/>
      <c r="BO376" s="149">
        <f t="shared" si="22"/>
        <v>0</v>
      </c>
      <c r="BP376" s="151"/>
      <c r="BQ376" s="126"/>
    </row>
    <row r="377" spans="1:69" ht="12.75" customHeight="1">
      <c r="A377" s="173" t="s">
        <v>752</v>
      </c>
      <c r="B377" s="174" t="s">
        <v>753</v>
      </c>
      <c r="C377" s="149">
        <f t="shared" si="0"/>
        <v>0</v>
      </c>
      <c r="D377" s="163"/>
      <c r="E377" s="163"/>
      <c r="F377" s="163"/>
      <c r="G377" s="150"/>
      <c r="H377" s="149">
        <f t="shared" si="2"/>
        <v>0</v>
      </c>
      <c r="I377" s="163"/>
      <c r="J377" s="163"/>
      <c r="K377" s="163"/>
      <c r="L377" s="163"/>
      <c r="M377" s="150"/>
      <c r="N377" s="149">
        <f t="shared" si="4"/>
        <v>0</v>
      </c>
      <c r="O377" s="163"/>
      <c r="P377" s="163"/>
      <c r="Q377" s="163"/>
      <c r="R377" s="163"/>
      <c r="S377" s="163"/>
      <c r="T377" s="150"/>
      <c r="U377" s="149">
        <f t="shared" si="6"/>
        <v>0</v>
      </c>
      <c r="V377" s="163"/>
      <c r="W377" s="163"/>
      <c r="X377" s="163"/>
      <c r="Y377" s="150"/>
      <c r="Z377" s="149">
        <f t="shared" si="8"/>
        <v>0</v>
      </c>
      <c r="AA377" s="163"/>
      <c r="AB377" s="163"/>
      <c r="AC377" s="163"/>
      <c r="AD377" s="150"/>
      <c r="AE377" s="149">
        <f t="shared" si="10"/>
        <v>0</v>
      </c>
      <c r="AF377" s="163"/>
      <c r="AG377" s="163"/>
      <c r="AH377" s="163"/>
      <c r="AI377" s="150"/>
      <c r="AJ377" s="149">
        <f t="shared" si="12"/>
        <v>0</v>
      </c>
      <c r="AK377" s="163"/>
      <c r="AL377" s="163"/>
      <c r="AM377" s="150"/>
      <c r="AN377" s="163"/>
      <c r="AO377" s="150"/>
      <c r="AP377" s="163"/>
      <c r="AQ377" s="150"/>
      <c r="AR377" s="163"/>
      <c r="AS377" s="150"/>
      <c r="AT377" s="163"/>
      <c r="AU377" s="150"/>
      <c r="AV377" s="149">
        <f t="shared" si="14"/>
        <v>0</v>
      </c>
      <c r="AW377" s="163"/>
      <c r="AX377" s="163"/>
      <c r="AY377" s="150"/>
      <c r="AZ377" s="149">
        <f t="shared" si="16"/>
        <v>0</v>
      </c>
      <c r="BA377" s="163"/>
      <c r="BB377" s="163"/>
      <c r="BC377" s="149"/>
      <c r="BD377" s="149">
        <f t="shared" si="18"/>
        <v>0</v>
      </c>
      <c r="BE377" s="357"/>
      <c r="BF377" s="163"/>
      <c r="BG377" s="151"/>
      <c r="BH377" s="149">
        <f t="shared" si="20"/>
        <v>0</v>
      </c>
      <c r="BI377" s="163"/>
      <c r="BJ377" s="163"/>
      <c r="BK377" s="163"/>
      <c r="BL377" s="163"/>
      <c r="BM377" s="163"/>
      <c r="BN377" s="151"/>
      <c r="BO377" s="149">
        <f t="shared" si="22"/>
        <v>0</v>
      </c>
      <c r="BP377" s="151"/>
      <c r="BQ377" s="126"/>
    </row>
    <row r="378" spans="1:69" ht="12.75" customHeight="1">
      <c r="A378" s="154" t="s">
        <v>754</v>
      </c>
      <c r="B378" s="155" t="s">
        <v>755</v>
      </c>
      <c r="C378" s="149">
        <f t="shared" si="0"/>
        <v>0</v>
      </c>
      <c r="D378" s="156">
        <f t="shared" ref="D378:F378" si="924">+D379+D380</f>
        <v>0</v>
      </c>
      <c r="E378" s="156">
        <f t="shared" si="924"/>
        <v>0</v>
      </c>
      <c r="F378" s="156">
        <f t="shared" si="924"/>
        <v>0</v>
      </c>
      <c r="G378" s="150"/>
      <c r="H378" s="149">
        <f t="shared" si="2"/>
        <v>0</v>
      </c>
      <c r="I378" s="156">
        <f t="shared" ref="I378:L378" si="925">+I379+I380</f>
        <v>0</v>
      </c>
      <c r="J378" s="156">
        <f t="shared" si="925"/>
        <v>0</v>
      </c>
      <c r="K378" s="156">
        <f t="shared" si="925"/>
        <v>0</v>
      </c>
      <c r="L378" s="156">
        <f t="shared" si="925"/>
        <v>0</v>
      </c>
      <c r="M378" s="150"/>
      <c r="N378" s="149">
        <f t="shared" si="4"/>
        <v>0</v>
      </c>
      <c r="O378" s="156">
        <f t="shared" ref="O378:S378" si="926">+O379+O380</f>
        <v>0</v>
      </c>
      <c r="P378" s="156">
        <f t="shared" si="926"/>
        <v>0</v>
      </c>
      <c r="Q378" s="156">
        <f t="shared" si="926"/>
        <v>0</v>
      </c>
      <c r="R378" s="156">
        <f t="shared" si="926"/>
        <v>0</v>
      </c>
      <c r="S378" s="156">
        <f t="shared" si="926"/>
        <v>0</v>
      </c>
      <c r="T378" s="150"/>
      <c r="U378" s="149">
        <f t="shared" si="6"/>
        <v>0</v>
      </c>
      <c r="V378" s="156">
        <f t="shared" ref="V378:X378" si="927">+V379+V380</f>
        <v>0</v>
      </c>
      <c r="W378" s="156">
        <f t="shared" si="927"/>
        <v>0</v>
      </c>
      <c r="X378" s="156">
        <f t="shared" si="927"/>
        <v>0</v>
      </c>
      <c r="Y378" s="150"/>
      <c r="Z378" s="149">
        <f t="shared" si="8"/>
        <v>0</v>
      </c>
      <c r="AA378" s="156">
        <f t="shared" ref="AA378:AC378" si="928">+AA379+AA380</f>
        <v>0</v>
      </c>
      <c r="AB378" s="156">
        <f t="shared" si="928"/>
        <v>0</v>
      </c>
      <c r="AC378" s="156">
        <f t="shared" si="928"/>
        <v>0</v>
      </c>
      <c r="AD378" s="150"/>
      <c r="AE378" s="149">
        <f t="shared" si="10"/>
        <v>0</v>
      </c>
      <c r="AF378" s="156">
        <f t="shared" ref="AF378:AH378" si="929">+AF379+AF380</f>
        <v>0</v>
      </c>
      <c r="AG378" s="156">
        <f t="shared" si="929"/>
        <v>0</v>
      </c>
      <c r="AH378" s="156">
        <f t="shared" si="929"/>
        <v>0</v>
      </c>
      <c r="AI378" s="150"/>
      <c r="AJ378" s="149">
        <f t="shared" si="12"/>
        <v>0</v>
      </c>
      <c r="AK378" s="156">
        <f t="shared" ref="AK378:AL378" si="930">+AK379+AK380</f>
        <v>0</v>
      </c>
      <c r="AL378" s="156">
        <f t="shared" si="930"/>
        <v>0</v>
      </c>
      <c r="AM378" s="150"/>
      <c r="AN378" s="156">
        <f>+AN379+AN380</f>
        <v>0</v>
      </c>
      <c r="AO378" s="150"/>
      <c r="AP378" s="156">
        <f>+AP379+AP380</f>
        <v>0</v>
      </c>
      <c r="AQ378" s="150"/>
      <c r="AR378" s="156">
        <f>+AR379+AR380</f>
        <v>0</v>
      </c>
      <c r="AS378" s="150"/>
      <c r="AT378" s="156">
        <f>+AT379+AT380</f>
        <v>0</v>
      </c>
      <c r="AU378" s="150"/>
      <c r="AV378" s="149">
        <f t="shared" si="14"/>
        <v>0</v>
      </c>
      <c r="AW378" s="156">
        <f t="shared" ref="AW378:AX378" si="931">+AW379+AW380</f>
        <v>0</v>
      </c>
      <c r="AX378" s="156">
        <f t="shared" si="931"/>
        <v>0</v>
      </c>
      <c r="AY378" s="150"/>
      <c r="AZ378" s="149">
        <f t="shared" si="16"/>
        <v>0</v>
      </c>
      <c r="BA378" s="156">
        <f t="shared" ref="BA378:BB378" si="932">+BA379+BA380</f>
        <v>0</v>
      </c>
      <c r="BB378" s="156">
        <f t="shared" si="932"/>
        <v>0</v>
      </c>
      <c r="BC378" s="149"/>
      <c r="BD378" s="149">
        <f t="shared" si="18"/>
        <v>0</v>
      </c>
      <c r="BE378" s="356">
        <f>+BE379+BE380</f>
        <v>0</v>
      </c>
      <c r="BF378" s="156">
        <f t="shared" ref="BF378" si="933">+BF379+BF380</f>
        <v>0</v>
      </c>
      <c r="BG378" s="151"/>
      <c r="BH378" s="149">
        <f t="shared" si="20"/>
        <v>0</v>
      </c>
      <c r="BI378" s="156">
        <f t="shared" ref="BI378:BM378" si="934">+BI379+BI380</f>
        <v>0</v>
      </c>
      <c r="BJ378" s="156">
        <f t="shared" si="934"/>
        <v>0</v>
      </c>
      <c r="BK378" s="156">
        <f t="shared" si="934"/>
        <v>0</v>
      </c>
      <c r="BL378" s="156">
        <f t="shared" si="934"/>
        <v>0</v>
      </c>
      <c r="BM378" s="156">
        <f t="shared" si="934"/>
        <v>0</v>
      </c>
      <c r="BN378" s="151"/>
      <c r="BO378" s="149">
        <f t="shared" si="22"/>
        <v>0</v>
      </c>
      <c r="BP378" s="151"/>
      <c r="BQ378" s="126"/>
    </row>
    <row r="379" spans="1:69" ht="12.75" customHeight="1">
      <c r="A379" s="164" t="s">
        <v>756</v>
      </c>
      <c r="B379" s="165" t="s">
        <v>757</v>
      </c>
      <c r="C379" s="149">
        <f t="shared" si="0"/>
        <v>0</v>
      </c>
      <c r="D379" s="166"/>
      <c r="E379" s="166"/>
      <c r="F379" s="166"/>
      <c r="G379" s="150"/>
      <c r="H379" s="149">
        <f t="shared" si="2"/>
        <v>0</v>
      </c>
      <c r="I379" s="166"/>
      <c r="J379" s="166"/>
      <c r="K379" s="166"/>
      <c r="L379" s="166"/>
      <c r="M379" s="150"/>
      <c r="N379" s="149">
        <f t="shared" si="4"/>
        <v>0</v>
      </c>
      <c r="O379" s="166"/>
      <c r="P379" s="166"/>
      <c r="Q379" s="166"/>
      <c r="R379" s="166"/>
      <c r="S379" s="166"/>
      <c r="T379" s="150"/>
      <c r="U379" s="149">
        <f t="shared" si="6"/>
        <v>0</v>
      </c>
      <c r="V379" s="166"/>
      <c r="W379" s="166"/>
      <c r="X379" s="166"/>
      <c r="Y379" s="150"/>
      <c r="Z379" s="149">
        <f t="shared" si="8"/>
        <v>0</v>
      </c>
      <c r="AA379" s="166"/>
      <c r="AB379" s="166"/>
      <c r="AC379" s="166"/>
      <c r="AD379" s="150"/>
      <c r="AE379" s="149">
        <f t="shared" si="10"/>
        <v>0</v>
      </c>
      <c r="AF379" s="166"/>
      <c r="AG379" s="166"/>
      <c r="AH379" s="166"/>
      <c r="AI379" s="150"/>
      <c r="AJ379" s="149">
        <f t="shared" si="12"/>
        <v>0</v>
      </c>
      <c r="AK379" s="166"/>
      <c r="AL379" s="166"/>
      <c r="AM379" s="150"/>
      <c r="AN379" s="166"/>
      <c r="AO379" s="150"/>
      <c r="AP379" s="166"/>
      <c r="AQ379" s="150"/>
      <c r="AR379" s="166"/>
      <c r="AS379" s="150"/>
      <c r="AT379" s="166"/>
      <c r="AU379" s="150"/>
      <c r="AV379" s="149">
        <f t="shared" si="14"/>
        <v>0</v>
      </c>
      <c r="AW379" s="166"/>
      <c r="AX379" s="166"/>
      <c r="AY379" s="150"/>
      <c r="AZ379" s="149">
        <f t="shared" si="16"/>
        <v>0</v>
      </c>
      <c r="BA379" s="166"/>
      <c r="BB379" s="166"/>
      <c r="BC379" s="149"/>
      <c r="BD379" s="149">
        <f t="shared" si="18"/>
        <v>0</v>
      </c>
      <c r="BE379" s="358"/>
      <c r="BF379" s="166"/>
      <c r="BG379" s="151"/>
      <c r="BH379" s="149">
        <f t="shared" si="20"/>
        <v>0</v>
      </c>
      <c r="BI379" s="166"/>
      <c r="BJ379" s="166"/>
      <c r="BK379" s="166"/>
      <c r="BL379" s="166"/>
      <c r="BM379" s="166"/>
      <c r="BN379" s="151"/>
      <c r="BO379" s="149">
        <f t="shared" si="22"/>
        <v>0</v>
      </c>
      <c r="BP379" s="151"/>
      <c r="BQ379" s="126"/>
    </row>
    <row r="380" spans="1:69" ht="12.75" customHeight="1">
      <c r="A380" s="164" t="s">
        <v>758</v>
      </c>
      <c r="B380" s="165" t="s">
        <v>759</v>
      </c>
      <c r="C380" s="149">
        <f t="shared" si="0"/>
        <v>0</v>
      </c>
      <c r="D380" s="166"/>
      <c r="E380" s="166"/>
      <c r="F380" s="166"/>
      <c r="G380" s="150"/>
      <c r="H380" s="149">
        <f t="shared" si="2"/>
        <v>0</v>
      </c>
      <c r="I380" s="166"/>
      <c r="J380" s="166"/>
      <c r="K380" s="166"/>
      <c r="L380" s="166"/>
      <c r="M380" s="150"/>
      <c r="N380" s="149">
        <f t="shared" si="4"/>
        <v>0</v>
      </c>
      <c r="O380" s="166"/>
      <c r="P380" s="166"/>
      <c r="Q380" s="166"/>
      <c r="R380" s="166"/>
      <c r="S380" s="166"/>
      <c r="T380" s="150"/>
      <c r="U380" s="149">
        <f t="shared" si="6"/>
        <v>0</v>
      </c>
      <c r="V380" s="166"/>
      <c r="W380" s="166"/>
      <c r="X380" s="166"/>
      <c r="Y380" s="150"/>
      <c r="Z380" s="149">
        <f t="shared" si="8"/>
        <v>0</v>
      </c>
      <c r="AA380" s="166"/>
      <c r="AB380" s="166"/>
      <c r="AC380" s="166"/>
      <c r="AD380" s="150"/>
      <c r="AE380" s="149">
        <f t="shared" si="10"/>
        <v>0</v>
      </c>
      <c r="AF380" s="166"/>
      <c r="AG380" s="166"/>
      <c r="AH380" s="166"/>
      <c r="AI380" s="150"/>
      <c r="AJ380" s="149">
        <f t="shared" si="12"/>
        <v>0</v>
      </c>
      <c r="AK380" s="166"/>
      <c r="AL380" s="166"/>
      <c r="AM380" s="150"/>
      <c r="AN380" s="166"/>
      <c r="AO380" s="150"/>
      <c r="AP380" s="166"/>
      <c r="AQ380" s="150"/>
      <c r="AR380" s="166"/>
      <c r="AS380" s="150"/>
      <c r="AT380" s="166"/>
      <c r="AU380" s="150"/>
      <c r="AV380" s="149">
        <f t="shared" si="14"/>
        <v>0</v>
      </c>
      <c r="AW380" s="166"/>
      <c r="AX380" s="166"/>
      <c r="AY380" s="150"/>
      <c r="AZ380" s="149">
        <f t="shared" si="16"/>
        <v>0</v>
      </c>
      <c r="BA380" s="166"/>
      <c r="BB380" s="166"/>
      <c r="BC380" s="149"/>
      <c r="BD380" s="149">
        <f t="shared" si="18"/>
        <v>0</v>
      </c>
      <c r="BE380" s="358"/>
      <c r="BF380" s="166"/>
      <c r="BG380" s="151"/>
      <c r="BH380" s="149">
        <f t="shared" si="20"/>
        <v>0</v>
      </c>
      <c r="BI380" s="166"/>
      <c r="BJ380" s="166"/>
      <c r="BK380" s="166"/>
      <c r="BL380" s="166"/>
      <c r="BM380" s="166"/>
      <c r="BN380" s="151"/>
      <c r="BO380" s="149">
        <f t="shared" si="22"/>
        <v>0</v>
      </c>
      <c r="BP380" s="151"/>
      <c r="BQ380" s="126"/>
    </row>
    <row r="381" spans="1:69" ht="12.75" customHeight="1">
      <c r="A381" s="152" t="s">
        <v>760</v>
      </c>
      <c r="B381" s="153" t="s">
        <v>761</v>
      </c>
      <c r="C381" s="149">
        <f t="shared" si="0"/>
        <v>0</v>
      </c>
      <c r="D381" s="149">
        <f t="shared" ref="D381:F381" si="935">+D382+D383+D384+D385+D386+D387+D388</f>
        <v>0</v>
      </c>
      <c r="E381" s="149">
        <f t="shared" si="935"/>
        <v>0</v>
      </c>
      <c r="F381" s="149">
        <f t="shared" si="935"/>
        <v>0</v>
      </c>
      <c r="G381" s="150"/>
      <c r="H381" s="149">
        <f t="shared" si="2"/>
        <v>0</v>
      </c>
      <c r="I381" s="149">
        <f t="shared" ref="I381:L381" si="936">+I382+I383+I384+I385+I386+I387+I388</f>
        <v>0</v>
      </c>
      <c r="J381" s="149">
        <f t="shared" si="936"/>
        <v>0</v>
      </c>
      <c r="K381" s="149">
        <f t="shared" si="936"/>
        <v>0</v>
      </c>
      <c r="L381" s="149">
        <f t="shared" si="936"/>
        <v>0</v>
      </c>
      <c r="M381" s="150"/>
      <c r="N381" s="149">
        <f t="shared" si="4"/>
        <v>0</v>
      </c>
      <c r="O381" s="149">
        <f t="shared" ref="O381:S381" si="937">+O382+O383+O384+O385+O386+O387+O388</f>
        <v>0</v>
      </c>
      <c r="P381" s="149">
        <f t="shared" si="937"/>
        <v>0</v>
      </c>
      <c r="Q381" s="149">
        <f t="shared" si="937"/>
        <v>0</v>
      </c>
      <c r="R381" s="149">
        <f t="shared" si="937"/>
        <v>0</v>
      </c>
      <c r="S381" s="149">
        <f t="shared" si="937"/>
        <v>0</v>
      </c>
      <c r="T381" s="150"/>
      <c r="U381" s="149">
        <f t="shared" si="6"/>
        <v>0</v>
      </c>
      <c r="V381" s="149">
        <f t="shared" ref="V381:X381" si="938">+V382+V383+V384+V385+V386+V387+V388</f>
        <v>0</v>
      </c>
      <c r="W381" s="149">
        <f t="shared" si="938"/>
        <v>0</v>
      </c>
      <c r="X381" s="149">
        <f t="shared" si="938"/>
        <v>0</v>
      </c>
      <c r="Y381" s="150"/>
      <c r="Z381" s="149">
        <f t="shared" si="8"/>
        <v>0</v>
      </c>
      <c r="AA381" s="149">
        <f t="shared" ref="AA381:AC381" si="939">+AA382+AA383+AA384+AA385+AA386+AA387+AA388</f>
        <v>0</v>
      </c>
      <c r="AB381" s="149">
        <f t="shared" si="939"/>
        <v>0</v>
      </c>
      <c r="AC381" s="149">
        <f t="shared" si="939"/>
        <v>0</v>
      </c>
      <c r="AD381" s="150"/>
      <c r="AE381" s="149">
        <f t="shared" si="10"/>
        <v>0</v>
      </c>
      <c r="AF381" s="149">
        <f t="shared" ref="AF381:AH381" si="940">+AF382+AF383+AF384+AF385+AF386+AF387+AF388</f>
        <v>0</v>
      </c>
      <c r="AG381" s="149">
        <f t="shared" si="940"/>
        <v>0</v>
      </c>
      <c r="AH381" s="149">
        <f t="shared" si="940"/>
        <v>0</v>
      </c>
      <c r="AI381" s="150"/>
      <c r="AJ381" s="149">
        <f t="shared" si="12"/>
        <v>0</v>
      </c>
      <c r="AK381" s="149">
        <f t="shared" ref="AK381:AL381" si="941">+AK382+AK383+AK384+AK385+AK386+AK387+AK388</f>
        <v>0</v>
      </c>
      <c r="AL381" s="149">
        <f t="shared" si="941"/>
        <v>0</v>
      </c>
      <c r="AM381" s="150"/>
      <c r="AN381" s="149">
        <f>+AN382+AN383+AN384+AN385+AN386+AN387+AN388</f>
        <v>0</v>
      </c>
      <c r="AO381" s="150"/>
      <c r="AP381" s="149">
        <f>+AP382+AP383+AP384+AP385+AP386+AP387+AP388</f>
        <v>0</v>
      </c>
      <c r="AQ381" s="150"/>
      <c r="AR381" s="149">
        <f>+AR382+AR383+AR384+AR385+AR386+AR387+AR388</f>
        <v>0</v>
      </c>
      <c r="AS381" s="150"/>
      <c r="AT381" s="149">
        <f>+AT382+AT383+AT384+AT385+AT386+AT387+AT388</f>
        <v>0</v>
      </c>
      <c r="AU381" s="150"/>
      <c r="AV381" s="149">
        <f t="shared" si="14"/>
        <v>0</v>
      </c>
      <c r="AW381" s="149">
        <f t="shared" ref="AW381:AX381" si="942">+AW382+AW383+AW384+AW385+AW386+AW387+AW388</f>
        <v>0</v>
      </c>
      <c r="AX381" s="149">
        <f t="shared" si="942"/>
        <v>0</v>
      </c>
      <c r="AY381" s="150"/>
      <c r="AZ381" s="149">
        <f t="shared" si="16"/>
        <v>0</v>
      </c>
      <c r="BA381" s="149">
        <f t="shared" ref="BA381:BB381" si="943">+BA382+BA383+BA384+BA385+BA386+BA387+BA388</f>
        <v>0</v>
      </c>
      <c r="BB381" s="149">
        <f t="shared" si="943"/>
        <v>0</v>
      </c>
      <c r="BC381" s="149"/>
      <c r="BD381" s="149">
        <f t="shared" si="18"/>
        <v>0</v>
      </c>
      <c r="BE381" s="355">
        <f>+BE382+BE383+BE384+BE385+BE386+BE387+BE388</f>
        <v>0</v>
      </c>
      <c r="BF381" s="149">
        <f t="shared" ref="BF381" si="944">+BF382+BF383+BF384+BF385+BF386+BF387+BF388</f>
        <v>0</v>
      </c>
      <c r="BG381" s="151"/>
      <c r="BH381" s="149">
        <f t="shared" si="20"/>
        <v>0</v>
      </c>
      <c r="BI381" s="149">
        <f t="shared" ref="BI381:BM381" si="945">+BI382+BI383+BI384+BI385+BI386+BI387+BI388</f>
        <v>0</v>
      </c>
      <c r="BJ381" s="149">
        <f t="shared" si="945"/>
        <v>0</v>
      </c>
      <c r="BK381" s="149">
        <f t="shared" si="945"/>
        <v>0</v>
      </c>
      <c r="BL381" s="149">
        <f t="shared" si="945"/>
        <v>0</v>
      </c>
      <c r="BM381" s="149">
        <f t="shared" si="945"/>
        <v>0</v>
      </c>
      <c r="BN381" s="151"/>
      <c r="BO381" s="149">
        <f t="shared" si="22"/>
        <v>0</v>
      </c>
      <c r="BP381" s="151"/>
      <c r="BQ381" s="126"/>
    </row>
    <row r="382" spans="1:69" ht="12.75" customHeight="1">
      <c r="A382" s="164" t="s">
        <v>762</v>
      </c>
      <c r="B382" s="165" t="s">
        <v>763</v>
      </c>
      <c r="C382" s="149">
        <f t="shared" si="0"/>
        <v>0</v>
      </c>
      <c r="D382" s="166"/>
      <c r="E382" s="166"/>
      <c r="F382" s="166"/>
      <c r="G382" s="150"/>
      <c r="H382" s="149">
        <f t="shared" si="2"/>
        <v>0</v>
      </c>
      <c r="I382" s="166"/>
      <c r="J382" s="166"/>
      <c r="K382" s="166"/>
      <c r="L382" s="166"/>
      <c r="M382" s="150"/>
      <c r="N382" s="149">
        <f t="shared" si="4"/>
        <v>0</v>
      </c>
      <c r="O382" s="166"/>
      <c r="P382" s="166"/>
      <c r="Q382" s="166"/>
      <c r="R382" s="166"/>
      <c r="S382" s="166"/>
      <c r="T382" s="150"/>
      <c r="U382" s="149">
        <f t="shared" si="6"/>
        <v>0</v>
      </c>
      <c r="V382" s="166"/>
      <c r="W382" s="166"/>
      <c r="X382" s="166"/>
      <c r="Y382" s="150"/>
      <c r="Z382" s="149">
        <f t="shared" si="8"/>
        <v>0</v>
      </c>
      <c r="AA382" s="166"/>
      <c r="AB382" s="166"/>
      <c r="AC382" s="166"/>
      <c r="AD382" s="150"/>
      <c r="AE382" s="149">
        <f t="shared" si="10"/>
        <v>0</v>
      </c>
      <c r="AF382" s="166"/>
      <c r="AG382" s="166"/>
      <c r="AH382" s="166"/>
      <c r="AI382" s="150"/>
      <c r="AJ382" s="149">
        <f t="shared" si="12"/>
        <v>0</v>
      </c>
      <c r="AK382" s="166"/>
      <c r="AL382" s="166"/>
      <c r="AM382" s="150"/>
      <c r="AN382" s="166"/>
      <c r="AO382" s="150"/>
      <c r="AP382" s="166"/>
      <c r="AQ382" s="150"/>
      <c r="AR382" s="166"/>
      <c r="AS382" s="150"/>
      <c r="AT382" s="166"/>
      <c r="AU382" s="150"/>
      <c r="AV382" s="149">
        <f t="shared" si="14"/>
        <v>0</v>
      </c>
      <c r="AW382" s="166"/>
      <c r="AX382" s="166"/>
      <c r="AY382" s="150"/>
      <c r="AZ382" s="149">
        <f t="shared" si="16"/>
        <v>0</v>
      </c>
      <c r="BA382" s="166"/>
      <c r="BB382" s="166"/>
      <c r="BC382" s="149"/>
      <c r="BD382" s="149">
        <f t="shared" si="18"/>
        <v>0</v>
      </c>
      <c r="BE382" s="358"/>
      <c r="BF382" s="166"/>
      <c r="BG382" s="151"/>
      <c r="BH382" s="149">
        <f t="shared" si="20"/>
        <v>0</v>
      </c>
      <c r="BI382" s="166"/>
      <c r="BJ382" s="166"/>
      <c r="BK382" s="166"/>
      <c r="BL382" s="166"/>
      <c r="BM382" s="166"/>
      <c r="BN382" s="151"/>
      <c r="BO382" s="149">
        <f t="shared" si="22"/>
        <v>0</v>
      </c>
      <c r="BP382" s="151"/>
      <c r="BQ382" s="126"/>
    </row>
    <row r="383" spans="1:69" ht="12.75" customHeight="1">
      <c r="A383" s="164" t="s">
        <v>764</v>
      </c>
      <c r="B383" s="165" t="s">
        <v>765</v>
      </c>
      <c r="C383" s="149">
        <f t="shared" si="0"/>
        <v>0</v>
      </c>
      <c r="D383" s="166"/>
      <c r="E383" s="166"/>
      <c r="F383" s="166"/>
      <c r="G383" s="150"/>
      <c r="H383" s="149">
        <f t="shared" si="2"/>
        <v>0</v>
      </c>
      <c r="I383" s="166"/>
      <c r="J383" s="166"/>
      <c r="K383" s="166"/>
      <c r="L383" s="166"/>
      <c r="M383" s="150"/>
      <c r="N383" s="149">
        <f t="shared" si="4"/>
        <v>0</v>
      </c>
      <c r="O383" s="166"/>
      <c r="P383" s="166"/>
      <c r="Q383" s="166"/>
      <c r="R383" s="166"/>
      <c r="S383" s="166"/>
      <c r="T383" s="150"/>
      <c r="U383" s="149">
        <f t="shared" si="6"/>
        <v>0</v>
      </c>
      <c r="V383" s="166"/>
      <c r="W383" s="166"/>
      <c r="X383" s="166"/>
      <c r="Y383" s="150"/>
      <c r="Z383" s="149">
        <f t="shared" si="8"/>
        <v>0</v>
      </c>
      <c r="AA383" s="166"/>
      <c r="AB383" s="166"/>
      <c r="AC383" s="166"/>
      <c r="AD383" s="150"/>
      <c r="AE383" s="149">
        <f t="shared" si="10"/>
        <v>0</v>
      </c>
      <c r="AF383" s="166"/>
      <c r="AG383" s="166"/>
      <c r="AH383" s="166"/>
      <c r="AI383" s="150"/>
      <c r="AJ383" s="149">
        <f t="shared" si="12"/>
        <v>0</v>
      </c>
      <c r="AK383" s="166"/>
      <c r="AL383" s="166"/>
      <c r="AM383" s="150"/>
      <c r="AN383" s="166"/>
      <c r="AO383" s="150"/>
      <c r="AP383" s="166"/>
      <c r="AQ383" s="150"/>
      <c r="AR383" s="166"/>
      <c r="AS383" s="150"/>
      <c r="AT383" s="166"/>
      <c r="AU383" s="150"/>
      <c r="AV383" s="149">
        <f t="shared" si="14"/>
        <v>0</v>
      </c>
      <c r="AW383" s="166"/>
      <c r="AX383" s="166"/>
      <c r="AY383" s="150"/>
      <c r="AZ383" s="149">
        <f t="shared" si="16"/>
        <v>0</v>
      </c>
      <c r="BA383" s="166"/>
      <c r="BB383" s="166"/>
      <c r="BC383" s="149"/>
      <c r="BD383" s="149">
        <f t="shared" si="18"/>
        <v>0</v>
      </c>
      <c r="BE383" s="358"/>
      <c r="BF383" s="166"/>
      <c r="BG383" s="151"/>
      <c r="BH383" s="149">
        <f t="shared" si="20"/>
        <v>0</v>
      </c>
      <c r="BI383" s="166"/>
      <c r="BJ383" s="166"/>
      <c r="BK383" s="166"/>
      <c r="BL383" s="166"/>
      <c r="BM383" s="166"/>
      <c r="BN383" s="151"/>
      <c r="BO383" s="149">
        <f t="shared" si="22"/>
        <v>0</v>
      </c>
      <c r="BP383" s="151"/>
      <c r="BQ383" s="126"/>
    </row>
    <row r="384" spans="1:69" ht="12.75" customHeight="1">
      <c r="A384" s="164" t="s">
        <v>766</v>
      </c>
      <c r="B384" s="165" t="s">
        <v>767</v>
      </c>
      <c r="C384" s="149">
        <f t="shared" si="0"/>
        <v>0</v>
      </c>
      <c r="D384" s="166"/>
      <c r="E384" s="166"/>
      <c r="F384" s="166"/>
      <c r="G384" s="150"/>
      <c r="H384" s="149">
        <f t="shared" si="2"/>
        <v>0</v>
      </c>
      <c r="I384" s="166"/>
      <c r="J384" s="166"/>
      <c r="K384" s="166"/>
      <c r="L384" s="166"/>
      <c r="M384" s="150"/>
      <c r="N384" s="149">
        <f t="shared" si="4"/>
        <v>0</v>
      </c>
      <c r="O384" s="166"/>
      <c r="P384" s="166"/>
      <c r="Q384" s="166"/>
      <c r="R384" s="166"/>
      <c r="S384" s="166"/>
      <c r="T384" s="150"/>
      <c r="U384" s="149">
        <f t="shared" si="6"/>
        <v>0</v>
      </c>
      <c r="V384" s="166"/>
      <c r="W384" s="166"/>
      <c r="X384" s="166"/>
      <c r="Y384" s="150"/>
      <c r="Z384" s="149">
        <f t="shared" si="8"/>
        <v>0</v>
      </c>
      <c r="AA384" s="166"/>
      <c r="AB384" s="166"/>
      <c r="AC384" s="166"/>
      <c r="AD384" s="150"/>
      <c r="AE384" s="149">
        <f t="shared" si="10"/>
        <v>0</v>
      </c>
      <c r="AF384" s="166"/>
      <c r="AG384" s="166"/>
      <c r="AH384" s="166"/>
      <c r="AI384" s="150"/>
      <c r="AJ384" s="149">
        <f t="shared" si="12"/>
        <v>0</v>
      </c>
      <c r="AK384" s="166"/>
      <c r="AL384" s="166"/>
      <c r="AM384" s="150"/>
      <c r="AN384" s="166"/>
      <c r="AO384" s="150"/>
      <c r="AP384" s="166"/>
      <c r="AQ384" s="150"/>
      <c r="AR384" s="166"/>
      <c r="AS384" s="150"/>
      <c r="AT384" s="166"/>
      <c r="AU384" s="150"/>
      <c r="AV384" s="149">
        <f t="shared" si="14"/>
        <v>0</v>
      </c>
      <c r="AW384" s="166"/>
      <c r="AX384" s="166"/>
      <c r="AY384" s="150"/>
      <c r="AZ384" s="149">
        <f t="shared" si="16"/>
        <v>0</v>
      </c>
      <c r="BA384" s="166"/>
      <c r="BB384" s="166"/>
      <c r="BC384" s="149"/>
      <c r="BD384" s="149">
        <f t="shared" si="18"/>
        <v>0</v>
      </c>
      <c r="BE384" s="358"/>
      <c r="BF384" s="166"/>
      <c r="BG384" s="151"/>
      <c r="BH384" s="149">
        <f t="shared" si="20"/>
        <v>0</v>
      </c>
      <c r="BI384" s="166"/>
      <c r="BJ384" s="166"/>
      <c r="BK384" s="166"/>
      <c r="BL384" s="166"/>
      <c r="BM384" s="166"/>
      <c r="BN384" s="151"/>
      <c r="BO384" s="149">
        <f t="shared" si="22"/>
        <v>0</v>
      </c>
      <c r="BP384" s="151"/>
      <c r="BQ384" s="126"/>
    </row>
    <row r="385" spans="1:69" ht="12.75" customHeight="1">
      <c r="A385" s="164" t="s">
        <v>768</v>
      </c>
      <c r="B385" s="165" t="s">
        <v>769</v>
      </c>
      <c r="C385" s="149">
        <f t="shared" si="0"/>
        <v>0</v>
      </c>
      <c r="D385" s="166"/>
      <c r="E385" s="166"/>
      <c r="F385" s="166"/>
      <c r="G385" s="150"/>
      <c r="H385" s="149">
        <f t="shared" si="2"/>
        <v>0</v>
      </c>
      <c r="I385" s="166"/>
      <c r="J385" s="166"/>
      <c r="K385" s="166"/>
      <c r="L385" s="166"/>
      <c r="M385" s="150"/>
      <c r="N385" s="149">
        <f t="shared" si="4"/>
        <v>0</v>
      </c>
      <c r="O385" s="166"/>
      <c r="P385" s="166"/>
      <c r="Q385" s="166"/>
      <c r="R385" s="166"/>
      <c r="S385" s="166"/>
      <c r="T385" s="150"/>
      <c r="U385" s="149">
        <f t="shared" si="6"/>
        <v>0</v>
      </c>
      <c r="V385" s="166"/>
      <c r="W385" s="166"/>
      <c r="X385" s="166"/>
      <c r="Y385" s="150"/>
      <c r="Z385" s="149">
        <f t="shared" si="8"/>
        <v>0</v>
      </c>
      <c r="AA385" s="166"/>
      <c r="AB385" s="166"/>
      <c r="AC385" s="166"/>
      <c r="AD385" s="150"/>
      <c r="AE385" s="149">
        <f t="shared" si="10"/>
        <v>0</v>
      </c>
      <c r="AF385" s="166"/>
      <c r="AG385" s="166"/>
      <c r="AH385" s="166"/>
      <c r="AI385" s="150"/>
      <c r="AJ385" s="149">
        <f t="shared" si="12"/>
        <v>0</v>
      </c>
      <c r="AK385" s="166"/>
      <c r="AL385" s="166"/>
      <c r="AM385" s="150"/>
      <c r="AN385" s="166"/>
      <c r="AO385" s="150"/>
      <c r="AP385" s="166"/>
      <c r="AQ385" s="150"/>
      <c r="AR385" s="166"/>
      <c r="AS385" s="150"/>
      <c r="AT385" s="166"/>
      <c r="AU385" s="150"/>
      <c r="AV385" s="149">
        <f t="shared" si="14"/>
        <v>0</v>
      </c>
      <c r="AW385" s="166"/>
      <c r="AX385" s="166"/>
      <c r="AY385" s="150"/>
      <c r="AZ385" s="149">
        <f t="shared" si="16"/>
        <v>0</v>
      </c>
      <c r="BA385" s="166"/>
      <c r="BB385" s="166"/>
      <c r="BC385" s="149"/>
      <c r="BD385" s="149">
        <f t="shared" si="18"/>
        <v>0</v>
      </c>
      <c r="BE385" s="358"/>
      <c r="BF385" s="166"/>
      <c r="BG385" s="151"/>
      <c r="BH385" s="149">
        <f t="shared" si="20"/>
        <v>0</v>
      </c>
      <c r="BI385" s="166"/>
      <c r="BJ385" s="166"/>
      <c r="BK385" s="166"/>
      <c r="BL385" s="166"/>
      <c r="BM385" s="166"/>
      <c r="BN385" s="151"/>
      <c r="BO385" s="149">
        <f t="shared" si="22"/>
        <v>0</v>
      </c>
      <c r="BP385" s="151"/>
      <c r="BQ385" s="126"/>
    </row>
    <row r="386" spans="1:69" ht="12.75" customHeight="1">
      <c r="A386" s="164" t="s">
        <v>770</v>
      </c>
      <c r="B386" s="165" t="s">
        <v>771</v>
      </c>
      <c r="C386" s="149">
        <f t="shared" si="0"/>
        <v>0</v>
      </c>
      <c r="D386" s="166"/>
      <c r="E386" s="166"/>
      <c r="F386" s="166"/>
      <c r="G386" s="150"/>
      <c r="H386" s="149">
        <f t="shared" si="2"/>
        <v>0</v>
      </c>
      <c r="I386" s="166"/>
      <c r="J386" s="166"/>
      <c r="K386" s="166"/>
      <c r="L386" s="166"/>
      <c r="M386" s="150"/>
      <c r="N386" s="149">
        <f t="shared" si="4"/>
        <v>0</v>
      </c>
      <c r="O386" s="166"/>
      <c r="P386" s="166"/>
      <c r="Q386" s="166"/>
      <c r="R386" s="166"/>
      <c r="S386" s="166"/>
      <c r="T386" s="150"/>
      <c r="U386" s="149">
        <f t="shared" si="6"/>
        <v>0</v>
      </c>
      <c r="V386" s="166"/>
      <c r="W386" s="166"/>
      <c r="X386" s="166"/>
      <c r="Y386" s="150"/>
      <c r="Z386" s="149">
        <f t="shared" si="8"/>
        <v>0</v>
      </c>
      <c r="AA386" s="166"/>
      <c r="AB386" s="166"/>
      <c r="AC386" s="166"/>
      <c r="AD386" s="150"/>
      <c r="AE386" s="149">
        <f t="shared" si="10"/>
        <v>0</v>
      </c>
      <c r="AF386" s="166"/>
      <c r="AG386" s="166"/>
      <c r="AH386" s="166"/>
      <c r="AI386" s="150"/>
      <c r="AJ386" s="149">
        <f t="shared" si="12"/>
        <v>0</v>
      </c>
      <c r="AK386" s="166"/>
      <c r="AL386" s="166"/>
      <c r="AM386" s="150"/>
      <c r="AN386" s="166"/>
      <c r="AO386" s="150"/>
      <c r="AP386" s="166"/>
      <c r="AQ386" s="150"/>
      <c r="AR386" s="166"/>
      <c r="AS386" s="150"/>
      <c r="AT386" s="166"/>
      <c r="AU386" s="150"/>
      <c r="AV386" s="149">
        <f t="shared" si="14"/>
        <v>0</v>
      </c>
      <c r="AW386" s="166"/>
      <c r="AX386" s="166"/>
      <c r="AY386" s="150"/>
      <c r="AZ386" s="149">
        <f t="shared" si="16"/>
        <v>0</v>
      </c>
      <c r="BA386" s="166"/>
      <c r="BB386" s="166"/>
      <c r="BC386" s="149"/>
      <c r="BD386" s="149">
        <f t="shared" si="18"/>
        <v>0</v>
      </c>
      <c r="BE386" s="358"/>
      <c r="BF386" s="166"/>
      <c r="BG386" s="151"/>
      <c r="BH386" s="149">
        <f t="shared" si="20"/>
        <v>0</v>
      </c>
      <c r="BI386" s="166"/>
      <c r="BJ386" s="166"/>
      <c r="BK386" s="166"/>
      <c r="BL386" s="166"/>
      <c r="BM386" s="166"/>
      <c r="BN386" s="151"/>
      <c r="BO386" s="149">
        <f t="shared" si="22"/>
        <v>0</v>
      </c>
      <c r="BP386" s="151"/>
      <c r="BQ386" s="126"/>
    </row>
    <row r="387" spans="1:69" ht="12.75" customHeight="1">
      <c r="A387" s="164" t="s">
        <v>772</v>
      </c>
      <c r="B387" s="165" t="s">
        <v>773</v>
      </c>
      <c r="C387" s="149">
        <f t="shared" si="0"/>
        <v>0</v>
      </c>
      <c r="D387" s="166"/>
      <c r="E387" s="166"/>
      <c r="F387" s="166"/>
      <c r="G387" s="150"/>
      <c r="H387" s="149">
        <f t="shared" si="2"/>
        <v>0</v>
      </c>
      <c r="I387" s="166"/>
      <c r="J387" s="166"/>
      <c r="K387" s="166"/>
      <c r="L387" s="166"/>
      <c r="M387" s="150"/>
      <c r="N387" s="149">
        <f t="shared" si="4"/>
        <v>0</v>
      </c>
      <c r="O387" s="166"/>
      <c r="P387" s="166"/>
      <c r="Q387" s="166"/>
      <c r="R387" s="166"/>
      <c r="S387" s="166"/>
      <c r="T387" s="150"/>
      <c r="U387" s="149">
        <f t="shared" si="6"/>
        <v>0</v>
      </c>
      <c r="V387" s="166"/>
      <c r="W387" s="166"/>
      <c r="X387" s="166"/>
      <c r="Y387" s="150"/>
      <c r="Z387" s="149">
        <f t="shared" si="8"/>
        <v>0</v>
      </c>
      <c r="AA387" s="166"/>
      <c r="AB387" s="166"/>
      <c r="AC387" s="166"/>
      <c r="AD387" s="150"/>
      <c r="AE387" s="149">
        <f t="shared" si="10"/>
        <v>0</v>
      </c>
      <c r="AF387" s="166"/>
      <c r="AG387" s="166"/>
      <c r="AH387" s="166"/>
      <c r="AI387" s="150"/>
      <c r="AJ387" s="149">
        <f t="shared" si="12"/>
        <v>0</v>
      </c>
      <c r="AK387" s="166"/>
      <c r="AL387" s="166"/>
      <c r="AM387" s="150"/>
      <c r="AN387" s="166"/>
      <c r="AO387" s="150"/>
      <c r="AP387" s="166"/>
      <c r="AQ387" s="150"/>
      <c r="AR387" s="166"/>
      <c r="AS387" s="150"/>
      <c r="AT387" s="166"/>
      <c r="AU387" s="150"/>
      <c r="AV387" s="149">
        <f t="shared" si="14"/>
        <v>0</v>
      </c>
      <c r="AW387" s="166"/>
      <c r="AX387" s="166"/>
      <c r="AY387" s="150"/>
      <c r="AZ387" s="149">
        <f t="shared" si="16"/>
        <v>0</v>
      </c>
      <c r="BA387" s="166"/>
      <c r="BB387" s="166"/>
      <c r="BC387" s="149"/>
      <c r="BD387" s="149">
        <f t="shared" si="18"/>
        <v>0</v>
      </c>
      <c r="BE387" s="358"/>
      <c r="BF387" s="166"/>
      <c r="BG387" s="151"/>
      <c r="BH387" s="149">
        <f t="shared" si="20"/>
        <v>0</v>
      </c>
      <c r="BI387" s="166"/>
      <c r="BJ387" s="166"/>
      <c r="BK387" s="166"/>
      <c r="BL387" s="166"/>
      <c r="BM387" s="166"/>
      <c r="BN387" s="151"/>
      <c r="BO387" s="149">
        <f t="shared" si="22"/>
        <v>0</v>
      </c>
      <c r="BP387" s="151"/>
      <c r="BQ387" s="126"/>
    </row>
    <row r="388" spans="1:69" ht="12.75" customHeight="1">
      <c r="A388" s="187" t="s">
        <v>774</v>
      </c>
      <c r="B388" s="188" t="s">
        <v>775</v>
      </c>
      <c r="C388" s="149">
        <f t="shared" si="0"/>
        <v>0</v>
      </c>
      <c r="D388" s="163"/>
      <c r="E388" s="163"/>
      <c r="F388" s="163"/>
      <c r="G388" s="150"/>
      <c r="H388" s="149">
        <f t="shared" si="2"/>
        <v>0</v>
      </c>
      <c r="I388" s="163"/>
      <c r="J388" s="163"/>
      <c r="K388" s="163"/>
      <c r="L388" s="163"/>
      <c r="M388" s="150"/>
      <c r="N388" s="149">
        <f t="shared" si="4"/>
        <v>0</v>
      </c>
      <c r="O388" s="163"/>
      <c r="P388" s="163"/>
      <c r="Q388" s="163"/>
      <c r="R388" s="163"/>
      <c r="S388" s="163"/>
      <c r="T388" s="150"/>
      <c r="U388" s="149">
        <f t="shared" si="6"/>
        <v>0</v>
      </c>
      <c r="V388" s="163"/>
      <c r="W388" s="163"/>
      <c r="X388" s="163"/>
      <c r="Y388" s="150"/>
      <c r="Z388" s="149">
        <f t="shared" si="8"/>
        <v>0</v>
      </c>
      <c r="AA388" s="163"/>
      <c r="AB388" s="163"/>
      <c r="AC388" s="163"/>
      <c r="AD388" s="150"/>
      <c r="AE388" s="149">
        <f t="shared" si="10"/>
        <v>0</v>
      </c>
      <c r="AF388" s="163"/>
      <c r="AG388" s="163"/>
      <c r="AH388" s="163"/>
      <c r="AI388" s="150"/>
      <c r="AJ388" s="149">
        <f t="shared" si="12"/>
        <v>0</v>
      </c>
      <c r="AK388" s="163"/>
      <c r="AL388" s="163"/>
      <c r="AM388" s="150"/>
      <c r="AN388" s="163"/>
      <c r="AO388" s="150"/>
      <c r="AP388" s="163"/>
      <c r="AQ388" s="150"/>
      <c r="AR388" s="163"/>
      <c r="AS388" s="150"/>
      <c r="AT388" s="163"/>
      <c r="AU388" s="150"/>
      <c r="AV388" s="149">
        <f t="shared" si="14"/>
        <v>0</v>
      </c>
      <c r="AW388" s="163"/>
      <c r="AX388" s="163"/>
      <c r="AY388" s="150"/>
      <c r="AZ388" s="149">
        <f t="shared" si="16"/>
        <v>0</v>
      </c>
      <c r="BA388" s="163"/>
      <c r="BB388" s="163"/>
      <c r="BC388" s="149"/>
      <c r="BD388" s="149">
        <f t="shared" si="18"/>
        <v>0</v>
      </c>
      <c r="BE388" s="357"/>
      <c r="BF388" s="163"/>
      <c r="BG388" s="151"/>
      <c r="BH388" s="149">
        <f t="shared" si="20"/>
        <v>0</v>
      </c>
      <c r="BI388" s="163"/>
      <c r="BJ388" s="163"/>
      <c r="BK388" s="163"/>
      <c r="BL388" s="163"/>
      <c r="BM388" s="163"/>
      <c r="BN388" s="151"/>
      <c r="BO388" s="149">
        <f t="shared" si="22"/>
        <v>0</v>
      </c>
      <c r="BP388" s="151"/>
      <c r="BQ388" s="126"/>
    </row>
    <row r="389" spans="1:69" ht="12.75" customHeight="1">
      <c r="A389" s="152" t="s">
        <v>776</v>
      </c>
      <c r="B389" s="153" t="s">
        <v>777</v>
      </c>
      <c r="C389" s="149">
        <f t="shared" si="0"/>
        <v>0</v>
      </c>
      <c r="D389" s="149">
        <f t="shared" ref="D389:F389" si="946">+D390+D391+D394+D397+D398</f>
        <v>0</v>
      </c>
      <c r="E389" s="149">
        <f t="shared" si="946"/>
        <v>0</v>
      </c>
      <c r="F389" s="149">
        <f t="shared" si="946"/>
        <v>0</v>
      </c>
      <c r="G389" s="150"/>
      <c r="H389" s="149">
        <f t="shared" si="2"/>
        <v>0</v>
      </c>
      <c r="I389" s="149">
        <f t="shared" ref="I389:L389" si="947">+I390+I391+I394+I397+I398</f>
        <v>0</v>
      </c>
      <c r="J389" s="149">
        <f t="shared" si="947"/>
        <v>0</v>
      </c>
      <c r="K389" s="149">
        <f t="shared" si="947"/>
        <v>0</v>
      </c>
      <c r="L389" s="149">
        <f t="shared" si="947"/>
        <v>0</v>
      </c>
      <c r="M389" s="150"/>
      <c r="N389" s="149">
        <f t="shared" si="4"/>
        <v>0</v>
      </c>
      <c r="O389" s="149">
        <f t="shared" ref="O389:S389" si="948">+O390+O391+O394+O397+O398</f>
        <v>0</v>
      </c>
      <c r="P389" s="149">
        <f t="shared" si="948"/>
        <v>0</v>
      </c>
      <c r="Q389" s="149">
        <f t="shared" si="948"/>
        <v>0</v>
      </c>
      <c r="R389" s="149">
        <f t="shared" si="948"/>
        <v>0</v>
      </c>
      <c r="S389" s="149">
        <f t="shared" si="948"/>
        <v>0</v>
      </c>
      <c r="T389" s="150"/>
      <c r="U389" s="149">
        <f t="shared" si="6"/>
        <v>0</v>
      </c>
      <c r="V389" s="149">
        <f t="shared" ref="V389:X389" si="949">+V390+V391+V394+V397+V398</f>
        <v>0</v>
      </c>
      <c r="W389" s="149">
        <f t="shared" si="949"/>
        <v>0</v>
      </c>
      <c r="X389" s="149">
        <f t="shared" si="949"/>
        <v>0</v>
      </c>
      <c r="Y389" s="150"/>
      <c r="Z389" s="149">
        <f t="shared" si="8"/>
        <v>0</v>
      </c>
      <c r="AA389" s="149">
        <f t="shared" ref="AA389:AC389" si="950">+AA390+AA391+AA394+AA397+AA398</f>
        <v>0</v>
      </c>
      <c r="AB389" s="149">
        <f t="shared" si="950"/>
        <v>0</v>
      </c>
      <c r="AC389" s="149">
        <f t="shared" si="950"/>
        <v>0</v>
      </c>
      <c r="AD389" s="150"/>
      <c r="AE389" s="149">
        <f t="shared" si="10"/>
        <v>0</v>
      </c>
      <c r="AF389" s="149">
        <f t="shared" ref="AF389:AH389" si="951">+AF390+AF391+AF394+AF397+AF398</f>
        <v>0</v>
      </c>
      <c r="AG389" s="149">
        <f t="shared" si="951"/>
        <v>0</v>
      </c>
      <c r="AH389" s="149">
        <f t="shared" si="951"/>
        <v>0</v>
      </c>
      <c r="AI389" s="150"/>
      <c r="AJ389" s="149">
        <f t="shared" si="12"/>
        <v>0</v>
      </c>
      <c r="AK389" s="149">
        <f t="shared" ref="AK389:AL389" si="952">+AK390+AK391+AK394+AK397+AK398</f>
        <v>0</v>
      </c>
      <c r="AL389" s="149">
        <f t="shared" si="952"/>
        <v>0</v>
      </c>
      <c r="AM389" s="150"/>
      <c r="AN389" s="149">
        <f>+AN390+AN391+AN394+AN397+AN398</f>
        <v>0</v>
      </c>
      <c r="AO389" s="150"/>
      <c r="AP389" s="149">
        <f>+AP390+AP391+AP394+AP397+AP398</f>
        <v>0</v>
      </c>
      <c r="AQ389" s="150"/>
      <c r="AR389" s="149">
        <f>+AR390+AR391+AR394+AR397+AR398</f>
        <v>0</v>
      </c>
      <c r="AS389" s="150"/>
      <c r="AT389" s="149">
        <f>+AT390+AT391+AT394+AT397+AT398</f>
        <v>0</v>
      </c>
      <c r="AU389" s="150"/>
      <c r="AV389" s="149">
        <f t="shared" si="14"/>
        <v>0</v>
      </c>
      <c r="AW389" s="149">
        <f t="shared" ref="AW389:AX389" si="953">+AW390+AW391+AW394+AW397+AW398</f>
        <v>0</v>
      </c>
      <c r="AX389" s="149">
        <f t="shared" si="953"/>
        <v>0</v>
      </c>
      <c r="AY389" s="150"/>
      <c r="AZ389" s="149">
        <f t="shared" si="16"/>
        <v>0</v>
      </c>
      <c r="BA389" s="149">
        <f t="shared" ref="BA389:BB389" si="954">+BA390+BA391+BA394+BA397+BA398</f>
        <v>0</v>
      </c>
      <c r="BB389" s="149">
        <f t="shared" si="954"/>
        <v>0</v>
      </c>
      <c r="BC389" s="149"/>
      <c r="BD389" s="149">
        <f t="shared" si="18"/>
        <v>0</v>
      </c>
      <c r="BE389" s="355">
        <f>+BE390+BE391+BE394+BE397+BE398</f>
        <v>0</v>
      </c>
      <c r="BF389" s="149">
        <f t="shared" ref="BF389" si="955">+BF390+BF391+BF394+BF397+BF398</f>
        <v>0</v>
      </c>
      <c r="BG389" s="151"/>
      <c r="BH389" s="149">
        <f t="shared" si="20"/>
        <v>0</v>
      </c>
      <c r="BI389" s="149">
        <f t="shared" ref="BI389:BM389" si="956">+BI390+BI391+BI394+BI397+BI398</f>
        <v>0</v>
      </c>
      <c r="BJ389" s="149">
        <f t="shared" si="956"/>
        <v>0</v>
      </c>
      <c r="BK389" s="149">
        <f t="shared" si="956"/>
        <v>0</v>
      </c>
      <c r="BL389" s="149">
        <f t="shared" si="956"/>
        <v>0</v>
      </c>
      <c r="BM389" s="149">
        <f t="shared" si="956"/>
        <v>0</v>
      </c>
      <c r="BN389" s="151"/>
      <c r="BO389" s="149">
        <f t="shared" si="22"/>
        <v>0</v>
      </c>
      <c r="BP389" s="151"/>
      <c r="BQ389" s="126"/>
    </row>
    <row r="390" spans="1:69" ht="12.75" customHeight="1">
      <c r="A390" s="154" t="s">
        <v>778</v>
      </c>
      <c r="B390" s="155" t="s">
        <v>779</v>
      </c>
      <c r="C390" s="149">
        <f t="shared" si="0"/>
        <v>0</v>
      </c>
      <c r="D390" s="156"/>
      <c r="E390" s="156"/>
      <c r="F390" s="156"/>
      <c r="G390" s="150"/>
      <c r="H390" s="149">
        <f t="shared" si="2"/>
        <v>0</v>
      </c>
      <c r="I390" s="156"/>
      <c r="J390" s="156"/>
      <c r="K390" s="156"/>
      <c r="L390" s="156"/>
      <c r="M390" s="150"/>
      <c r="N390" s="149">
        <f t="shared" si="4"/>
        <v>0</v>
      </c>
      <c r="O390" s="156"/>
      <c r="P390" s="156"/>
      <c r="Q390" s="156"/>
      <c r="R390" s="156"/>
      <c r="S390" s="156"/>
      <c r="T390" s="150"/>
      <c r="U390" s="149">
        <f t="shared" si="6"/>
        <v>0</v>
      </c>
      <c r="V390" s="156"/>
      <c r="W390" s="156"/>
      <c r="X390" s="156"/>
      <c r="Y390" s="150"/>
      <c r="Z390" s="149">
        <f t="shared" si="8"/>
        <v>0</v>
      </c>
      <c r="AA390" s="156"/>
      <c r="AB390" s="156"/>
      <c r="AC390" s="156"/>
      <c r="AD390" s="150"/>
      <c r="AE390" s="149">
        <f t="shared" si="10"/>
        <v>0</v>
      </c>
      <c r="AF390" s="156"/>
      <c r="AG390" s="156"/>
      <c r="AH390" s="156"/>
      <c r="AI390" s="150"/>
      <c r="AJ390" s="149">
        <f t="shared" si="12"/>
        <v>0</v>
      </c>
      <c r="AK390" s="156"/>
      <c r="AL390" s="156"/>
      <c r="AM390" s="150"/>
      <c r="AN390" s="156"/>
      <c r="AO390" s="150"/>
      <c r="AP390" s="156"/>
      <c r="AQ390" s="150"/>
      <c r="AR390" s="156"/>
      <c r="AS390" s="150"/>
      <c r="AT390" s="156"/>
      <c r="AU390" s="150"/>
      <c r="AV390" s="149">
        <f t="shared" si="14"/>
        <v>0</v>
      </c>
      <c r="AW390" s="156"/>
      <c r="AX390" s="156"/>
      <c r="AY390" s="150"/>
      <c r="AZ390" s="149">
        <f t="shared" si="16"/>
        <v>0</v>
      </c>
      <c r="BA390" s="156"/>
      <c r="BB390" s="156"/>
      <c r="BC390" s="149"/>
      <c r="BD390" s="149">
        <f t="shared" si="18"/>
        <v>0</v>
      </c>
      <c r="BE390" s="356"/>
      <c r="BF390" s="156"/>
      <c r="BG390" s="151"/>
      <c r="BH390" s="149">
        <f t="shared" si="20"/>
        <v>0</v>
      </c>
      <c r="BI390" s="156"/>
      <c r="BJ390" s="156"/>
      <c r="BK390" s="156"/>
      <c r="BL390" s="156"/>
      <c r="BM390" s="156"/>
      <c r="BN390" s="151"/>
      <c r="BO390" s="149">
        <f t="shared" si="22"/>
        <v>0</v>
      </c>
      <c r="BP390" s="151"/>
      <c r="BQ390" s="126"/>
    </row>
    <row r="391" spans="1:69" ht="12.75" customHeight="1">
      <c r="A391" s="154" t="s">
        <v>780</v>
      </c>
      <c r="B391" s="155" t="s">
        <v>781</v>
      </c>
      <c r="C391" s="149">
        <f t="shared" si="0"/>
        <v>0</v>
      </c>
      <c r="D391" s="156">
        <f t="shared" ref="D391:F391" si="957">+D392+D393</f>
        <v>0</v>
      </c>
      <c r="E391" s="156">
        <f t="shared" si="957"/>
        <v>0</v>
      </c>
      <c r="F391" s="156">
        <f t="shared" si="957"/>
        <v>0</v>
      </c>
      <c r="G391" s="150"/>
      <c r="H391" s="149">
        <f t="shared" si="2"/>
        <v>0</v>
      </c>
      <c r="I391" s="156">
        <f t="shared" ref="I391:L391" si="958">+I392+I393</f>
        <v>0</v>
      </c>
      <c r="J391" s="156">
        <f t="shared" si="958"/>
        <v>0</v>
      </c>
      <c r="K391" s="156">
        <f t="shared" si="958"/>
        <v>0</v>
      </c>
      <c r="L391" s="156">
        <f t="shared" si="958"/>
        <v>0</v>
      </c>
      <c r="M391" s="150"/>
      <c r="N391" s="149">
        <f t="shared" si="4"/>
        <v>0</v>
      </c>
      <c r="O391" s="156">
        <f t="shared" ref="O391:S391" si="959">+O392+O393</f>
        <v>0</v>
      </c>
      <c r="P391" s="156">
        <f t="shared" si="959"/>
        <v>0</v>
      </c>
      <c r="Q391" s="156">
        <f t="shared" si="959"/>
        <v>0</v>
      </c>
      <c r="R391" s="156">
        <f t="shared" si="959"/>
        <v>0</v>
      </c>
      <c r="S391" s="156">
        <f t="shared" si="959"/>
        <v>0</v>
      </c>
      <c r="T391" s="150"/>
      <c r="U391" s="149">
        <f t="shared" si="6"/>
        <v>0</v>
      </c>
      <c r="V391" s="156">
        <f t="shared" ref="V391:X391" si="960">+V392+V393</f>
        <v>0</v>
      </c>
      <c r="W391" s="156">
        <f t="shared" si="960"/>
        <v>0</v>
      </c>
      <c r="X391" s="156">
        <f t="shared" si="960"/>
        <v>0</v>
      </c>
      <c r="Y391" s="150"/>
      <c r="Z391" s="149">
        <f t="shared" si="8"/>
        <v>0</v>
      </c>
      <c r="AA391" s="156">
        <f t="shared" ref="AA391:AC391" si="961">+AA392+AA393</f>
        <v>0</v>
      </c>
      <c r="AB391" s="156">
        <f t="shared" si="961"/>
        <v>0</v>
      </c>
      <c r="AC391" s="156">
        <f t="shared" si="961"/>
        <v>0</v>
      </c>
      <c r="AD391" s="150"/>
      <c r="AE391" s="149">
        <f t="shared" si="10"/>
        <v>0</v>
      </c>
      <c r="AF391" s="156">
        <f t="shared" ref="AF391:AH391" si="962">+AF392+AF393</f>
        <v>0</v>
      </c>
      <c r="AG391" s="156">
        <f t="shared" si="962"/>
        <v>0</v>
      </c>
      <c r="AH391" s="156">
        <f t="shared" si="962"/>
        <v>0</v>
      </c>
      <c r="AI391" s="150"/>
      <c r="AJ391" s="149">
        <f t="shared" si="12"/>
        <v>0</v>
      </c>
      <c r="AK391" s="156">
        <f t="shared" ref="AK391:AL391" si="963">+AK392+AK393</f>
        <v>0</v>
      </c>
      <c r="AL391" s="156">
        <f t="shared" si="963"/>
        <v>0</v>
      </c>
      <c r="AM391" s="150"/>
      <c r="AN391" s="156">
        <f>+AN392+AN393</f>
        <v>0</v>
      </c>
      <c r="AO391" s="150"/>
      <c r="AP391" s="156">
        <f>+AP392+AP393</f>
        <v>0</v>
      </c>
      <c r="AQ391" s="150"/>
      <c r="AR391" s="156">
        <f>+AR392+AR393</f>
        <v>0</v>
      </c>
      <c r="AS391" s="150"/>
      <c r="AT391" s="156">
        <f>+AT392+AT393</f>
        <v>0</v>
      </c>
      <c r="AU391" s="150"/>
      <c r="AV391" s="149">
        <f t="shared" si="14"/>
        <v>0</v>
      </c>
      <c r="AW391" s="156">
        <f t="shared" ref="AW391:AX391" si="964">+AW392+AW393</f>
        <v>0</v>
      </c>
      <c r="AX391" s="156">
        <f t="shared" si="964"/>
        <v>0</v>
      </c>
      <c r="AY391" s="150"/>
      <c r="AZ391" s="149">
        <f t="shared" si="16"/>
        <v>0</v>
      </c>
      <c r="BA391" s="156">
        <f t="shared" ref="BA391:BB391" si="965">+BA392+BA393</f>
        <v>0</v>
      </c>
      <c r="BB391" s="156">
        <f t="shared" si="965"/>
        <v>0</v>
      </c>
      <c r="BC391" s="149"/>
      <c r="BD391" s="149">
        <f t="shared" si="18"/>
        <v>0</v>
      </c>
      <c r="BE391" s="356">
        <f>+BE392+BE393</f>
        <v>0</v>
      </c>
      <c r="BF391" s="156">
        <f t="shared" ref="BF391" si="966">+BF392+BF393</f>
        <v>0</v>
      </c>
      <c r="BG391" s="151"/>
      <c r="BH391" s="149">
        <f t="shared" si="20"/>
        <v>0</v>
      </c>
      <c r="BI391" s="156">
        <f t="shared" ref="BI391:BM391" si="967">+BI392+BI393</f>
        <v>0</v>
      </c>
      <c r="BJ391" s="156">
        <f t="shared" si="967"/>
        <v>0</v>
      </c>
      <c r="BK391" s="156">
        <f t="shared" si="967"/>
        <v>0</v>
      </c>
      <c r="BL391" s="156">
        <f t="shared" si="967"/>
        <v>0</v>
      </c>
      <c r="BM391" s="156">
        <f t="shared" si="967"/>
        <v>0</v>
      </c>
      <c r="BN391" s="151"/>
      <c r="BO391" s="149">
        <f t="shared" si="22"/>
        <v>0</v>
      </c>
      <c r="BP391" s="151"/>
      <c r="BQ391" s="126"/>
    </row>
    <row r="392" spans="1:69" ht="12.75" customHeight="1">
      <c r="A392" s="164" t="s">
        <v>782</v>
      </c>
      <c r="B392" s="165" t="s">
        <v>783</v>
      </c>
      <c r="C392" s="149">
        <f t="shared" si="0"/>
        <v>0</v>
      </c>
      <c r="D392" s="166"/>
      <c r="E392" s="166"/>
      <c r="F392" s="166"/>
      <c r="G392" s="150"/>
      <c r="H392" s="149">
        <f t="shared" si="2"/>
        <v>0</v>
      </c>
      <c r="I392" s="166"/>
      <c r="J392" s="166"/>
      <c r="K392" s="166"/>
      <c r="L392" s="166"/>
      <c r="M392" s="150"/>
      <c r="N392" s="149">
        <f t="shared" si="4"/>
        <v>0</v>
      </c>
      <c r="O392" s="166"/>
      <c r="P392" s="166"/>
      <c r="Q392" s="166"/>
      <c r="R392" s="166"/>
      <c r="S392" s="166"/>
      <c r="T392" s="150"/>
      <c r="U392" s="149">
        <f t="shared" si="6"/>
        <v>0</v>
      </c>
      <c r="V392" s="166"/>
      <c r="W392" s="166"/>
      <c r="X392" s="166"/>
      <c r="Y392" s="150"/>
      <c r="Z392" s="149">
        <f t="shared" si="8"/>
        <v>0</v>
      </c>
      <c r="AA392" s="166"/>
      <c r="AB392" s="166"/>
      <c r="AC392" s="166"/>
      <c r="AD392" s="150"/>
      <c r="AE392" s="149">
        <f t="shared" si="10"/>
        <v>0</v>
      </c>
      <c r="AF392" s="166"/>
      <c r="AG392" s="166"/>
      <c r="AH392" s="166"/>
      <c r="AI392" s="150"/>
      <c r="AJ392" s="149">
        <f t="shared" si="12"/>
        <v>0</v>
      </c>
      <c r="AK392" s="166"/>
      <c r="AL392" s="166"/>
      <c r="AM392" s="150"/>
      <c r="AN392" s="166"/>
      <c r="AO392" s="150"/>
      <c r="AP392" s="166"/>
      <c r="AQ392" s="150"/>
      <c r="AR392" s="166"/>
      <c r="AS392" s="150"/>
      <c r="AT392" s="166"/>
      <c r="AU392" s="150"/>
      <c r="AV392" s="149">
        <f t="shared" si="14"/>
        <v>0</v>
      </c>
      <c r="AW392" s="166"/>
      <c r="AX392" s="166"/>
      <c r="AY392" s="150"/>
      <c r="AZ392" s="149">
        <f t="shared" si="16"/>
        <v>0</v>
      </c>
      <c r="BA392" s="166"/>
      <c r="BB392" s="166"/>
      <c r="BC392" s="149"/>
      <c r="BD392" s="149">
        <f t="shared" si="18"/>
        <v>0</v>
      </c>
      <c r="BE392" s="358"/>
      <c r="BF392" s="166"/>
      <c r="BG392" s="151"/>
      <c r="BH392" s="149">
        <f t="shared" si="20"/>
        <v>0</v>
      </c>
      <c r="BI392" s="166"/>
      <c r="BJ392" s="166"/>
      <c r="BK392" s="166"/>
      <c r="BL392" s="166"/>
      <c r="BM392" s="166"/>
      <c r="BN392" s="151"/>
      <c r="BO392" s="149">
        <f t="shared" si="22"/>
        <v>0</v>
      </c>
      <c r="BP392" s="151"/>
      <c r="BQ392" s="126"/>
    </row>
    <row r="393" spans="1:69" ht="12.75" customHeight="1">
      <c r="A393" s="164" t="s">
        <v>784</v>
      </c>
      <c r="B393" s="165" t="s">
        <v>785</v>
      </c>
      <c r="C393" s="149">
        <f t="shared" si="0"/>
        <v>0</v>
      </c>
      <c r="D393" s="166"/>
      <c r="E393" s="166"/>
      <c r="F393" s="166"/>
      <c r="G393" s="150"/>
      <c r="H393" s="149">
        <f t="shared" si="2"/>
        <v>0</v>
      </c>
      <c r="I393" s="166"/>
      <c r="J393" s="166"/>
      <c r="K393" s="166"/>
      <c r="L393" s="166"/>
      <c r="M393" s="150"/>
      <c r="N393" s="149">
        <f t="shared" si="4"/>
        <v>0</v>
      </c>
      <c r="O393" s="166"/>
      <c r="P393" s="166"/>
      <c r="Q393" s="166"/>
      <c r="R393" s="166"/>
      <c r="S393" s="166"/>
      <c r="T393" s="150"/>
      <c r="U393" s="149">
        <f t="shared" si="6"/>
        <v>0</v>
      </c>
      <c r="V393" s="166"/>
      <c r="W393" s="166"/>
      <c r="X393" s="166"/>
      <c r="Y393" s="150"/>
      <c r="Z393" s="149">
        <f t="shared" si="8"/>
        <v>0</v>
      </c>
      <c r="AA393" s="166"/>
      <c r="AB393" s="166"/>
      <c r="AC393" s="166"/>
      <c r="AD393" s="150"/>
      <c r="AE393" s="149">
        <f t="shared" si="10"/>
        <v>0</v>
      </c>
      <c r="AF393" s="166"/>
      <c r="AG393" s="166"/>
      <c r="AH393" s="166"/>
      <c r="AI393" s="150"/>
      <c r="AJ393" s="149">
        <f t="shared" si="12"/>
        <v>0</v>
      </c>
      <c r="AK393" s="166"/>
      <c r="AL393" s="166"/>
      <c r="AM393" s="150"/>
      <c r="AN393" s="166"/>
      <c r="AO393" s="150"/>
      <c r="AP393" s="166"/>
      <c r="AQ393" s="150"/>
      <c r="AR393" s="166"/>
      <c r="AS393" s="150"/>
      <c r="AT393" s="166"/>
      <c r="AU393" s="150"/>
      <c r="AV393" s="149">
        <f t="shared" si="14"/>
        <v>0</v>
      </c>
      <c r="AW393" s="166"/>
      <c r="AX393" s="166"/>
      <c r="AY393" s="150"/>
      <c r="AZ393" s="149">
        <f t="shared" si="16"/>
        <v>0</v>
      </c>
      <c r="BA393" s="166"/>
      <c r="BB393" s="166"/>
      <c r="BC393" s="149"/>
      <c r="BD393" s="149">
        <f t="shared" si="18"/>
        <v>0</v>
      </c>
      <c r="BE393" s="358"/>
      <c r="BF393" s="166"/>
      <c r="BG393" s="151"/>
      <c r="BH393" s="149">
        <f t="shared" si="20"/>
        <v>0</v>
      </c>
      <c r="BI393" s="166"/>
      <c r="BJ393" s="166"/>
      <c r="BK393" s="166"/>
      <c r="BL393" s="166"/>
      <c r="BM393" s="166"/>
      <c r="BN393" s="151"/>
      <c r="BO393" s="149">
        <f t="shared" si="22"/>
        <v>0</v>
      </c>
      <c r="BP393" s="151"/>
      <c r="BQ393" s="126"/>
    </row>
    <row r="394" spans="1:69" ht="12.75" customHeight="1">
      <c r="A394" s="154" t="s">
        <v>786</v>
      </c>
      <c r="B394" s="155" t="s">
        <v>787</v>
      </c>
      <c r="C394" s="149">
        <f t="shared" si="0"/>
        <v>0</v>
      </c>
      <c r="D394" s="156">
        <f t="shared" ref="D394:F394" si="968">+D395+D396</f>
        <v>0</v>
      </c>
      <c r="E394" s="156">
        <f t="shared" si="968"/>
        <v>0</v>
      </c>
      <c r="F394" s="156">
        <f t="shared" si="968"/>
        <v>0</v>
      </c>
      <c r="G394" s="150"/>
      <c r="H394" s="149">
        <f t="shared" si="2"/>
        <v>0</v>
      </c>
      <c r="I394" s="156">
        <f t="shared" ref="I394:L394" si="969">+I395+I396</f>
        <v>0</v>
      </c>
      <c r="J394" s="156">
        <f t="shared" si="969"/>
        <v>0</v>
      </c>
      <c r="K394" s="156">
        <f t="shared" si="969"/>
        <v>0</v>
      </c>
      <c r="L394" s="156">
        <f t="shared" si="969"/>
        <v>0</v>
      </c>
      <c r="M394" s="150"/>
      <c r="N394" s="149">
        <f t="shared" si="4"/>
        <v>0</v>
      </c>
      <c r="O394" s="156">
        <f t="shared" ref="O394:S394" si="970">+O395+O396</f>
        <v>0</v>
      </c>
      <c r="P394" s="156">
        <f t="shared" si="970"/>
        <v>0</v>
      </c>
      <c r="Q394" s="156">
        <f t="shared" si="970"/>
        <v>0</v>
      </c>
      <c r="R394" s="156">
        <f t="shared" si="970"/>
        <v>0</v>
      </c>
      <c r="S394" s="156">
        <f t="shared" si="970"/>
        <v>0</v>
      </c>
      <c r="T394" s="150"/>
      <c r="U394" s="149">
        <f t="shared" si="6"/>
        <v>0</v>
      </c>
      <c r="V394" s="156">
        <f t="shared" ref="V394:X394" si="971">+V395+V396</f>
        <v>0</v>
      </c>
      <c r="W394" s="156">
        <f t="shared" si="971"/>
        <v>0</v>
      </c>
      <c r="X394" s="156">
        <f t="shared" si="971"/>
        <v>0</v>
      </c>
      <c r="Y394" s="150"/>
      <c r="Z394" s="149">
        <f t="shared" si="8"/>
        <v>0</v>
      </c>
      <c r="AA394" s="156">
        <f t="shared" ref="AA394:AC394" si="972">+AA395+AA396</f>
        <v>0</v>
      </c>
      <c r="AB394" s="156">
        <f t="shared" si="972"/>
        <v>0</v>
      </c>
      <c r="AC394" s="156">
        <f t="shared" si="972"/>
        <v>0</v>
      </c>
      <c r="AD394" s="150"/>
      <c r="AE394" s="149">
        <f t="shared" si="10"/>
        <v>0</v>
      </c>
      <c r="AF394" s="156">
        <f t="shared" ref="AF394:AH394" si="973">+AF395+AF396</f>
        <v>0</v>
      </c>
      <c r="AG394" s="156">
        <f t="shared" si="973"/>
        <v>0</v>
      </c>
      <c r="AH394" s="156">
        <f t="shared" si="973"/>
        <v>0</v>
      </c>
      <c r="AI394" s="150"/>
      <c r="AJ394" s="149">
        <f t="shared" si="12"/>
        <v>0</v>
      </c>
      <c r="AK394" s="156">
        <f t="shared" ref="AK394:AL394" si="974">+AK395+AK396</f>
        <v>0</v>
      </c>
      <c r="AL394" s="156">
        <f t="shared" si="974"/>
        <v>0</v>
      </c>
      <c r="AM394" s="150"/>
      <c r="AN394" s="156">
        <f>+AN395+AN396</f>
        <v>0</v>
      </c>
      <c r="AO394" s="150"/>
      <c r="AP394" s="156">
        <f>+AP395+AP396</f>
        <v>0</v>
      </c>
      <c r="AQ394" s="150"/>
      <c r="AR394" s="156">
        <f>+AR395+AR396</f>
        <v>0</v>
      </c>
      <c r="AS394" s="150"/>
      <c r="AT394" s="156">
        <f>+AT395+AT396</f>
        <v>0</v>
      </c>
      <c r="AU394" s="150"/>
      <c r="AV394" s="149">
        <f t="shared" si="14"/>
        <v>0</v>
      </c>
      <c r="AW394" s="156">
        <f t="shared" ref="AW394:AX394" si="975">+AW395+AW396</f>
        <v>0</v>
      </c>
      <c r="AX394" s="156">
        <f t="shared" si="975"/>
        <v>0</v>
      </c>
      <c r="AY394" s="150"/>
      <c r="AZ394" s="149">
        <f t="shared" si="16"/>
        <v>0</v>
      </c>
      <c r="BA394" s="156">
        <f t="shared" ref="BA394:BB394" si="976">+BA395+BA396</f>
        <v>0</v>
      </c>
      <c r="BB394" s="156">
        <f t="shared" si="976"/>
        <v>0</v>
      </c>
      <c r="BC394" s="149"/>
      <c r="BD394" s="149">
        <f t="shared" si="18"/>
        <v>0</v>
      </c>
      <c r="BE394" s="356">
        <f>+BE395+BE396</f>
        <v>0</v>
      </c>
      <c r="BF394" s="156">
        <f t="shared" ref="BF394" si="977">+BF395+BF396</f>
        <v>0</v>
      </c>
      <c r="BG394" s="151"/>
      <c r="BH394" s="149">
        <f t="shared" si="20"/>
        <v>0</v>
      </c>
      <c r="BI394" s="156">
        <f t="shared" ref="BI394:BM394" si="978">+BI395+BI396</f>
        <v>0</v>
      </c>
      <c r="BJ394" s="156">
        <f t="shared" si="978"/>
        <v>0</v>
      </c>
      <c r="BK394" s="156">
        <f t="shared" si="978"/>
        <v>0</v>
      </c>
      <c r="BL394" s="156">
        <f t="shared" si="978"/>
        <v>0</v>
      </c>
      <c r="BM394" s="156">
        <f t="shared" si="978"/>
        <v>0</v>
      </c>
      <c r="BN394" s="151"/>
      <c r="BO394" s="149">
        <f t="shared" si="22"/>
        <v>0</v>
      </c>
      <c r="BP394" s="151"/>
      <c r="BQ394" s="126"/>
    </row>
    <row r="395" spans="1:69" ht="12.75" customHeight="1">
      <c r="A395" s="164" t="s">
        <v>788</v>
      </c>
      <c r="B395" s="165" t="s">
        <v>789</v>
      </c>
      <c r="C395" s="149">
        <f t="shared" si="0"/>
        <v>0</v>
      </c>
      <c r="D395" s="166"/>
      <c r="E395" s="166"/>
      <c r="F395" s="166"/>
      <c r="G395" s="150"/>
      <c r="H395" s="149">
        <f t="shared" si="2"/>
        <v>0</v>
      </c>
      <c r="I395" s="166"/>
      <c r="J395" s="166"/>
      <c r="K395" s="166"/>
      <c r="L395" s="166"/>
      <c r="M395" s="150"/>
      <c r="N395" s="149">
        <f t="shared" si="4"/>
        <v>0</v>
      </c>
      <c r="O395" s="166"/>
      <c r="P395" s="166"/>
      <c r="Q395" s="166"/>
      <c r="R395" s="166"/>
      <c r="S395" s="166"/>
      <c r="T395" s="150"/>
      <c r="U395" s="149">
        <f t="shared" si="6"/>
        <v>0</v>
      </c>
      <c r="V395" s="166"/>
      <c r="W395" s="166"/>
      <c r="X395" s="166"/>
      <c r="Y395" s="150"/>
      <c r="Z395" s="149">
        <f t="shared" si="8"/>
        <v>0</v>
      </c>
      <c r="AA395" s="166"/>
      <c r="AB395" s="166"/>
      <c r="AC395" s="166"/>
      <c r="AD395" s="150"/>
      <c r="AE395" s="149">
        <f t="shared" si="10"/>
        <v>0</v>
      </c>
      <c r="AF395" s="166"/>
      <c r="AG395" s="166"/>
      <c r="AH395" s="166"/>
      <c r="AI395" s="150"/>
      <c r="AJ395" s="149">
        <f t="shared" si="12"/>
        <v>0</v>
      </c>
      <c r="AK395" s="166"/>
      <c r="AL395" s="166"/>
      <c r="AM395" s="150"/>
      <c r="AN395" s="166"/>
      <c r="AO395" s="150"/>
      <c r="AP395" s="166"/>
      <c r="AQ395" s="150"/>
      <c r="AR395" s="166"/>
      <c r="AS395" s="150"/>
      <c r="AT395" s="166"/>
      <c r="AU395" s="150"/>
      <c r="AV395" s="149">
        <f t="shared" si="14"/>
        <v>0</v>
      </c>
      <c r="AW395" s="166"/>
      <c r="AX395" s="166"/>
      <c r="AY395" s="150"/>
      <c r="AZ395" s="149">
        <f t="shared" si="16"/>
        <v>0</v>
      </c>
      <c r="BA395" s="166"/>
      <c r="BB395" s="166"/>
      <c r="BC395" s="149"/>
      <c r="BD395" s="149">
        <f t="shared" si="18"/>
        <v>0</v>
      </c>
      <c r="BE395" s="358"/>
      <c r="BF395" s="166"/>
      <c r="BG395" s="151"/>
      <c r="BH395" s="149">
        <f t="shared" si="20"/>
        <v>0</v>
      </c>
      <c r="BI395" s="166"/>
      <c r="BJ395" s="166"/>
      <c r="BK395" s="166"/>
      <c r="BL395" s="166"/>
      <c r="BM395" s="166"/>
      <c r="BN395" s="151"/>
      <c r="BO395" s="149">
        <f t="shared" si="22"/>
        <v>0</v>
      </c>
      <c r="BP395" s="151"/>
      <c r="BQ395" s="126"/>
    </row>
    <row r="396" spans="1:69" ht="12.75" customHeight="1">
      <c r="A396" s="164" t="s">
        <v>790</v>
      </c>
      <c r="B396" s="165" t="s">
        <v>791</v>
      </c>
      <c r="C396" s="149">
        <f t="shared" si="0"/>
        <v>0</v>
      </c>
      <c r="D396" s="166"/>
      <c r="E396" s="166"/>
      <c r="F396" s="166"/>
      <c r="G396" s="150"/>
      <c r="H396" s="149">
        <f t="shared" si="2"/>
        <v>0</v>
      </c>
      <c r="I396" s="166"/>
      <c r="J396" s="166"/>
      <c r="K396" s="166"/>
      <c r="L396" s="166"/>
      <c r="M396" s="150"/>
      <c r="N396" s="149">
        <f t="shared" si="4"/>
        <v>0</v>
      </c>
      <c r="O396" s="166"/>
      <c r="P396" s="166"/>
      <c r="Q396" s="166"/>
      <c r="R396" s="166"/>
      <c r="S396" s="166"/>
      <c r="T396" s="150"/>
      <c r="U396" s="149">
        <f t="shared" si="6"/>
        <v>0</v>
      </c>
      <c r="V396" s="166"/>
      <c r="W396" s="166"/>
      <c r="X396" s="166"/>
      <c r="Y396" s="150"/>
      <c r="Z396" s="149">
        <f t="shared" si="8"/>
        <v>0</v>
      </c>
      <c r="AA396" s="166"/>
      <c r="AB396" s="166"/>
      <c r="AC396" s="166"/>
      <c r="AD396" s="150"/>
      <c r="AE396" s="149">
        <f t="shared" si="10"/>
        <v>0</v>
      </c>
      <c r="AF396" s="166"/>
      <c r="AG396" s="166"/>
      <c r="AH396" s="166"/>
      <c r="AI396" s="150"/>
      <c r="AJ396" s="149">
        <f t="shared" si="12"/>
        <v>0</v>
      </c>
      <c r="AK396" s="166"/>
      <c r="AL396" s="166"/>
      <c r="AM396" s="150"/>
      <c r="AN396" s="166"/>
      <c r="AO396" s="150"/>
      <c r="AP396" s="166"/>
      <c r="AQ396" s="150"/>
      <c r="AR396" s="166"/>
      <c r="AS396" s="150"/>
      <c r="AT396" s="166"/>
      <c r="AU396" s="150"/>
      <c r="AV396" s="149">
        <f t="shared" si="14"/>
        <v>0</v>
      </c>
      <c r="AW396" s="166"/>
      <c r="AX396" s="166"/>
      <c r="AY396" s="150"/>
      <c r="AZ396" s="149">
        <f t="shared" si="16"/>
        <v>0</v>
      </c>
      <c r="BA396" s="166"/>
      <c r="BB396" s="166"/>
      <c r="BC396" s="149"/>
      <c r="BD396" s="149">
        <f t="shared" si="18"/>
        <v>0</v>
      </c>
      <c r="BE396" s="358"/>
      <c r="BF396" s="166"/>
      <c r="BG396" s="151"/>
      <c r="BH396" s="149">
        <f t="shared" si="20"/>
        <v>0</v>
      </c>
      <c r="BI396" s="166"/>
      <c r="BJ396" s="166"/>
      <c r="BK396" s="166"/>
      <c r="BL396" s="166"/>
      <c r="BM396" s="166"/>
      <c r="BN396" s="151"/>
      <c r="BO396" s="149">
        <f t="shared" si="22"/>
        <v>0</v>
      </c>
      <c r="BP396" s="151"/>
      <c r="BQ396" s="126"/>
    </row>
    <row r="397" spans="1:69" ht="12.75" customHeight="1">
      <c r="A397" s="154" t="s">
        <v>792</v>
      </c>
      <c r="B397" s="155" t="s">
        <v>793</v>
      </c>
      <c r="C397" s="149">
        <f t="shared" si="0"/>
        <v>0</v>
      </c>
      <c r="D397" s="156"/>
      <c r="E397" s="156"/>
      <c r="F397" s="156"/>
      <c r="G397" s="150"/>
      <c r="H397" s="149">
        <f t="shared" si="2"/>
        <v>0</v>
      </c>
      <c r="I397" s="156"/>
      <c r="J397" s="156"/>
      <c r="K397" s="156"/>
      <c r="L397" s="156"/>
      <c r="M397" s="150"/>
      <c r="N397" s="149">
        <f t="shared" si="4"/>
        <v>0</v>
      </c>
      <c r="O397" s="156"/>
      <c r="P397" s="156"/>
      <c r="Q397" s="156"/>
      <c r="R397" s="156"/>
      <c r="S397" s="156"/>
      <c r="T397" s="150"/>
      <c r="U397" s="149">
        <f t="shared" si="6"/>
        <v>0</v>
      </c>
      <c r="V397" s="156"/>
      <c r="W397" s="156"/>
      <c r="X397" s="156"/>
      <c r="Y397" s="150"/>
      <c r="Z397" s="149">
        <f t="shared" si="8"/>
        <v>0</v>
      </c>
      <c r="AA397" s="156"/>
      <c r="AB397" s="156"/>
      <c r="AC397" s="156"/>
      <c r="AD397" s="150"/>
      <c r="AE397" s="149">
        <f t="shared" si="10"/>
        <v>0</v>
      </c>
      <c r="AF397" s="156"/>
      <c r="AG397" s="156"/>
      <c r="AH397" s="156"/>
      <c r="AI397" s="150"/>
      <c r="AJ397" s="149">
        <f t="shared" si="12"/>
        <v>0</v>
      </c>
      <c r="AK397" s="156"/>
      <c r="AL397" s="156"/>
      <c r="AM397" s="150"/>
      <c r="AN397" s="156"/>
      <c r="AO397" s="150"/>
      <c r="AP397" s="156"/>
      <c r="AQ397" s="150"/>
      <c r="AR397" s="156"/>
      <c r="AS397" s="150"/>
      <c r="AT397" s="156"/>
      <c r="AU397" s="150"/>
      <c r="AV397" s="149">
        <f t="shared" si="14"/>
        <v>0</v>
      </c>
      <c r="AW397" s="156"/>
      <c r="AX397" s="156"/>
      <c r="AY397" s="150"/>
      <c r="AZ397" s="149">
        <f t="shared" si="16"/>
        <v>0</v>
      </c>
      <c r="BA397" s="156"/>
      <c r="BB397" s="156"/>
      <c r="BC397" s="149"/>
      <c r="BD397" s="149">
        <f t="shared" si="18"/>
        <v>0</v>
      </c>
      <c r="BE397" s="356"/>
      <c r="BF397" s="156"/>
      <c r="BG397" s="151"/>
      <c r="BH397" s="149">
        <f t="shared" si="20"/>
        <v>0</v>
      </c>
      <c r="BI397" s="156"/>
      <c r="BJ397" s="156"/>
      <c r="BK397" s="156"/>
      <c r="BL397" s="156"/>
      <c r="BM397" s="156"/>
      <c r="BN397" s="151"/>
      <c r="BO397" s="149">
        <f t="shared" si="22"/>
        <v>0</v>
      </c>
      <c r="BP397" s="151"/>
      <c r="BQ397" s="126"/>
    </row>
    <row r="398" spans="1:69" ht="12.75" customHeight="1">
      <c r="A398" s="192" t="s">
        <v>794</v>
      </c>
      <c r="B398" s="193" t="s">
        <v>795</v>
      </c>
      <c r="C398" s="149">
        <f t="shared" si="0"/>
        <v>0</v>
      </c>
      <c r="D398" s="163"/>
      <c r="E398" s="163"/>
      <c r="F398" s="163"/>
      <c r="G398" s="150"/>
      <c r="H398" s="149">
        <f t="shared" si="2"/>
        <v>0</v>
      </c>
      <c r="I398" s="163"/>
      <c r="J398" s="163"/>
      <c r="K398" s="163"/>
      <c r="L398" s="163"/>
      <c r="M398" s="150"/>
      <c r="N398" s="149">
        <f t="shared" si="4"/>
        <v>0</v>
      </c>
      <c r="O398" s="163"/>
      <c r="P398" s="163"/>
      <c r="Q398" s="163"/>
      <c r="R398" s="163"/>
      <c r="S398" s="163"/>
      <c r="T398" s="150"/>
      <c r="U398" s="149">
        <f t="shared" si="6"/>
        <v>0</v>
      </c>
      <c r="V398" s="163"/>
      <c r="W398" s="163"/>
      <c r="X398" s="163"/>
      <c r="Y398" s="150"/>
      <c r="Z398" s="149">
        <f t="shared" si="8"/>
        <v>0</v>
      </c>
      <c r="AA398" s="163"/>
      <c r="AB398" s="163"/>
      <c r="AC398" s="163"/>
      <c r="AD398" s="150"/>
      <c r="AE398" s="149">
        <f t="shared" si="10"/>
        <v>0</v>
      </c>
      <c r="AF398" s="163"/>
      <c r="AG398" s="163"/>
      <c r="AH398" s="163"/>
      <c r="AI398" s="150"/>
      <c r="AJ398" s="149">
        <f t="shared" si="12"/>
        <v>0</v>
      </c>
      <c r="AK398" s="163"/>
      <c r="AL398" s="163"/>
      <c r="AM398" s="150"/>
      <c r="AN398" s="163"/>
      <c r="AO398" s="150"/>
      <c r="AP398" s="163"/>
      <c r="AQ398" s="150"/>
      <c r="AR398" s="163"/>
      <c r="AS398" s="150"/>
      <c r="AT398" s="163"/>
      <c r="AU398" s="150"/>
      <c r="AV398" s="149">
        <f t="shared" si="14"/>
        <v>0</v>
      </c>
      <c r="AW398" s="163"/>
      <c r="AX398" s="163"/>
      <c r="AY398" s="150"/>
      <c r="AZ398" s="149">
        <f t="shared" si="16"/>
        <v>0</v>
      </c>
      <c r="BA398" s="163"/>
      <c r="BB398" s="163"/>
      <c r="BC398" s="149"/>
      <c r="BD398" s="149">
        <f t="shared" si="18"/>
        <v>0</v>
      </c>
      <c r="BE398" s="357"/>
      <c r="BF398" s="163"/>
      <c r="BG398" s="151"/>
      <c r="BH398" s="149">
        <f t="shared" si="20"/>
        <v>0</v>
      </c>
      <c r="BI398" s="163"/>
      <c r="BJ398" s="163"/>
      <c r="BK398" s="163"/>
      <c r="BL398" s="163"/>
      <c r="BM398" s="163"/>
      <c r="BN398" s="151"/>
      <c r="BO398" s="149">
        <f t="shared" si="22"/>
        <v>0</v>
      </c>
      <c r="BP398" s="151"/>
      <c r="BQ398" s="126"/>
    </row>
    <row r="399" spans="1:69" ht="12.75" customHeight="1">
      <c r="A399" s="194" t="s">
        <v>796</v>
      </c>
      <c r="B399" s="195" t="s">
        <v>797</v>
      </c>
      <c r="C399" s="149">
        <f t="shared" si="0"/>
        <v>0</v>
      </c>
      <c r="D399" s="196">
        <f t="shared" ref="D399:F399" si="979">+D400+D414+D423+D432</f>
        <v>0</v>
      </c>
      <c r="E399" s="196">
        <f t="shared" si="979"/>
        <v>0</v>
      </c>
      <c r="F399" s="196">
        <f t="shared" si="979"/>
        <v>0</v>
      </c>
      <c r="G399" s="150"/>
      <c r="H399" s="149">
        <f t="shared" si="2"/>
        <v>0</v>
      </c>
      <c r="I399" s="197">
        <f t="shared" ref="I399:L399" si="980">+I400+I414+I423+I432</f>
        <v>0</v>
      </c>
      <c r="J399" s="197">
        <f t="shared" si="980"/>
        <v>0</v>
      </c>
      <c r="K399" s="197">
        <f t="shared" si="980"/>
        <v>0</v>
      </c>
      <c r="L399" s="197">
        <f t="shared" si="980"/>
        <v>0</v>
      </c>
      <c r="M399" s="150"/>
      <c r="N399" s="149">
        <f t="shared" si="4"/>
        <v>0</v>
      </c>
      <c r="O399" s="198">
        <f t="shared" ref="O399:S399" si="981">+O400+O414+O423+O432</f>
        <v>0</v>
      </c>
      <c r="P399" s="198">
        <f t="shared" si="981"/>
        <v>0</v>
      </c>
      <c r="Q399" s="198">
        <f t="shared" si="981"/>
        <v>0</v>
      </c>
      <c r="R399" s="198">
        <f t="shared" si="981"/>
        <v>0</v>
      </c>
      <c r="S399" s="198">
        <f t="shared" si="981"/>
        <v>0</v>
      </c>
      <c r="T399" s="150"/>
      <c r="U399" s="149">
        <f t="shared" si="6"/>
        <v>0</v>
      </c>
      <c r="V399" s="198">
        <f t="shared" ref="V399:X399" si="982">+V400+V414+V423+V432</f>
        <v>0</v>
      </c>
      <c r="W399" s="198">
        <f t="shared" si="982"/>
        <v>0</v>
      </c>
      <c r="X399" s="198">
        <f t="shared" si="982"/>
        <v>0</v>
      </c>
      <c r="Y399" s="150"/>
      <c r="Z399" s="149">
        <f t="shared" si="8"/>
        <v>0</v>
      </c>
      <c r="AA399" s="198">
        <f t="shared" ref="AA399:AC399" si="983">+AA400+AA414+AA423+AA432</f>
        <v>0</v>
      </c>
      <c r="AB399" s="198">
        <f t="shared" si="983"/>
        <v>0</v>
      </c>
      <c r="AC399" s="198">
        <f t="shared" si="983"/>
        <v>0</v>
      </c>
      <c r="AD399" s="150"/>
      <c r="AE399" s="149">
        <f t="shared" si="10"/>
        <v>0</v>
      </c>
      <c r="AF399" s="198">
        <f t="shared" ref="AF399:AH399" si="984">+AF400+AF414+AF423+AF432</f>
        <v>0</v>
      </c>
      <c r="AG399" s="198">
        <f t="shared" si="984"/>
        <v>0</v>
      </c>
      <c r="AH399" s="198">
        <f t="shared" si="984"/>
        <v>0</v>
      </c>
      <c r="AI399" s="150"/>
      <c r="AJ399" s="149">
        <f t="shared" si="12"/>
        <v>0</v>
      </c>
      <c r="AK399" s="198">
        <f t="shared" ref="AK399:AL399" si="985">+AK400+AK414+AK423+AK432</f>
        <v>0</v>
      </c>
      <c r="AL399" s="198">
        <f t="shared" si="985"/>
        <v>0</v>
      </c>
      <c r="AM399" s="150"/>
      <c r="AN399" s="198">
        <f>+AN400+AN414+AN423+AN432</f>
        <v>0</v>
      </c>
      <c r="AO399" s="150"/>
      <c r="AP399" s="198">
        <f>+AP400+AP414+AP423+AP432</f>
        <v>0</v>
      </c>
      <c r="AQ399" s="150"/>
      <c r="AR399" s="198">
        <f>+AR400+AR414+AR423+AR432</f>
        <v>0</v>
      </c>
      <c r="AS399" s="150"/>
      <c r="AT399" s="198">
        <f>+AT400+AT414+AT423+AT432</f>
        <v>0</v>
      </c>
      <c r="AU399" s="150"/>
      <c r="AV399" s="149">
        <f t="shared" si="14"/>
        <v>0</v>
      </c>
      <c r="AW399" s="198">
        <f t="shared" ref="AW399:AX399" si="986">+AW400+AW414+AW423+AW432</f>
        <v>0</v>
      </c>
      <c r="AX399" s="198">
        <f t="shared" si="986"/>
        <v>0</v>
      </c>
      <c r="AY399" s="150"/>
      <c r="AZ399" s="149">
        <f t="shared" si="16"/>
        <v>0</v>
      </c>
      <c r="BA399" s="198">
        <f t="shared" ref="BA399:BB399" si="987">+BA400+BA414+BA423+BA432</f>
        <v>0</v>
      </c>
      <c r="BB399" s="198">
        <f t="shared" si="987"/>
        <v>0</v>
      </c>
      <c r="BC399" s="149"/>
      <c r="BD399" s="149">
        <f t="shared" si="18"/>
        <v>0</v>
      </c>
      <c r="BE399" s="359">
        <f>+BE400+BE414+BE423+BE432</f>
        <v>0</v>
      </c>
      <c r="BF399" s="198">
        <f t="shared" ref="BF399" si="988">+BF400+BF414+BF423+BF432</f>
        <v>0</v>
      </c>
      <c r="BG399" s="151"/>
      <c r="BH399" s="149">
        <f t="shared" si="20"/>
        <v>0</v>
      </c>
      <c r="BI399" s="198">
        <f t="shared" ref="BI399:BM399" si="989">+BI400+BI414+BI423+BI432</f>
        <v>0</v>
      </c>
      <c r="BJ399" s="198">
        <f t="shared" si="989"/>
        <v>0</v>
      </c>
      <c r="BK399" s="198">
        <f t="shared" si="989"/>
        <v>0</v>
      </c>
      <c r="BL399" s="198">
        <f t="shared" si="989"/>
        <v>0</v>
      </c>
      <c r="BM399" s="198">
        <f t="shared" si="989"/>
        <v>0</v>
      </c>
      <c r="BN399" s="151"/>
      <c r="BO399" s="149">
        <f t="shared" si="22"/>
        <v>0</v>
      </c>
      <c r="BP399" s="151"/>
      <c r="BQ399" s="126"/>
    </row>
    <row r="400" spans="1:69" ht="12.75" customHeight="1">
      <c r="A400" s="152" t="s">
        <v>798</v>
      </c>
      <c r="B400" s="153" t="s">
        <v>799</v>
      </c>
      <c r="C400" s="149">
        <f t="shared" si="0"/>
        <v>0</v>
      </c>
      <c r="D400" s="199">
        <f t="shared" ref="D400:F400" si="990">+D401+D410</f>
        <v>0</v>
      </c>
      <c r="E400" s="199">
        <f t="shared" si="990"/>
        <v>0</v>
      </c>
      <c r="F400" s="199">
        <f t="shared" si="990"/>
        <v>0</v>
      </c>
      <c r="G400" s="150"/>
      <c r="H400" s="149">
        <f t="shared" si="2"/>
        <v>0</v>
      </c>
      <c r="I400" s="197">
        <f t="shared" ref="I400:L400" si="991">+I401+I410</f>
        <v>0</v>
      </c>
      <c r="J400" s="197">
        <f t="shared" si="991"/>
        <v>0</v>
      </c>
      <c r="K400" s="197">
        <f t="shared" si="991"/>
        <v>0</v>
      </c>
      <c r="L400" s="197">
        <f t="shared" si="991"/>
        <v>0</v>
      </c>
      <c r="M400" s="150"/>
      <c r="N400" s="149">
        <f t="shared" si="4"/>
        <v>0</v>
      </c>
      <c r="O400" s="149">
        <f t="shared" ref="O400:S400" si="992">+O401+O410</f>
        <v>0</v>
      </c>
      <c r="P400" s="149">
        <f t="shared" si="992"/>
        <v>0</v>
      </c>
      <c r="Q400" s="149">
        <f t="shared" si="992"/>
        <v>0</v>
      </c>
      <c r="R400" s="149">
        <f t="shared" si="992"/>
        <v>0</v>
      </c>
      <c r="S400" s="149">
        <f t="shared" si="992"/>
        <v>0</v>
      </c>
      <c r="T400" s="150"/>
      <c r="U400" s="149">
        <f t="shared" si="6"/>
        <v>0</v>
      </c>
      <c r="V400" s="149">
        <f t="shared" ref="V400:X400" si="993">+V401+V410</f>
        <v>0</v>
      </c>
      <c r="W400" s="149">
        <f t="shared" si="993"/>
        <v>0</v>
      </c>
      <c r="X400" s="149">
        <f t="shared" si="993"/>
        <v>0</v>
      </c>
      <c r="Y400" s="150"/>
      <c r="Z400" s="149">
        <f t="shared" si="8"/>
        <v>0</v>
      </c>
      <c r="AA400" s="149">
        <f t="shared" ref="AA400:AC400" si="994">+AA401+AA410</f>
        <v>0</v>
      </c>
      <c r="AB400" s="149">
        <f t="shared" si="994"/>
        <v>0</v>
      </c>
      <c r="AC400" s="149">
        <f t="shared" si="994"/>
        <v>0</v>
      </c>
      <c r="AD400" s="150"/>
      <c r="AE400" s="149">
        <f t="shared" si="10"/>
        <v>0</v>
      </c>
      <c r="AF400" s="149">
        <f t="shared" ref="AF400:AH400" si="995">+AF401+AF410</f>
        <v>0</v>
      </c>
      <c r="AG400" s="149">
        <f t="shared" si="995"/>
        <v>0</v>
      </c>
      <c r="AH400" s="149">
        <f t="shared" si="995"/>
        <v>0</v>
      </c>
      <c r="AI400" s="150"/>
      <c r="AJ400" s="149">
        <f t="shared" si="12"/>
        <v>0</v>
      </c>
      <c r="AK400" s="149">
        <f t="shared" ref="AK400:AL400" si="996">+AK401+AK410</f>
        <v>0</v>
      </c>
      <c r="AL400" s="149">
        <f t="shared" si="996"/>
        <v>0</v>
      </c>
      <c r="AM400" s="150"/>
      <c r="AN400" s="149">
        <f>+AN401+AN410</f>
        <v>0</v>
      </c>
      <c r="AO400" s="150"/>
      <c r="AP400" s="149">
        <f>+AP401+AP410</f>
        <v>0</v>
      </c>
      <c r="AQ400" s="150"/>
      <c r="AR400" s="149">
        <f>+AR401+AR410</f>
        <v>0</v>
      </c>
      <c r="AS400" s="150"/>
      <c r="AT400" s="149">
        <f>+AT401+AT410</f>
        <v>0</v>
      </c>
      <c r="AU400" s="150"/>
      <c r="AV400" s="149">
        <f t="shared" si="14"/>
        <v>0</v>
      </c>
      <c r="AW400" s="149">
        <f t="shared" ref="AW400:AX400" si="997">+AW401+AW410</f>
        <v>0</v>
      </c>
      <c r="AX400" s="149">
        <f t="shared" si="997"/>
        <v>0</v>
      </c>
      <c r="AY400" s="150"/>
      <c r="AZ400" s="149">
        <f t="shared" si="16"/>
        <v>0</v>
      </c>
      <c r="BA400" s="149">
        <f t="shared" ref="BA400:BB400" si="998">+BA401+BA410</f>
        <v>0</v>
      </c>
      <c r="BB400" s="149">
        <f t="shared" si="998"/>
        <v>0</v>
      </c>
      <c r="BC400" s="149"/>
      <c r="BD400" s="149">
        <f t="shared" si="18"/>
        <v>0</v>
      </c>
      <c r="BE400" s="355">
        <f>+BE401+BE410</f>
        <v>0</v>
      </c>
      <c r="BF400" s="149">
        <f t="shared" ref="BF400" si="999">+BF401+BF410</f>
        <v>0</v>
      </c>
      <c r="BG400" s="151"/>
      <c r="BH400" s="149">
        <f t="shared" si="20"/>
        <v>0</v>
      </c>
      <c r="BI400" s="149">
        <f t="shared" ref="BI400:BM400" si="1000">+BI401+BI410</f>
        <v>0</v>
      </c>
      <c r="BJ400" s="149">
        <f t="shared" si="1000"/>
        <v>0</v>
      </c>
      <c r="BK400" s="149">
        <f t="shared" si="1000"/>
        <v>0</v>
      </c>
      <c r="BL400" s="149">
        <f t="shared" si="1000"/>
        <v>0</v>
      </c>
      <c r="BM400" s="149">
        <f t="shared" si="1000"/>
        <v>0</v>
      </c>
      <c r="BN400" s="151"/>
      <c r="BO400" s="149">
        <f t="shared" si="22"/>
        <v>0</v>
      </c>
      <c r="BP400" s="151"/>
      <c r="BQ400" s="126"/>
    </row>
    <row r="401" spans="1:69" ht="12.75" customHeight="1">
      <c r="A401" s="154" t="s">
        <v>800</v>
      </c>
      <c r="B401" s="155" t="s">
        <v>801</v>
      </c>
      <c r="C401" s="149">
        <f t="shared" si="0"/>
        <v>0</v>
      </c>
      <c r="D401" s="197">
        <f t="shared" ref="D401:F401" si="1001">+D402+D406</f>
        <v>0</v>
      </c>
      <c r="E401" s="200">
        <f t="shared" si="1001"/>
        <v>0</v>
      </c>
      <c r="F401" s="197">
        <f t="shared" si="1001"/>
        <v>0</v>
      </c>
      <c r="G401" s="150"/>
      <c r="H401" s="149">
        <f t="shared" si="2"/>
        <v>0</v>
      </c>
      <c r="I401" s="197">
        <f t="shared" ref="I401:L401" si="1002">+I402+I406</f>
        <v>0</v>
      </c>
      <c r="J401" s="197">
        <f t="shared" si="1002"/>
        <v>0</v>
      </c>
      <c r="K401" s="197">
        <f t="shared" si="1002"/>
        <v>0</v>
      </c>
      <c r="L401" s="197">
        <f t="shared" si="1002"/>
        <v>0</v>
      </c>
      <c r="M401" s="150"/>
      <c r="N401" s="149">
        <f t="shared" si="4"/>
        <v>0</v>
      </c>
      <c r="O401" s="156">
        <f t="shared" ref="O401:S401" si="1003">+O402+O406</f>
        <v>0</v>
      </c>
      <c r="P401" s="156">
        <f t="shared" si="1003"/>
        <v>0</v>
      </c>
      <c r="Q401" s="156">
        <f t="shared" si="1003"/>
        <v>0</v>
      </c>
      <c r="R401" s="156">
        <f t="shared" si="1003"/>
        <v>0</v>
      </c>
      <c r="S401" s="156">
        <f t="shared" si="1003"/>
        <v>0</v>
      </c>
      <c r="T401" s="150"/>
      <c r="U401" s="149">
        <f t="shared" si="6"/>
        <v>0</v>
      </c>
      <c r="V401" s="156">
        <f t="shared" ref="V401:X401" si="1004">+V402+V406</f>
        <v>0</v>
      </c>
      <c r="W401" s="156">
        <f t="shared" si="1004"/>
        <v>0</v>
      </c>
      <c r="X401" s="156">
        <f t="shared" si="1004"/>
        <v>0</v>
      </c>
      <c r="Y401" s="150"/>
      <c r="Z401" s="149">
        <f t="shared" si="8"/>
        <v>0</v>
      </c>
      <c r="AA401" s="156">
        <f t="shared" ref="AA401:AC401" si="1005">+AA402+AA406</f>
        <v>0</v>
      </c>
      <c r="AB401" s="156">
        <f t="shared" si="1005"/>
        <v>0</v>
      </c>
      <c r="AC401" s="156">
        <f t="shared" si="1005"/>
        <v>0</v>
      </c>
      <c r="AD401" s="150"/>
      <c r="AE401" s="149">
        <f t="shared" si="10"/>
        <v>0</v>
      </c>
      <c r="AF401" s="156">
        <f t="shared" ref="AF401:AH401" si="1006">+AF402+AF406</f>
        <v>0</v>
      </c>
      <c r="AG401" s="156">
        <f t="shared" si="1006"/>
        <v>0</v>
      </c>
      <c r="AH401" s="156">
        <f t="shared" si="1006"/>
        <v>0</v>
      </c>
      <c r="AI401" s="150"/>
      <c r="AJ401" s="149">
        <f t="shared" si="12"/>
        <v>0</v>
      </c>
      <c r="AK401" s="156">
        <f t="shared" ref="AK401:AL401" si="1007">+AK402+AK406</f>
        <v>0</v>
      </c>
      <c r="AL401" s="156">
        <f t="shared" si="1007"/>
        <v>0</v>
      </c>
      <c r="AM401" s="150"/>
      <c r="AN401" s="156">
        <f>+AN402+AN406</f>
        <v>0</v>
      </c>
      <c r="AO401" s="150"/>
      <c r="AP401" s="156">
        <f>+AP402+AP406</f>
        <v>0</v>
      </c>
      <c r="AQ401" s="150"/>
      <c r="AR401" s="156">
        <f>+AR402+AR406</f>
        <v>0</v>
      </c>
      <c r="AS401" s="150"/>
      <c r="AT401" s="156">
        <f>+AT402+AT406</f>
        <v>0</v>
      </c>
      <c r="AU401" s="150"/>
      <c r="AV401" s="149">
        <f t="shared" si="14"/>
        <v>0</v>
      </c>
      <c r="AW401" s="156">
        <f t="shared" ref="AW401:AX401" si="1008">+AW402+AW406</f>
        <v>0</v>
      </c>
      <c r="AX401" s="156">
        <f t="shared" si="1008"/>
        <v>0</v>
      </c>
      <c r="AY401" s="150"/>
      <c r="AZ401" s="149">
        <f t="shared" si="16"/>
        <v>0</v>
      </c>
      <c r="BA401" s="156">
        <f t="shared" ref="BA401:BB401" si="1009">+BA402+BA406</f>
        <v>0</v>
      </c>
      <c r="BB401" s="156">
        <f t="shared" si="1009"/>
        <v>0</v>
      </c>
      <c r="BC401" s="149"/>
      <c r="BD401" s="149">
        <f t="shared" si="18"/>
        <v>0</v>
      </c>
      <c r="BE401" s="356">
        <f>+BE402+BE406</f>
        <v>0</v>
      </c>
      <c r="BF401" s="156">
        <f t="shared" ref="BF401" si="1010">+BF402+BF406</f>
        <v>0</v>
      </c>
      <c r="BG401" s="151"/>
      <c r="BH401" s="149">
        <f t="shared" si="20"/>
        <v>0</v>
      </c>
      <c r="BI401" s="156">
        <f t="shared" ref="BI401:BM401" si="1011">+BI402+BI406</f>
        <v>0</v>
      </c>
      <c r="BJ401" s="156">
        <f t="shared" si="1011"/>
        <v>0</v>
      </c>
      <c r="BK401" s="156">
        <f t="shared" si="1011"/>
        <v>0</v>
      </c>
      <c r="BL401" s="156">
        <f t="shared" si="1011"/>
        <v>0</v>
      </c>
      <c r="BM401" s="156">
        <f t="shared" si="1011"/>
        <v>0</v>
      </c>
      <c r="BN401" s="151"/>
      <c r="BO401" s="149">
        <f t="shared" si="22"/>
        <v>0</v>
      </c>
      <c r="BP401" s="151"/>
      <c r="BQ401" s="126"/>
    </row>
    <row r="402" spans="1:69" ht="12.75" customHeight="1">
      <c r="A402" s="167" t="s">
        <v>802</v>
      </c>
      <c r="B402" s="168" t="s">
        <v>803</v>
      </c>
      <c r="C402" s="149">
        <f t="shared" si="0"/>
        <v>0</v>
      </c>
      <c r="D402" s="201">
        <f t="shared" ref="D402:F402" si="1012">+D403+D404+D405</f>
        <v>0</v>
      </c>
      <c r="E402" s="200">
        <f t="shared" si="1012"/>
        <v>0</v>
      </c>
      <c r="F402" s="201">
        <f t="shared" si="1012"/>
        <v>0</v>
      </c>
      <c r="G402" s="150"/>
      <c r="H402" s="149">
        <f t="shared" si="2"/>
        <v>0</v>
      </c>
      <c r="I402" s="197">
        <f t="shared" ref="I402:L402" si="1013">+I403+I404+I405</f>
        <v>0</v>
      </c>
      <c r="J402" s="197">
        <f t="shared" si="1013"/>
        <v>0</v>
      </c>
      <c r="K402" s="197">
        <f t="shared" si="1013"/>
        <v>0</v>
      </c>
      <c r="L402" s="197">
        <f t="shared" si="1013"/>
        <v>0</v>
      </c>
      <c r="M402" s="150"/>
      <c r="N402" s="149">
        <f t="shared" si="4"/>
        <v>0</v>
      </c>
      <c r="O402" s="156">
        <f t="shared" ref="O402:S402" si="1014">+O403+O404+O405</f>
        <v>0</v>
      </c>
      <c r="P402" s="156">
        <f t="shared" si="1014"/>
        <v>0</v>
      </c>
      <c r="Q402" s="156">
        <f t="shared" si="1014"/>
        <v>0</v>
      </c>
      <c r="R402" s="156">
        <f t="shared" si="1014"/>
        <v>0</v>
      </c>
      <c r="S402" s="156">
        <f t="shared" si="1014"/>
        <v>0</v>
      </c>
      <c r="T402" s="150"/>
      <c r="U402" s="149">
        <f t="shared" si="6"/>
        <v>0</v>
      </c>
      <c r="V402" s="156">
        <f t="shared" ref="V402:X402" si="1015">+V403+V404+V405</f>
        <v>0</v>
      </c>
      <c r="W402" s="156">
        <f t="shared" si="1015"/>
        <v>0</v>
      </c>
      <c r="X402" s="156">
        <f t="shared" si="1015"/>
        <v>0</v>
      </c>
      <c r="Y402" s="150"/>
      <c r="Z402" s="149">
        <f t="shared" si="8"/>
        <v>0</v>
      </c>
      <c r="AA402" s="156">
        <f t="shared" ref="AA402:AC402" si="1016">+AA403+AA404+AA405</f>
        <v>0</v>
      </c>
      <c r="AB402" s="156">
        <f t="shared" si="1016"/>
        <v>0</v>
      </c>
      <c r="AC402" s="156">
        <f t="shared" si="1016"/>
        <v>0</v>
      </c>
      <c r="AD402" s="150"/>
      <c r="AE402" s="149">
        <f t="shared" si="10"/>
        <v>0</v>
      </c>
      <c r="AF402" s="156">
        <f t="shared" ref="AF402:AH402" si="1017">+AF403+AF404+AF405</f>
        <v>0</v>
      </c>
      <c r="AG402" s="156">
        <f t="shared" si="1017"/>
        <v>0</v>
      </c>
      <c r="AH402" s="156">
        <f t="shared" si="1017"/>
        <v>0</v>
      </c>
      <c r="AI402" s="150"/>
      <c r="AJ402" s="149">
        <f t="shared" si="12"/>
        <v>0</v>
      </c>
      <c r="AK402" s="156">
        <f t="shared" ref="AK402:AL402" si="1018">+AK403+AK404+AK405</f>
        <v>0</v>
      </c>
      <c r="AL402" s="156">
        <f t="shared" si="1018"/>
        <v>0</v>
      </c>
      <c r="AM402" s="150"/>
      <c r="AN402" s="156">
        <f>+AN403+AN404+AN405</f>
        <v>0</v>
      </c>
      <c r="AO402" s="150"/>
      <c r="AP402" s="156">
        <f>+AP403+AP404+AP405</f>
        <v>0</v>
      </c>
      <c r="AQ402" s="150"/>
      <c r="AR402" s="156">
        <f>+AR403+AR404+AR405</f>
        <v>0</v>
      </c>
      <c r="AS402" s="150"/>
      <c r="AT402" s="156">
        <f>+AT403+AT404+AT405</f>
        <v>0</v>
      </c>
      <c r="AU402" s="150"/>
      <c r="AV402" s="149">
        <f t="shared" si="14"/>
        <v>0</v>
      </c>
      <c r="AW402" s="156">
        <f t="shared" ref="AW402:AX402" si="1019">+AW403+AW404+AW405</f>
        <v>0</v>
      </c>
      <c r="AX402" s="156">
        <f t="shared" si="1019"/>
        <v>0</v>
      </c>
      <c r="AY402" s="150"/>
      <c r="AZ402" s="149">
        <f t="shared" si="16"/>
        <v>0</v>
      </c>
      <c r="BA402" s="156">
        <f t="shared" ref="BA402:BB402" si="1020">+BA403+BA404+BA405</f>
        <v>0</v>
      </c>
      <c r="BB402" s="156">
        <f t="shared" si="1020"/>
        <v>0</v>
      </c>
      <c r="BC402" s="149"/>
      <c r="BD402" s="149">
        <f t="shared" si="18"/>
        <v>0</v>
      </c>
      <c r="BE402" s="356">
        <f>+BE403+BE404+BE405</f>
        <v>0</v>
      </c>
      <c r="BF402" s="156">
        <f t="shared" ref="BF402" si="1021">+BF403+BF404+BF405</f>
        <v>0</v>
      </c>
      <c r="BG402" s="151"/>
      <c r="BH402" s="149">
        <f t="shared" si="20"/>
        <v>0</v>
      </c>
      <c r="BI402" s="156">
        <f t="shared" ref="BI402:BM402" si="1022">+BI403+BI404+BI405</f>
        <v>0</v>
      </c>
      <c r="BJ402" s="156">
        <f t="shared" si="1022"/>
        <v>0</v>
      </c>
      <c r="BK402" s="156">
        <f t="shared" si="1022"/>
        <v>0</v>
      </c>
      <c r="BL402" s="156">
        <f t="shared" si="1022"/>
        <v>0</v>
      </c>
      <c r="BM402" s="156">
        <f t="shared" si="1022"/>
        <v>0</v>
      </c>
      <c r="BN402" s="151"/>
      <c r="BO402" s="149">
        <f t="shared" si="22"/>
        <v>0</v>
      </c>
      <c r="BP402" s="151"/>
      <c r="BQ402" s="126"/>
    </row>
    <row r="403" spans="1:69" ht="12.75" customHeight="1">
      <c r="A403" s="164" t="s">
        <v>804</v>
      </c>
      <c r="B403" s="165" t="s">
        <v>805</v>
      </c>
      <c r="C403" s="149">
        <f t="shared" si="0"/>
        <v>0</v>
      </c>
      <c r="D403" s="201"/>
      <c r="E403" s="200"/>
      <c r="F403" s="201"/>
      <c r="G403" s="150"/>
      <c r="H403" s="149">
        <f t="shared" si="2"/>
        <v>0</v>
      </c>
      <c r="I403" s="200"/>
      <c r="J403" s="200"/>
      <c r="K403" s="200"/>
      <c r="L403" s="200"/>
      <c r="M403" s="150"/>
      <c r="N403" s="149">
        <f t="shared" si="4"/>
        <v>0</v>
      </c>
      <c r="O403" s="166"/>
      <c r="P403" s="166"/>
      <c r="Q403" s="166"/>
      <c r="R403" s="166"/>
      <c r="S403" s="166"/>
      <c r="T403" s="150"/>
      <c r="U403" s="149">
        <f t="shared" si="6"/>
        <v>0</v>
      </c>
      <c r="V403" s="166"/>
      <c r="W403" s="166"/>
      <c r="X403" s="166"/>
      <c r="Y403" s="150"/>
      <c r="Z403" s="149">
        <f t="shared" si="8"/>
        <v>0</v>
      </c>
      <c r="AA403" s="166"/>
      <c r="AB403" s="166"/>
      <c r="AC403" s="166"/>
      <c r="AD403" s="150"/>
      <c r="AE403" s="149">
        <f t="shared" si="10"/>
        <v>0</v>
      </c>
      <c r="AF403" s="166"/>
      <c r="AG403" s="166"/>
      <c r="AH403" s="166"/>
      <c r="AI403" s="150"/>
      <c r="AJ403" s="149">
        <f t="shared" si="12"/>
        <v>0</v>
      </c>
      <c r="AK403" s="166"/>
      <c r="AL403" s="166"/>
      <c r="AM403" s="150"/>
      <c r="AN403" s="166"/>
      <c r="AO403" s="150"/>
      <c r="AP403" s="166"/>
      <c r="AQ403" s="150"/>
      <c r="AR403" s="166"/>
      <c r="AS403" s="150"/>
      <c r="AT403" s="166"/>
      <c r="AU403" s="150"/>
      <c r="AV403" s="149">
        <f t="shared" si="14"/>
        <v>0</v>
      </c>
      <c r="AW403" s="166"/>
      <c r="AX403" s="166"/>
      <c r="AY403" s="150"/>
      <c r="AZ403" s="149">
        <f t="shared" si="16"/>
        <v>0</v>
      </c>
      <c r="BA403" s="166"/>
      <c r="BB403" s="166"/>
      <c r="BC403" s="149"/>
      <c r="BD403" s="149">
        <f t="shared" si="18"/>
        <v>0</v>
      </c>
      <c r="BE403" s="358"/>
      <c r="BF403" s="166"/>
      <c r="BG403" s="151"/>
      <c r="BH403" s="149">
        <f t="shared" si="20"/>
        <v>0</v>
      </c>
      <c r="BI403" s="166"/>
      <c r="BJ403" s="166"/>
      <c r="BK403" s="166"/>
      <c r="BL403" s="166"/>
      <c r="BM403" s="166"/>
      <c r="BN403" s="151"/>
      <c r="BO403" s="149">
        <f t="shared" si="22"/>
        <v>0</v>
      </c>
      <c r="BP403" s="151"/>
      <c r="BQ403" s="126"/>
    </row>
    <row r="404" spans="1:69" ht="12.75" customHeight="1">
      <c r="A404" s="164" t="s">
        <v>806</v>
      </c>
      <c r="B404" s="165" t="s">
        <v>807</v>
      </c>
      <c r="C404" s="149">
        <f t="shared" si="0"/>
        <v>0</v>
      </c>
      <c r="D404" s="200"/>
      <c r="E404" s="200"/>
      <c r="F404" s="200"/>
      <c r="G404" s="150"/>
      <c r="H404" s="149">
        <f t="shared" si="2"/>
        <v>0</v>
      </c>
      <c r="I404" s="201"/>
      <c r="J404" s="201"/>
      <c r="K404" s="201"/>
      <c r="L404" s="201"/>
      <c r="M404" s="150"/>
      <c r="N404" s="149">
        <f t="shared" si="4"/>
        <v>0</v>
      </c>
      <c r="O404" s="166"/>
      <c r="P404" s="166"/>
      <c r="Q404" s="166"/>
      <c r="R404" s="166"/>
      <c r="S404" s="166"/>
      <c r="T404" s="150"/>
      <c r="U404" s="149">
        <f t="shared" si="6"/>
        <v>0</v>
      </c>
      <c r="V404" s="166"/>
      <c r="W404" s="166"/>
      <c r="X404" s="166"/>
      <c r="Y404" s="150"/>
      <c r="Z404" s="149">
        <f t="shared" si="8"/>
        <v>0</v>
      </c>
      <c r="AA404" s="166"/>
      <c r="AB404" s="166"/>
      <c r="AC404" s="166"/>
      <c r="AD404" s="150"/>
      <c r="AE404" s="149">
        <f t="shared" si="10"/>
        <v>0</v>
      </c>
      <c r="AF404" s="166"/>
      <c r="AG404" s="166"/>
      <c r="AH404" s="166"/>
      <c r="AI404" s="150"/>
      <c r="AJ404" s="149">
        <f t="shared" si="12"/>
        <v>0</v>
      </c>
      <c r="AK404" s="166"/>
      <c r="AL404" s="166"/>
      <c r="AM404" s="150"/>
      <c r="AN404" s="166"/>
      <c r="AO404" s="150"/>
      <c r="AP404" s="166"/>
      <c r="AQ404" s="150"/>
      <c r="AR404" s="166"/>
      <c r="AS404" s="150"/>
      <c r="AT404" s="166"/>
      <c r="AU404" s="150"/>
      <c r="AV404" s="149">
        <f t="shared" si="14"/>
        <v>0</v>
      </c>
      <c r="AW404" s="166"/>
      <c r="AX404" s="166"/>
      <c r="AY404" s="150"/>
      <c r="AZ404" s="149">
        <f t="shared" si="16"/>
        <v>0</v>
      </c>
      <c r="BA404" s="166"/>
      <c r="BB404" s="166"/>
      <c r="BC404" s="149"/>
      <c r="BD404" s="149">
        <f t="shared" si="18"/>
        <v>0</v>
      </c>
      <c r="BE404" s="358"/>
      <c r="BF404" s="166"/>
      <c r="BG404" s="151"/>
      <c r="BH404" s="149">
        <f t="shared" si="20"/>
        <v>0</v>
      </c>
      <c r="BI404" s="166"/>
      <c r="BJ404" s="166"/>
      <c r="BK404" s="166"/>
      <c r="BL404" s="166"/>
      <c r="BM404" s="166"/>
      <c r="BN404" s="151"/>
      <c r="BO404" s="149">
        <f t="shared" si="22"/>
        <v>0</v>
      </c>
      <c r="BP404" s="151"/>
      <c r="BQ404" s="126"/>
    </row>
    <row r="405" spans="1:69" ht="12.75" customHeight="1">
      <c r="A405" s="164" t="s">
        <v>808</v>
      </c>
      <c r="B405" s="165" t="s">
        <v>809</v>
      </c>
      <c r="C405" s="149">
        <f t="shared" si="0"/>
        <v>0</v>
      </c>
      <c r="D405" s="200"/>
      <c r="E405" s="200"/>
      <c r="F405" s="200"/>
      <c r="G405" s="150"/>
      <c r="H405" s="149">
        <f t="shared" si="2"/>
        <v>0</v>
      </c>
      <c r="I405" s="200">
        <v>0</v>
      </c>
      <c r="J405" s="200">
        <v>0</v>
      </c>
      <c r="K405" s="200">
        <v>0</v>
      </c>
      <c r="L405" s="200">
        <v>0</v>
      </c>
      <c r="M405" s="150"/>
      <c r="N405" s="149">
        <f t="shared" si="4"/>
        <v>0</v>
      </c>
      <c r="O405" s="202"/>
      <c r="P405" s="202"/>
      <c r="Q405" s="202"/>
      <c r="R405" s="202"/>
      <c r="S405" s="166">
        <v>0</v>
      </c>
      <c r="T405" s="150"/>
      <c r="U405" s="149">
        <f t="shared" si="6"/>
        <v>0</v>
      </c>
      <c r="V405" s="166"/>
      <c r="W405" s="166"/>
      <c r="X405" s="166"/>
      <c r="Y405" s="150"/>
      <c r="Z405" s="149">
        <f t="shared" si="8"/>
        <v>0</v>
      </c>
      <c r="AA405" s="166"/>
      <c r="AB405" s="166"/>
      <c r="AC405" s="166"/>
      <c r="AD405" s="150"/>
      <c r="AE405" s="149">
        <f t="shared" si="10"/>
        <v>0</v>
      </c>
      <c r="AF405" s="166"/>
      <c r="AG405" s="166"/>
      <c r="AH405" s="166"/>
      <c r="AI405" s="150"/>
      <c r="AJ405" s="149">
        <f t="shared" si="12"/>
        <v>0</v>
      </c>
      <c r="AK405" s="166"/>
      <c r="AL405" s="166"/>
      <c r="AM405" s="150"/>
      <c r="AN405" s="166"/>
      <c r="AO405" s="150"/>
      <c r="AP405" s="166"/>
      <c r="AQ405" s="150"/>
      <c r="AR405" s="166"/>
      <c r="AS405" s="150"/>
      <c r="AT405" s="166"/>
      <c r="AU405" s="150"/>
      <c r="AV405" s="149">
        <f t="shared" si="14"/>
        <v>0</v>
      </c>
      <c r="AW405" s="166"/>
      <c r="AX405" s="166"/>
      <c r="AY405" s="150"/>
      <c r="AZ405" s="149">
        <f t="shared" si="16"/>
        <v>0</v>
      </c>
      <c r="BA405" s="166"/>
      <c r="BB405" s="166"/>
      <c r="BC405" s="149"/>
      <c r="BD405" s="149">
        <f t="shared" si="18"/>
        <v>0</v>
      </c>
      <c r="BE405" s="358"/>
      <c r="BF405" s="166"/>
      <c r="BG405" s="151"/>
      <c r="BH405" s="149">
        <f t="shared" si="20"/>
        <v>0</v>
      </c>
      <c r="BI405" s="202"/>
      <c r="BJ405" s="202"/>
      <c r="BK405" s="202"/>
      <c r="BL405" s="202"/>
      <c r="BM405" s="166">
        <v>0</v>
      </c>
      <c r="BN405" s="151"/>
      <c r="BO405" s="149">
        <f t="shared" si="22"/>
        <v>0</v>
      </c>
      <c r="BP405" s="151"/>
      <c r="BQ405" s="126"/>
    </row>
    <row r="406" spans="1:69" ht="12.75" customHeight="1">
      <c r="A406" s="167" t="s">
        <v>810</v>
      </c>
      <c r="B406" s="168" t="s">
        <v>811</v>
      </c>
      <c r="C406" s="149">
        <f t="shared" si="0"/>
        <v>0</v>
      </c>
      <c r="D406" s="201">
        <f t="shared" ref="D406:F406" si="1023">+D407+D408+D409</f>
        <v>0</v>
      </c>
      <c r="E406" s="200">
        <f t="shared" si="1023"/>
        <v>0</v>
      </c>
      <c r="F406" s="201">
        <f t="shared" si="1023"/>
        <v>0</v>
      </c>
      <c r="G406" s="150"/>
      <c r="H406" s="149">
        <f t="shared" si="2"/>
        <v>0</v>
      </c>
      <c r="I406" s="197">
        <f t="shared" ref="I406:L406" si="1024">+I407+I408+I409</f>
        <v>0</v>
      </c>
      <c r="J406" s="197">
        <f t="shared" si="1024"/>
        <v>0</v>
      </c>
      <c r="K406" s="197">
        <f t="shared" si="1024"/>
        <v>0</v>
      </c>
      <c r="L406" s="197">
        <f t="shared" si="1024"/>
        <v>0</v>
      </c>
      <c r="M406" s="150"/>
      <c r="N406" s="149">
        <f t="shared" si="4"/>
        <v>0</v>
      </c>
      <c r="O406" s="156">
        <f t="shared" ref="O406:S406" si="1025">+O407+O408+O409</f>
        <v>0</v>
      </c>
      <c r="P406" s="156">
        <f t="shared" si="1025"/>
        <v>0</v>
      </c>
      <c r="Q406" s="156">
        <f t="shared" si="1025"/>
        <v>0</v>
      </c>
      <c r="R406" s="156">
        <f t="shared" si="1025"/>
        <v>0</v>
      </c>
      <c r="S406" s="156">
        <f t="shared" si="1025"/>
        <v>0</v>
      </c>
      <c r="T406" s="150"/>
      <c r="U406" s="149">
        <f t="shared" si="6"/>
        <v>0</v>
      </c>
      <c r="V406" s="156">
        <f t="shared" ref="V406:X406" si="1026">+V407+V408+V409</f>
        <v>0</v>
      </c>
      <c r="W406" s="156">
        <f t="shared" si="1026"/>
        <v>0</v>
      </c>
      <c r="X406" s="156">
        <f t="shared" si="1026"/>
        <v>0</v>
      </c>
      <c r="Y406" s="150"/>
      <c r="Z406" s="149">
        <f t="shared" si="8"/>
        <v>0</v>
      </c>
      <c r="AA406" s="156">
        <f t="shared" ref="AA406:AC406" si="1027">+AA407+AA408+AA409</f>
        <v>0</v>
      </c>
      <c r="AB406" s="156">
        <f t="shared" si="1027"/>
        <v>0</v>
      </c>
      <c r="AC406" s="156">
        <f t="shared" si="1027"/>
        <v>0</v>
      </c>
      <c r="AD406" s="150"/>
      <c r="AE406" s="149">
        <f t="shared" si="10"/>
        <v>0</v>
      </c>
      <c r="AF406" s="156">
        <f t="shared" ref="AF406:AH406" si="1028">+AF407+AF408+AF409</f>
        <v>0</v>
      </c>
      <c r="AG406" s="156">
        <f t="shared" si="1028"/>
        <v>0</v>
      </c>
      <c r="AH406" s="156">
        <f t="shared" si="1028"/>
        <v>0</v>
      </c>
      <c r="AI406" s="150"/>
      <c r="AJ406" s="149">
        <f t="shared" si="12"/>
        <v>0</v>
      </c>
      <c r="AK406" s="156">
        <f t="shared" ref="AK406:AL406" si="1029">+AK407+AK408+AK409</f>
        <v>0</v>
      </c>
      <c r="AL406" s="156">
        <f t="shared" si="1029"/>
        <v>0</v>
      </c>
      <c r="AM406" s="150"/>
      <c r="AN406" s="156">
        <f>+AN407+AN408+AN409</f>
        <v>0</v>
      </c>
      <c r="AO406" s="150"/>
      <c r="AP406" s="156">
        <f>+AP407+AP408+AP409</f>
        <v>0</v>
      </c>
      <c r="AQ406" s="150"/>
      <c r="AR406" s="156">
        <f>+AR407+AR408+AR409</f>
        <v>0</v>
      </c>
      <c r="AS406" s="150"/>
      <c r="AT406" s="156">
        <f>+AT407+AT408+AT409</f>
        <v>0</v>
      </c>
      <c r="AU406" s="150"/>
      <c r="AV406" s="149">
        <f t="shared" si="14"/>
        <v>0</v>
      </c>
      <c r="AW406" s="156">
        <f t="shared" ref="AW406:AX406" si="1030">+AW407+AW408+AW409</f>
        <v>0</v>
      </c>
      <c r="AX406" s="156">
        <f t="shared" si="1030"/>
        <v>0</v>
      </c>
      <c r="AY406" s="150"/>
      <c r="AZ406" s="149">
        <f t="shared" si="16"/>
        <v>0</v>
      </c>
      <c r="BA406" s="156">
        <f t="shared" ref="BA406:BB406" si="1031">+BA407+BA408+BA409</f>
        <v>0</v>
      </c>
      <c r="BB406" s="156">
        <f t="shared" si="1031"/>
        <v>0</v>
      </c>
      <c r="BC406" s="149"/>
      <c r="BD406" s="149">
        <f t="shared" si="18"/>
        <v>0</v>
      </c>
      <c r="BE406" s="356">
        <f>+BE407+BE408+BE409</f>
        <v>0</v>
      </c>
      <c r="BF406" s="156">
        <f t="shared" ref="BF406" si="1032">+BF407+BF408+BF409</f>
        <v>0</v>
      </c>
      <c r="BG406" s="151"/>
      <c r="BH406" s="149">
        <f t="shared" si="20"/>
        <v>0</v>
      </c>
      <c r="BI406" s="156">
        <f t="shared" ref="BI406:BM406" si="1033">+BI407+BI408+BI409</f>
        <v>0</v>
      </c>
      <c r="BJ406" s="156">
        <f t="shared" si="1033"/>
        <v>0</v>
      </c>
      <c r="BK406" s="156">
        <f t="shared" si="1033"/>
        <v>0</v>
      </c>
      <c r="BL406" s="156">
        <f t="shared" si="1033"/>
        <v>0</v>
      </c>
      <c r="BM406" s="156">
        <f t="shared" si="1033"/>
        <v>0</v>
      </c>
      <c r="BN406" s="151"/>
      <c r="BO406" s="149">
        <f t="shared" si="22"/>
        <v>0</v>
      </c>
      <c r="BP406" s="151"/>
      <c r="BQ406" s="126"/>
    </row>
    <row r="407" spans="1:69" ht="12.75" customHeight="1">
      <c r="A407" s="164" t="s">
        <v>812</v>
      </c>
      <c r="B407" s="165" t="s">
        <v>813</v>
      </c>
      <c r="C407" s="149">
        <f t="shared" si="0"/>
        <v>0</v>
      </c>
      <c r="D407" s="201"/>
      <c r="E407" s="200"/>
      <c r="F407" s="201"/>
      <c r="G407" s="150"/>
      <c r="H407" s="149">
        <f t="shared" si="2"/>
        <v>0</v>
      </c>
      <c r="I407" s="200"/>
      <c r="J407" s="200"/>
      <c r="K407" s="200"/>
      <c r="L407" s="200"/>
      <c r="M407" s="150"/>
      <c r="N407" s="149">
        <f t="shared" si="4"/>
        <v>0</v>
      </c>
      <c r="O407" s="166"/>
      <c r="P407" s="166"/>
      <c r="Q407" s="166"/>
      <c r="R407" s="166"/>
      <c r="S407" s="166"/>
      <c r="T407" s="150"/>
      <c r="U407" s="149">
        <f t="shared" si="6"/>
        <v>0</v>
      </c>
      <c r="V407" s="166"/>
      <c r="W407" s="166"/>
      <c r="X407" s="166"/>
      <c r="Y407" s="150"/>
      <c r="Z407" s="149">
        <f t="shared" si="8"/>
        <v>0</v>
      </c>
      <c r="AA407" s="166"/>
      <c r="AB407" s="166"/>
      <c r="AC407" s="166"/>
      <c r="AD407" s="150"/>
      <c r="AE407" s="149">
        <f t="shared" si="10"/>
        <v>0</v>
      </c>
      <c r="AF407" s="166"/>
      <c r="AG407" s="166"/>
      <c r="AH407" s="166"/>
      <c r="AI407" s="150"/>
      <c r="AJ407" s="149">
        <f t="shared" si="12"/>
        <v>0</v>
      </c>
      <c r="AK407" s="166"/>
      <c r="AL407" s="166"/>
      <c r="AM407" s="150"/>
      <c r="AN407" s="166"/>
      <c r="AO407" s="150"/>
      <c r="AP407" s="166"/>
      <c r="AQ407" s="150"/>
      <c r="AR407" s="166"/>
      <c r="AS407" s="150"/>
      <c r="AT407" s="166"/>
      <c r="AU407" s="150"/>
      <c r="AV407" s="149">
        <f t="shared" si="14"/>
        <v>0</v>
      </c>
      <c r="AW407" s="166"/>
      <c r="AX407" s="166"/>
      <c r="AY407" s="150"/>
      <c r="AZ407" s="149">
        <f t="shared" si="16"/>
        <v>0</v>
      </c>
      <c r="BA407" s="166"/>
      <c r="BB407" s="166"/>
      <c r="BC407" s="149"/>
      <c r="BD407" s="149">
        <f t="shared" si="18"/>
        <v>0</v>
      </c>
      <c r="BE407" s="358"/>
      <c r="BF407" s="166"/>
      <c r="BG407" s="151"/>
      <c r="BH407" s="149">
        <f t="shared" si="20"/>
        <v>0</v>
      </c>
      <c r="BI407" s="166"/>
      <c r="BJ407" s="166"/>
      <c r="BK407" s="166"/>
      <c r="BL407" s="166"/>
      <c r="BM407" s="166"/>
      <c r="BN407" s="151"/>
      <c r="BO407" s="149">
        <f t="shared" si="22"/>
        <v>0</v>
      </c>
      <c r="BP407" s="151"/>
      <c r="BQ407" s="126"/>
    </row>
    <row r="408" spans="1:69" ht="12.75" customHeight="1">
      <c r="A408" s="164" t="s">
        <v>814</v>
      </c>
      <c r="B408" s="165" t="s">
        <v>815</v>
      </c>
      <c r="C408" s="149">
        <f t="shared" si="0"/>
        <v>0</v>
      </c>
      <c r="D408" s="200"/>
      <c r="E408" s="200"/>
      <c r="F408" s="200"/>
      <c r="G408" s="150"/>
      <c r="H408" s="149">
        <f t="shared" si="2"/>
        <v>0</v>
      </c>
      <c r="I408" s="201"/>
      <c r="J408" s="201"/>
      <c r="K408" s="201"/>
      <c r="L408" s="201"/>
      <c r="M408" s="150"/>
      <c r="N408" s="149">
        <f t="shared" si="4"/>
        <v>0</v>
      </c>
      <c r="O408" s="166"/>
      <c r="P408" s="166"/>
      <c r="Q408" s="166"/>
      <c r="R408" s="166"/>
      <c r="S408" s="166"/>
      <c r="T408" s="150"/>
      <c r="U408" s="149">
        <f t="shared" si="6"/>
        <v>0</v>
      </c>
      <c r="V408" s="166"/>
      <c r="W408" s="166"/>
      <c r="X408" s="166"/>
      <c r="Y408" s="150"/>
      <c r="Z408" s="149">
        <f t="shared" si="8"/>
        <v>0</v>
      </c>
      <c r="AA408" s="166"/>
      <c r="AB408" s="166"/>
      <c r="AC408" s="166"/>
      <c r="AD408" s="150"/>
      <c r="AE408" s="149">
        <f t="shared" si="10"/>
        <v>0</v>
      </c>
      <c r="AF408" s="166"/>
      <c r="AG408" s="166"/>
      <c r="AH408" s="166"/>
      <c r="AI408" s="150"/>
      <c r="AJ408" s="149">
        <f t="shared" si="12"/>
        <v>0</v>
      </c>
      <c r="AK408" s="166"/>
      <c r="AL408" s="166"/>
      <c r="AM408" s="150"/>
      <c r="AN408" s="166"/>
      <c r="AO408" s="150"/>
      <c r="AP408" s="166"/>
      <c r="AQ408" s="150"/>
      <c r="AR408" s="166"/>
      <c r="AS408" s="150"/>
      <c r="AT408" s="166"/>
      <c r="AU408" s="150"/>
      <c r="AV408" s="149">
        <f t="shared" si="14"/>
        <v>0</v>
      </c>
      <c r="AW408" s="166"/>
      <c r="AX408" s="166"/>
      <c r="AY408" s="150"/>
      <c r="AZ408" s="149">
        <f t="shared" si="16"/>
        <v>0</v>
      </c>
      <c r="BA408" s="166"/>
      <c r="BB408" s="166"/>
      <c r="BC408" s="149"/>
      <c r="BD408" s="149">
        <f t="shared" si="18"/>
        <v>0</v>
      </c>
      <c r="BE408" s="358"/>
      <c r="BF408" s="166"/>
      <c r="BG408" s="151"/>
      <c r="BH408" s="149">
        <f t="shared" si="20"/>
        <v>0</v>
      </c>
      <c r="BI408" s="166"/>
      <c r="BJ408" s="166"/>
      <c r="BK408" s="166"/>
      <c r="BL408" s="166"/>
      <c r="BM408" s="166"/>
      <c r="BN408" s="151"/>
      <c r="BO408" s="149">
        <f t="shared" si="22"/>
        <v>0</v>
      </c>
      <c r="BP408" s="151"/>
      <c r="BQ408" s="126"/>
    </row>
    <row r="409" spans="1:69" ht="12.75" customHeight="1">
      <c r="A409" s="164" t="s">
        <v>816</v>
      </c>
      <c r="B409" s="165" t="s">
        <v>817</v>
      </c>
      <c r="C409" s="149">
        <f t="shared" si="0"/>
        <v>0</v>
      </c>
      <c r="D409" s="200"/>
      <c r="E409" s="200"/>
      <c r="F409" s="200"/>
      <c r="G409" s="150"/>
      <c r="H409" s="149">
        <f t="shared" si="2"/>
        <v>0</v>
      </c>
      <c r="I409" s="200"/>
      <c r="J409" s="200"/>
      <c r="K409" s="200"/>
      <c r="L409" s="200"/>
      <c r="M409" s="150"/>
      <c r="N409" s="149">
        <f t="shared" si="4"/>
        <v>0</v>
      </c>
      <c r="O409" s="166"/>
      <c r="P409" s="166"/>
      <c r="Q409" s="166"/>
      <c r="R409" s="166"/>
      <c r="S409" s="166"/>
      <c r="T409" s="150"/>
      <c r="U409" s="149">
        <f t="shared" si="6"/>
        <v>0</v>
      </c>
      <c r="V409" s="166"/>
      <c r="W409" s="166"/>
      <c r="X409" s="166"/>
      <c r="Y409" s="150"/>
      <c r="Z409" s="149">
        <f t="shared" si="8"/>
        <v>0</v>
      </c>
      <c r="AA409" s="166"/>
      <c r="AB409" s="166"/>
      <c r="AC409" s="166"/>
      <c r="AD409" s="150"/>
      <c r="AE409" s="149">
        <f t="shared" si="10"/>
        <v>0</v>
      </c>
      <c r="AF409" s="166"/>
      <c r="AG409" s="166"/>
      <c r="AH409" s="166"/>
      <c r="AI409" s="150"/>
      <c r="AJ409" s="149">
        <f t="shared" si="12"/>
        <v>0</v>
      </c>
      <c r="AK409" s="166"/>
      <c r="AL409" s="166"/>
      <c r="AM409" s="150"/>
      <c r="AN409" s="166"/>
      <c r="AO409" s="150"/>
      <c r="AP409" s="166"/>
      <c r="AQ409" s="150"/>
      <c r="AR409" s="166"/>
      <c r="AS409" s="150"/>
      <c r="AT409" s="166"/>
      <c r="AU409" s="150"/>
      <c r="AV409" s="149">
        <f t="shared" si="14"/>
        <v>0</v>
      </c>
      <c r="AW409" s="166"/>
      <c r="AX409" s="166"/>
      <c r="AY409" s="150"/>
      <c r="AZ409" s="149">
        <f t="shared" si="16"/>
        <v>0</v>
      </c>
      <c r="BA409" s="166"/>
      <c r="BB409" s="166"/>
      <c r="BC409" s="149"/>
      <c r="BD409" s="149">
        <f t="shared" si="18"/>
        <v>0</v>
      </c>
      <c r="BE409" s="358"/>
      <c r="BF409" s="166"/>
      <c r="BG409" s="151"/>
      <c r="BH409" s="149">
        <f t="shared" si="20"/>
        <v>0</v>
      </c>
      <c r="BI409" s="166"/>
      <c r="BJ409" s="166"/>
      <c r="BK409" s="166"/>
      <c r="BL409" s="166"/>
      <c r="BM409" s="166"/>
      <c r="BN409" s="151"/>
      <c r="BO409" s="149">
        <f t="shared" si="22"/>
        <v>0</v>
      </c>
      <c r="BP409" s="151"/>
      <c r="BQ409" s="126"/>
    </row>
    <row r="410" spans="1:69" ht="12.75" customHeight="1">
      <c r="A410" s="154" t="s">
        <v>818</v>
      </c>
      <c r="B410" s="155" t="s">
        <v>819</v>
      </c>
      <c r="C410" s="149">
        <f t="shared" si="0"/>
        <v>0</v>
      </c>
      <c r="D410" s="200">
        <f t="shared" ref="D410:F410" si="1034">+D411+D412+D413</f>
        <v>0</v>
      </c>
      <c r="E410" s="197">
        <f t="shared" si="1034"/>
        <v>0</v>
      </c>
      <c r="F410" s="197">
        <f t="shared" si="1034"/>
        <v>0</v>
      </c>
      <c r="G410" s="150"/>
      <c r="H410" s="149">
        <f t="shared" si="2"/>
        <v>0</v>
      </c>
      <c r="I410" s="200">
        <f t="shared" ref="I410:L410" si="1035">+I411+I412+I413</f>
        <v>0</v>
      </c>
      <c r="J410" s="200">
        <f t="shared" si="1035"/>
        <v>0</v>
      </c>
      <c r="K410" s="200">
        <f t="shared" si="1035"/>
        <v>0</v>
      </c>
      <c r="L410" s="197">
        <f t="shared" si="1035"/>
        <v>0</v>
      </c>
      <c r="M410" s="150"/>
      <c r="N410" s="149">
        <f t="shared" si="4"/>
        <v>0</v>
      </c>
      <c r="O410" s="156">
        <f t="shared" ref="O410:S410" si="1036">+O411+O412+O413</f>
        <v>0</v>
      </c>
      <c r="P410" s="156">
        <f t="shared" si="1036"/>
        <v>0</v>
      </c>
      <c r="Q410" s="156">
        <f t="shared" si="1036"/>
        <v>0</v>
      </c>
      <c r="R410" s="156">
        <f t="shared" si="1036"/>
        <v>0</v>
      </c>
      <c r="S410" s="156">
        <f t="shared" si="1036"/>
        <v>0</v>
      </c>
      <c r="T410" s="150"/>
      <c r="U410" s="149">
        <f t="shared" si="6"/>
        <v>0</v>
      </c>
      <c r="V410" s="156">
        <f t="shared" ref="V410:X410" si="1037">+V411+V412+V413</f>
        <v>0</v>
      </c>
      <c r="W410" s="156">
        <f t="shared" si="1037"/>
        <v>0</v>
      </c>
      <c r="X410" s="156">
        <f t="shared" si="1037"/>
        <v>0</v>
      </c>
      <c r="Y410" s="150"/>
      <c r="Z410" s="149">
        <f t="shared" si="8"/>
        <v>0</v>
      </c>
      <c r="AA410" s="156">
        <f t="shared" ref="AA410:AC410" si="1038">+AA411+AA412+AA413</f>
        <v>0</v>
      </c>
      <c r="AB410" s="156">
        <f t="shared" si="1038"/>
        <v>0</v>
      </c>
      <c r="AC410" s="156">
        <f t="shared" si="1038"/>
        <v>0</v>
      </c>
      <c r="AD410" s="150"/>
      <c r="AE410" s="149">
        <f t="shared" si="10"/>
        <v>0</v>
      </c>
      <c r="AF410" s="156">
        <f t="shared" ref="AF410:AH410" si="1039">+AF411+AF412+AF413</f>
        <v>0</v>
      </c>
      <c r="AG410" s="156">
        <f t="shared" si="1039"/>
        <v>0</v>
      </c>
      <c r="AH410" s="156">
        <f t="shared" si="1039"/>
        <v>0</v>
      </c>
      <c r="AI410" s="150"/>
      <c r="AJ410" s="149">
        <f t="shared" si="12"/>
        <v>0</v>
      </c>
      <c r="AK410" s="156">
        <f t="shared" ref="AK410:AL410" si="1040">+AK411+AK412+AK413</f>
        <v>0</v>
      </c>
      <c r="AL410" s="156">
        <f t="shared" si="1040"/>
        <v>0</v>
      </c>
      <c r="AM410" s="150"/>
      <c r="AN410" s="156">
        <f>+AN411+AN412+AN413</f>
        <v>0</v>
      </c>
      <c r="AO410" s="150"/>
      <c r="AP410" s="156">
        <f>+AP411+AP412+AP413</f>
        <v>0</v>
      </c>
      <c r="AQ410" s="150"/>
      <c r="AR410" s="156">
        <f>+AR411+AR412+AR413</f>
        <v>0</v>
      </c>
      <c r="AS410" s="150"/>
      <c r="AT410" s="156">
        <f>+AT411+AT412+AT413</f>
        <v>0</v>
      </c>
      <c r="AU410" s="150"/>
      <c r="AV410" s="149">
        <f t="shared" si="14"/>
        <v>0</v>
      </c>
      <c r="AW410" s="156">
        <f t="shared" ref="AW410:AX410" si="1041">+AW411+AW412+AW413</f>
        <v>0</v>
      </c>
      <c r="AX410" s="156">
        <f t="shared" si="1041"/>
        <v>0</v>
      </c>
      <c r="AY410" s="150"/>
      <c r="AZ410" s="149">
        <f t="shared" si="16"/>
        <v>0</v>
      </c>
      <c r="BA410" s="156">
        <f t="shared" ref="BA410:BB410" si="1042">+BA411+BA412+BA413</f>
        <v>0</v>
      </c>
      <c r="BB410" s="156">
        <f t="shared" si="1042"/>
        <v>0</v>
      </c>
      <c r="BC410" s="149"/>
      <c r="BD410" s="149">
        <f t="shared" si="18"/>
        <v>0</v>
      </c>
      <c r="BE410" s="356">
        <f>+BE411+BE412+BE413</f>
        <v>0</v>
      </c>
      <c r="BF410" s="156">
        <f t="shared" ref="BF410" si="1043">+BF411+BF412+BF413</f>
        <v>0</v>
      </c>
      <c r="BG410" s="151"/>
      <c r="BH410" s="149">
        <f t="shared" si="20"/>
        <v>0</v>
      </c>
      <c r="BI410" s="156">
        <f t="shared" ref="BI410:BM410" si="1044">+BI411+BI412+BI413</f>
        <v>0</v>
      </c>
      <c r="BJ410" s="156">
        <f t="shared" si="1044"/>
        <v>0</v>
      </c>
      <c r="BK410" s="156">
        <f t="shared" si="1044"/>
        <v>0</v>
      </c>
      <c r="BL410" s="156">
        <f t="shared" si="1044"/>
        <v>0</v>
      </c>
      <c r="BM410" s="156">
        <f t="shared" si="1044"/>
        <v>0</v>
      </c>
      <c r="BN410" s="151"/>
      <c r="BO410" s="149">
        <f t="shared" si="22"/>
        <v>0</v>
      </c>
      <c r="BP410" s="151"/>
      <c r="BQ410" s="126"/>
    </row>
    <row r="411" spans="1:69" ht="12.75" customHeight="1">
      <c r="A411" s="164" t="s">
        <v>820</v>
      </c>
      <c r="B411" s="165" t="s">
        <v>821</v>
      </c>
      <c r="C411" s="149">
        <f t="shared" si="0"/>
        <v>0</v>
      </c>
      <c r="D411" s="200"/>
      <c r="E411" s="201"/>
      <c r="F411" s="201"/>
      <c r="G411" s="150"/>
      <c r="H411" s="149">
        <f t="shared" si="2"/>
        <v>0</v>
      </c>
      <c r="I411" s="200"/>
      <c r="J411" s="200"/>
      <c r="K411" s="200"/>
      <c r="L411" s="200"/>
      <c r="M411" s="150"/>
      <c r="N411" s="149">
        <f t="shared" si="4"/>
        <v>0</v>
      </c>
      <c r="O411" s="166"/>
      <c r="P411" s="166"/>
      <c r="Q411" s="166"/>
      <c r="R411" s="166"/>
      <c r="S411" s="166"/>
      <c r="T411" s="150"/>
      <c r="U411" s="149">
        <f t="shared" si="6"/>
        <v>0</v>
      </c>
      <c r="V411" s="166"/>
      <c r="W411" s="166"/>
      <c r="X411" s="166"/>
      <c r="Y411" s="150"/>
      <c r="Z411" s="149">
        <f t="shared" si="8"/>
        <v>0</v>
      </c>
      <c r="AA411" s="166"/>
      <c r="AB411" s="166"/>
      <c r="AC411" s="166"/>
      <c r="AD411" s="150"/>
      <c r="AE411" s="149">
        <f t="shared" si="10"/>
        <v>0</v>
      </c>
      <c r="AF411" s="166"/>
      <c r="AG411" s="166"/>
      <c r="AH411" s="166"/>
      <c r="AI411" s="150"/>
      <c r="AJ411" s="149">
        <f t="shared" si="12"/>
        <v>0</v>
      </c>
      <c r="AK411" s="166"/>
      <c r="AL411" s="166"/>
      <c r="AM411" s="150"/>
      <c r="AN411" s="166"/>
      <c r="AO411" s="150"/>
      <c r="AP411" s="166"/>
      <c r="AQ411" s="150"/>
      <c r="AR411" s="166"/>
      <c r="AS411" s="150"/>
      <c r="AT411" s="166"/>
      <c r="AU411" s="150"/>
      <c r="AV411" s="149">
        <f t="shared" si="14"/>
        <v>0</v>
      </c>
      <c r="AW411" s="166"/>
      <c r="AX411" s="166"/>
      <c r="AY411" s="150"/>
      <c r="AZ411" s="149">
        <f t="shared" si="16"/>
        <v>0</v>
      </c>
      <c r="BA411" s="166"/>
      <c r="BB411" s="166"/>
      <c r="BC411" s="149"/>
      <c r="BD411" s="149">
        <f t="shared" si="18"/>
        <v>0</v>
      </c>
      <c r="BE411" s="358"/>
      <c r="BF411" s="166"/>
      <c r="BG411" s="151"/>
      <c r="BH411" s="149">
        <f t="shared" si="20"/>
        <v>0</v>
      </c>
      <c r="BI411" s="166"/>
      <c r="BJ411" s="166"/>
      <c r="BK411" s="166"/>
      <c r="BL411" s="166"/>
      <c r="BM411" s="166"/>
      <c r="BN411" s="151"/>
      <c r="BO411" s="149">
        <f t="shared" si="22"/>
        <v>0</v>
      </c>
      <c r="BP411" s="151"/>
      <c r="BQ411" s="126"/>
    </row>
    <row r="412" spans="1:69" ht="12.75" customHeight="1">
      <c r="A412" s="164" t="s">
        <v>822</v>
      </c>
      <c r="B412" s="165" t="s">
        <v>823</v>
      </c>
      <c r="C412" s="149">
        <f t="shared" si="0"/>
        <v>0</v>
      </c>
      <c r="D412" s="200"/>
      <c r="E412" s="200"/>
      <c r="F412" s="200"/>
      <c r="G412" s="150"/>
      <c r="H412" s="149">
        <f t="shared" si="2"/>
        <v>0</v>
      </c>
      <c r="I412" s="200"/>
      <c r="J412" s="200"/>
      <c r="K412" s="201"/>
      <c r="L412" s="201"/>
      <c r="M412" s="150"/>
      <c r="N412" s="149">
        <f t="shared" si="4"/>
        <v>0</v>
      </c>
      <c r="O412" s="166"/>
      <c r="P412" s="166"/>
      <c r="Q412" s="166"/>
      <c r="R412" s="166"/>
      <c r="S412" s="166"/>
      <c r="T412" s="150"/>
      <c r="U412" s="149">
        <f t="shared" si="6"/>
        <v>0</v>
      </c>
      <c r="V412" s="166"/>
      <c r="W412" s="166"/>
      <c r="X412" s="166"/>
      <c r="Y412" s="150"/>
      <c r="Z412" s="149">
        <f t="shared" si="8"/>
        <v>0</v>
      </c>
      <c r="AA412" s="166"/>
      <c r="AB412" s="166"/>
      <c r="AC412" s="166"/>
      <c r="AD412" s="150"/>
      <c r="AE412" s="149">
        <f t="shared" si="10"/>
        <v>0</v>
      </c>
      <c r="AF412" s="166"/>
      <c r="AG412" s="166"/>
      <c r="AH412" s="166"/>
      <c r="AI412" s="150"/>
      <c r="AJ412" s="149">
        <f t="shared" si="12"/>
        <v>0</v>
      </c>
      <c r="AK412" s="166"/>
      <c r="AL412" s="166"/>
      <c r="AM412" s="150"/>
      <c r="AN412" s="166"/>
      <c r="AO412" s="150"/>
      <c r="AP412" s="166"/>
      <c r="AQ412" s="150"/>
      <c r="AR412" s="166"/>
      <c r="AS412" s="150"/>
      <c r="AT412" s="166"/>
      <c r="AU412" s="150"/>
      <c r="AV412" s="149">
        <f t="shared" si="14"/>
        <v>0</v>
      </c>
      <c r="AW412" s="166"/>
      <c r="AX412" s="166"/>
      <c r="AY412" s="150"/>
      <c r="AZ412" s="149">
        <f t="shared" si="16"/>
        <v>0</v>
      </c>
      <c r="BA412" s="166"/>
      <c r="BB412" s="166"/>
      <c r="BC412" s="149"/>
      <c r="BD412" s="149">
        <f t="shared" si="18"/>
        <v>0</v>
      </c>
      <c r="BE412" s="358"/>
      <c r="BF412" s="166"/>
      <c r="BG412" s="151"/>
      <c r="BH412" s="149">
        <f t="shared" si="20"/>
        <v>0</v>
      </c>
      <c r="BI412" s="166"/>
      <c r="BJ412" s="166"/>
      <c r="BK412" s="166"/>
      <c r="BL412" s="166"/>
      <c r="BM412" s="166"/>
      <c r="BN412" s="151"/>
      <c r="BO412" s="149">
        <f t="shared" si="22"/>
        <v>0</v>
      </c>
      <c r="BP412" s="151"/>
      <c r="BQ412" s="126"/>
    </row>
    <row r="413" spans="1:69" ht="12.75" customHeight="1">
      <c r="A413" s="164" t="s">
        <v>824</v>
      </c>
      <c r="B413" s="165" t="s">
        <v>825</v>
      </c>
      <c r="C413" s="149">
        <f t="shared" si="0"/>
        <v>0</v>
      </c>
      <c r="D413" s="200"/>
      <c r="E413" s="200"/>
      <c r="F413" s="200"/>
      <c r="G413" s="150"/>
      <c r="H413" s="149">
        <f t="shared" si="2"/>
        <v>0</v>
      </c>
      <c r="I413" s="200"/>
      <c r="J413" s="200"/>
      <c r="K413" s="203"/>
      <c r="L413" s="200"/>
      <c r="M413" s="150"/>
      <c r="N413" s="149">
        <f t="shared" si="4"/>
        <v>0</v>
      </c>
      <c r="O413" s="166"/>
      <c r="P413" s="166"/>
      <c r="Q413" s="166"/>
      <c r="R413" s="166"/>
      <c r="S413" s="166">
        <v>0</v>
      </c>
      <c r="T413" s="150"/>
      <c r="U413" s="149">
        <f t="shared" si="6"/>
        <v>0</v>
      </c>
      <c r="V413" s="166"/>
      <c r="W413" s="166"/>
      <c r="X413" s="166"/>
      <c r="Y413" s="150"/>
      <c r="Z413" s="149">
        <f t="shared" si="8"/>
        <v>0</v>
      </c>
      <c r="AA413" s="166"/>
      <c r="AB413" s="166"/>
      <c r="AC413" s="166"/>
      <c r="AD413" s="150"/>
      <c r="AE413" s="149">
        <f t="shared" si="10"/>
        <v>0</v>
      </c>
      <c r="AF413" s="166"/>
      <c r="AG413" s="166"/>
      <c r="AH413" s="166"/>
      <c r="AI413" s="150"/>
      <c r="AJ413" s="149">
        <f t="shared" si="12"/>
        <v>0</v>
      </c>
      <c r="AK413" s="166"/>
      <c r="AL413" s="166"/>
      <c r="AM413" s="150"/>
      <c r="AN413" s="166"/>
      <c r="AO413" s="150"/>
      <c r="AP413" s="166"/>
      <c r="AQ413" s="150"/>
      <c r="AR413" s="166"/>
      <c r="AS413" s="150"/>
      <c r="AT413" s="166"/>
      <c r="AU413" s="150"/>
      <c r="AV413" s="149">
        <f t="shared" si="14"/>
        <v>0</v>
      </c>
      <c r="AW413" s="166"/>
      <c r="AX413" s="166"/>
      <c r="AY413" s="150"/>
      <c r="AZ413" s="149">
        <f t="shared" si="16"/>
        <v>0</v>
      </c>
      <c r="BA413" s="166"/>
      <c r="BB413" s="166"/>
      <c r="BC413" s="149"/>
      <c r="BD413" s="149">
        <f t="shared" si="18"/>
        <v>0</v>
      </c>
      <c r="BE413" s="358"/>
      <c r="BF413" s="166"/>
      <c r="BG413" s="151"/>
      <c r="BH413" s="149">
        <f t="shared" si="20"/>
        <v>0</v>
      </c>
      <c r="BI413" s="166"/>
      <c r="BJ413" s="166"/>
      <c r="BK413" s="166"/>
      <c r="BL413" s="166"/>
      <c r="BM413" s="166">
        <v>0</v>
      </c>
      <c r="BN413" s="151"/>
      <c r="BO413" s="149">
        <f t="shared" si="22"/>
        <v>0</v>
      </c>
      <c r="BP413" s="151"/>
      <c r="BQ413" s="126"/>
    </row>
    <row r="414" spans="1:69" ht="12.75" customHeight="1">
      <c r="A414" s="152" t="s">
        <v>826</v>
      </c>
      <c r="B414" s="153" t="s">
        <v>827</v>
      </c>
      <c r="C414" s="149">
        <f t="shared" si="0"/>
        <v>0</v>
      </c>
      <c r="D414" s="200">
        <f t="shared" ref="D414:F414" si="1045">+D415+D419</f>
        <v>0</v>
      </c>
      <c r="E414" s="200">
        <f t="shared" si="1045"/>
        <v>0</v>
      </c>
      <c r="F414" s="197">
        <f t="shared" si="1045"/>
        <v>0</v>
      </c>
      <c r="G414" s="150"/>
      <c r="H414" s="149">
        <f t="shared" si="2"/>
        <v>0</v>
      </c>
      <c r="I414" s="200">
        <f t="shared" ref="I414:L414" si="1046">+I415+I419</f>
        <v>0</v>
      </c>
      <c r="J414" s="200">
        <f t="shared" si="1046"/>
        <v>0</v>
      </c>
      <c r="K414" s="200">
        <f t="shared" si="1046"/>
        <v>0</v>
      </c>
      <c r="L414" s="197">
        <f t="shared" si="1046"/>
        <v>0</v>
      </c>
      <c r="M414" s="150"/>
      <c r="N414" s="149">
        <f t="shared" si="4"/>
        <v>0</v>
      </c>
      <c r="O414" s="149">
        <f t="shared" ref="O414:S414" si="1047">+O415+O419</f>
        <v>0</v>
      </c>
      <c r="P414" s="149">
        <f t="shared" si="1047"/>
        <v>0</v>
      </c>
      <c r="Q414" s="149">
        <f t="shared" si="1047"/>
        <v>0</v>
      </c>
      <c r="R414" s="149">
        <f t="shared" si="1047"/>
        <v>0</v>
      </c>
      <c r="S414" s="149">
        <f t="shared" si="1047"/>
        <v>0</v>
      </c>
      <c r="T414" s="150"/>
      <c r="U414" s="149">
        <f t="shared" si="6"/>
        <v>0</v>
      </c>
      <c r="V414" s="149">
        <f t="shared" ref="V414:X414" si="1048">+V415+V419</f>
        <v>0</v>
      </c>
      <c r="W414" s="149">
        <f t="shared" si="1048"/>
        <v>0</v>
      </c>
      <c r="X414" s="149">
        <f t="shared" si="1048"/>
        <v>0</v>
      </c>
      <c r="Y414" s="150"/>
      <c r="Z414" s="149">
        <f t="shared" si="8"/>
        <v>0</v>
      </c>
      <c r="AA414" s="149">
        <f t="shared" ref="AA414:AC414" si="1049">+AA415+AA419</f>
        <v>0</v>
      </c>
      <c r="AB414" s="149">
        <f t="shared" si="1049"/>
        <v>0</v>
      </c>
      <c r="AC414" s="149">
        <f t="shared" si="1049"/>
        <v>0</v>
      </c>
      <c r="AD414" s="150"/>
      <c r="AE414" s="149">
        <f t="shared" si="10"/>
        <v>0</v>
      </c>
      <c r="AF414" s="149">
        <f t="shared" ref="AF414:AH414" si="1050">+AF415+AF419</f>
        <v>0</v>
      </c>
      <c r="AG414" s="149">
        <f t="shared" si="1050"/>
        <v>0</v>
      </c>
      <c r="AH414" s="149">
        <f t="shared" si="1050"/>
        <v>0</v>
      </c>
      <c r="AI414" s="150"/>
      <c r="AJ414" s="149">
        <f t="shared" si="12"/>
        <v>0</v>
      </c>
      <c r="AK414" s="149">
        <f t="shared" ref="AK414:AL414" si="1051">+AK415+AK419</f>
        <v>0</v>
      </c>
      <c r="AL414" s="149">
        <f t="shared" si="1051"/>
        <v>0</v>
      </c>
      <c r="AM414" s="150"/>
      <c r="AN414" s="149">
        <f>+AN415+AN419</f>
        <v>0</v>
      </c>
      <c r="AO414" s="150"/>
      <c r="AP414" s="149">
        <f>+AP415+AP419</f>
        <v>0</v>
      </c>
      <c r="AQ414" s="150"/>
      <c r="AR414" s="149">
        <f>+AR415+AR419</f>
        <v>0</v>
      </c>
      <c r="AS414" s="150"/>
      <c r="AT414" s="149">
        <f>+AT415+AT419</f>
        <v>0</v>
      </c>
      <c r="AU414" s="150"/>
      <c r="AV414" s="149">
        <f t="shared" si="14"/>
        <v>0</v>
      </c>
      <c r="AW414" s="149">
        <f t="shared" ref="AW414:AX414" si="1052">+AW415+AW419</f>
        <v>0</v>
      </c>
      <c r="AX414" s="149">
        <f t="shared" si="1052"/>
        <v>0</v>
      </c>
      <c r="AY414" s="150"/>
      <c r="AZ414" s="149">
        <f t="shared" si="16"/>
        <v>0</v>
      </c>
      <c r="BA414" s="149">
        <f t="shared" ref="BA414:BB414" si="1053">+BA415+BA419</f>
        <v>0</v>
      </c>
      <c r="BB414" s="149">
        <f t="shared" si="1053"/>
        <v>0</v>
      </c>
      <c r="BC414" s="149"/>
      <c r="BD414" s="149">
        <f t="shared" si="18"/>
        <v>0</v>
      </c>
      <c r="BE414" s="355">
        <f>+BE415+BE419</f>
        <v>0</v>
      </c>
      <c r="BF414" s="149">
        <f t="shared" ref="BF414" si="1054">+BF415+BF419</f>
        <v>0</v>
      </c>
      <c r="BG414" s="151"/>
      <c r="BH414" s="149">
        <f t="shared" si="20"/>
        <v>0</v>
      </c>
      <c r="BI414" s="149">
        <f t="shared" ref="BI414:BM414" si="1055">+BI415+BI419</f>
        <v>0</v>
      </c>
      <c r="BJ414" s="149">
        <f t="shared" si="1055"/>
        <v>0</v>
      </c>
      <c r="BK414" s="149">
        <f t="shared" si="1055"/>
        <v>0</v>
      </c>
      <c r="BL414" s="149">
        <f t="shared" si="1055"/>
        <v>0</v>
      </c>
      <c r="BM414" s="149">
        <f t="shared" si="1055"/>
        <v>0</v>
      </c>
      <c r="BN414" s="151"/>
      <c r="BO414" s="149">
        <f t="shared" si="22"/>
        <v>0</v>
      </c>
      <c r="BP414" s="151"/>
      <c r="BQ414" s="126"/>
    </row>
    <row r="415" spans="1:69" ht="12.75" customHeight="1">
      <c r="A415" s="154" t="s">
        <v>828</v>
      </c>
      <c r="B415" s="155" t="s">
        <v>829</v>
      </c>
      <c r="C415" s="149">
        <f t="shared" si="0"/>
        <v>0</v>
      </c>
      <c r="D415" s="200">
        <f t="shared" ref="D415:F415" si="1056">+D416+D417+D418</f>
        <v>0</v>
      </c>
      <c r="E415" s="200">
        <f t="shared" si="1056"/>
        <v>0</v>
      </c>
      <c r="F415" s="197">
        <f t="shared" si="1056"/>
        <v>0</v>
      </c>
      <c r="G415" s="150"/>
      <c r="H415" s="149">
        <f t="shared" si="2"/>
        <v>0</v>
      </c>
      <c r="I415" s="200">
        <f t="shared" ref="I415:L415" si="1057">+I416+I417+I418</f>
        <v>0</v>
      </c>
      <c r="J415" s="200">
        <f t="shared" si="1057"/>
        <v>0</v>
      </c>
      <c r="K415" s="200">
        <f t="shared" si="1057"/>
        <v>0</v>
      </c>
      <c r="L415" s="197">
        <f t="shared" si="1057"/>
        <v>0</v>
      </c>
      <c r="M415" s="150"/>
      <c r="N415" s="149">
        <f t="shared" si="4"/>
        <v>0</v>
      </c>
      <c r="O415" s="156">
        <f t="shared" ref="O415:S415" si="1058">+O416+O417+O418</f>
        <v>0</v>
      </c>
      <c r="P415" s="156">
        <f t="shared" si="1058"/>
        <v>0</v>
      </c>
      <c r="Q415" s="156">
        <f t="shared" si="1058"/>
        <v>0</v>
      </c>
      <c r="R415" s="156">
        <f t="shared" si="1058"/>
        <v>0</v>
      </c>
      <c r="S415" s="156">
        <f t="shared" si="1058"/>
        <v>0</v>
      </c>
      <c r="T415" s="150"/>
      <c r="U415" s="149">
        <f t="shared" si="6"/>
        <v>0</v>
      </c>
      <c r="V415" s="156">
        <f t="shared" ref="V415:X415" si="1059">+V416+V417+V418</f>
        <v>0</v>
      </c>
      <c r="W415" s="156">
        <f t="shared" si="1059"/>
        <v>0</v>
      </c>
      <c r="X415" s="156">
        <f t="shared" si="1059"/>
        <v>0</v>
      </c>
      <c r="Y415" s="150"/>
      <c r="Z415" s="149">
        <f t="shared" si="8"/>
        <v>0</v>
      </c>
      <c r="AA415" s="156">
        <f t="shared" ref="AA415:AC415" si="1060">+AA416+AA417+AA418</f>
        <v>0</v>
      </c>
      <c r="AB415" s="156">
        <f t="shared" si="1060"/>
        <v>0</v>
      </c>
      <c r="AC415" s="156">
        <f t="shared" si="1060"/>
        <v>0</v>
      </c>
      <c r="AD415" s="150"/>
      <c r="AE415" s="149">
        <f t="shared" si="10"/>
        <v>0</v>
      </c>
      <c r="AF415" s="156">
        <f t="shared" ref="AF415:AH415" si="1061">+AF416+AF417+AF418</f>
        <v>0</v>
      </c>
      <c r="AG415" s="156">
        <f t="shared" si="1061"/>
        <v>0</v>
      </c>
      <c r="AH415" s="156">
        <f t="shared" si="1061"/>
        <v>0</v>
      </c>
      <c r="AI415" s="150"/>
      <c r="AJ415" s="149">
        <f t="shared" si="12"/>
        <v>0</v>
      </c>
      <c r="AK415" s="156">
        <f t="shared" ref="AK415:AL415" si="1062">+AK416+AK417+AK418</f>
        <v>0</v>
      </c>
      <c r="AL415" s="156">
        <f t="shared" si="1062"/>
        <v>0</v>
      </c>
      <c r="AM415" s="150"/>
      <c r="AN415" s="156">
        <f>+AN416+AN417+AN418</f>
        <v>0</v>
      </c>
      <c r="AO415" s="150"/>
      <c r="AP415" s="156">
        <f>+AP416+AP417+AP418</f>
        <v>0</v>
      </c>
      <c r="AQ415" s="150"/>
      <c r="AR415" s="156">
        <f>+AR416+AR417+AR418</f>
        <v>0</v>
      </c>
      <c r="AS415" s="150"/>
      <c r="AT415" s="156">
        <f>+AT416+AT417+AT418</f>
        <v>0</v>
      </c>
      <c r="AU415" s="150"/>
      <c r="AV415" s="149">
        <f t="shared" si="14"/>
        <v>0</v>
      </c>
      <c r="AW415" s="156">
        <f t="shared" ref="AW415:AX415" si="1063">+AW416+AW417+AW418</f>
        <v>0</v>
      </c>
      <c r="AX415" s="156">
        <f t="shared" si="1063"/>
        <v>0</v>
      </c>
      <c r="AY415" s="150"/>
      <c r="AZ415" s="149">
        <f t="shared" si="16"/>
        <v>0</v>
      </c>
      <c r="BA415" s="156">
        <f t="shared" ref="BA415:BB415" si="1064">+BA416+BA417+BA418</f>
        <v>0</v>
      </c>
      <c r="BB415" s="156">
        <f t="shared" si="1064"/>
        <v>0</v>
      </c>
      <c r="BC415" s="149"/>
      <c r="BD415" s="149">
        <f t="shared" si="18"/>
        <v>0</v>
      </c>
      <c r="BE415" s="356">
        <f>+BE416+BE417+BE418</f>
        <v>0</v>
      </c>
      <c r="BF415" s="156">
        <f t="shared" ref="BF415" si="1065">+BF416+BF417+BF418</f>
        <v>0</v>
      </c>
      <c r="BG415" s="151"/>
      <c r="BH415" s="149">
        <f t="shared" si="20"/>
        <v>0</v>
      </c>
      <c r="BI415" s="156">
        <f t="shared" ref="BI415:BM415" si="1066">+BI416+BI417+BI418</f>
        <v>0</v>
      </c>
      <c r="BJ415" s="156">
        <f t="shared" si="1066"/>
        <v>0</v>
      </c>
      <c r="BK415" s="156">
        <f t="shared" si="1066"/>
        <v>0</v>
      </c>
      <c r="BL415" s="156">
        <f t="shared" si="1066"/>
        <v>0</v>
      </c>
      <c r="BM415" s="156">
        <f t="shared" si="1066"/>
        <v>0</v>
      </c>
      <c r="BN415" s="151"/>
      <c r="BO415" s="149">
        <f t="shared" si="22"/>
        <v>0</v>
      </c>
      <c r="BP415" s="151"/>
      <c r="BQ415" s="126"/>
    </row>
    <row r="416" spans="1:69" ht="12.75" customHeight="1">
      <c r="A416" s="164" t="s">
        <v>830</v>
      </c>
      <c r="B416" s="165" t="s">
        <v>831</v>
      </c>
      <c r="C416" s="149">
        <f t="shared" si="0"/>
        <v>0</v>
      </c>
      <c r="D416" s="200"/>
      <c r="E416" s="200"/>
      <c r="F416" s="201"/>
      <c r="G416" s="150"/>
      <c r="H416" s="149">
        <f t="shared" si="2"/>
        <v>0</v>
      </c>
      <c r="I416" s="200"/>
      <c r="J416" s="200"/>
      <c r="K416" s="200"/>
      <c r="L416" s="200"/>
      <c r="M416" s="150"/>
      <c r="N416" s="149">
        <f t="shared" si="4"/>
        <v>0</v>
      </c>
      <c r="O416" s="166"/>
      <c r="P416" s="166"/>
      <c r="Q416" s="166"/>
      <c r="R416" s="166"/>
      <c r="S416" s="166"/>
      <c r="T416" s="150"/>
      <c r="U416" s="149">
        <f t="shared" si="6"/>
        <v>0</v>
      </c>
      <c r="V416" s="166"/>
      <c r="W416" s="166"/>
      <c r="X416" s="166"/>
      <c r="Y416" s="150"/>
      <c r="Z416" s="149">
        <f t="shared" si="8"/>
        <v>0</v>
      </c>
      <c r="AA416" s="166"/>
      <c r="AB416" s="166"/>
      <c r="AC416" s="166"/>
      <c r="AD416" s="150"/>
      <c r="AE416" s="149">
        <f t="shared" si="10"/>
        <v>0</v>
      </c>
      <c r="AF416" s="166"/>
      <c r="AG416" s="166"/>
      <c r="AH416" s="166"/>
      <c r="AI416" s="150"/>
      <c r="AJ416" s="149">
        <f t="shared" si="12"/>
        <v>0</v>
      </c>
      <c r="AK416" s="166"/>
      <c r="AL416" s="166"/>
      <c r="AM416" s="150"/>
      <c r="AN416" s="166"/>
      <c r="AO416" s="150"/>
      <c r="AP416" s="166"/>
      <c r="AQ416" s="150"/>
      <c r="AR416" s="166"/>
      <c r="AS416" s="150"/>
      <c r="AT416" s="166"/>
      <c r="AU416" s="150"/>
      <c r="AV416" s="149">
        <f t="shared" si="14"/>
        <v>0</v>
      </c>
      <c r="AW416" s="166"/>
      <c r="AX416" s="166"/>
      <c r="AY416" s="150"/>
      <c r="AZ416" s="149">
        <f t="shared" si="16"/>
        <v>0</v>
      </c>
      <c r="BA416" s="166"/>
      <c r="BB416" s="166"/>
      <c r="BC416" s="149"/>
      <c r="BD416" s="149">
        <f t="shared" si="18"/>
        <v>0</v>
      </c>
      <c r="BE416" s="358"/>
      <c r="BF416" s="166"/>
      <c r="BG416" s="151"/>
      <c r="BH416" s="149">
        <f t="shared" si="20"/>
        <v>0</v>
      </c>
      <c r="BI416" s="166"/>
      <c r="BJ416" s="166"/>
      <c r="BK416" s="166"/>
      <c r="BL416" s="166"/>
      <c r="BM416" s="166"/>
      <c r="BN416" s="151"/>
      <c r="BO416" s="149">
        <f t="shared" si="22"/>
        <v>0</v>
      </c>
      <c r="BP416" s="151"/>
      <c r="BQ416" s="126"/>
    </row>
    <row r="417" spans="1:69" ht="12.75" customHeight="1">
      <c r="A417" s="164" t="s">
        <v>832</v>
      </c>
      <c r="B417" s="165" t="s">
        <v>833</v>
      </c>
      <c r="C417" s="149">
        <f t="shared" si="0"/>
        <v>0</v>
      </c>
      <c r="D417" s="200"/>
      <c r="E417" s="200"/>
      <c r="F417" s="200"/>
      <c r="G417" s="150"/>
      <c r="H417" s="149">
        <f t="shared" si="2"/>
        <v>0</v>
      </c>
      <c r="I417" s="200"/>
      <c r="J417" s="200"/>
      <c r="K417" s="200"/>
      <c r="L417" s="201"/>
      <c r="M417" s="150"/>
      <c r="N417" s="149">
        <f t="shared" si="4"/>
        <v>0</v>
      </c>
      <c r="O417" s="166"/>
      <c r="P417" s="166"/>
      <c r="Q417" s="166"/>
      <c r="R417" s="166"/>
      <c r="S417" s="166"/>
      <c r="T417" s="150"/>
      <c r="U417" s="149">
        <f t="shared" si="6"/>
        <v>0</v>
      </c>
      <c r="V417" s="166"/>
      <c r="W417" s="166"/>
      <c r="X417" s="166"/>
      <c r="Y417" s="150"/>
      <c r="Z417" s="149">
        <f t="shared" si="8"/>
        <v>0</v>
      </c>
      <c r="AA417" s="166"/>
      <c r="AB417" s="166"/>
      <c r="AC417" s="166"/>
      <c r="AD417" s="150"/>
      <c r="AE417" s="149">
        <f t="shared" si="10"/>
        <v>0</v>
      </c>
      <c r="AF417" s="166"/>
      <c r="AG417" s="166"/>
      <c r="AH417" s="166"/>
      <c r="AI417" s="150"/>
      <c r="AJ417" s="149">
        <f t="shared" si="12"/>
        <v>0</v>
      </c>
      <c r="AK417" s="166"/>
      <c r="AL417" s="166"/>
      <c r="AM417" s="150"/>
      <c r="AN417" s="166"/>
      <c r="AO417" s="150"/>
      <c r="AP417" s="166"/>
      <c r="AQ417" s="150"/>
      <c r="AR417" s="166"/>
      <c r="AS417" s="150"/>
      <c r="AT417" s="166"/>
      <c r="AU417" s="150"/>
      <c r="AV417" s="149">
        <f t="shared" si="14"/>
        <v>0</v>
      </c>
      <c r="AW417" s="166"/>
      <c r="AX417" s="166"/>
      <c r="AY417" s="150"/>
      <c r="AZ417" s="149">
        <f t="shared" si="16"/>
        <v>0</v>
      </c>
      <c r="BA417" s="166"/>
      <c r="BB417" s="166"/>
      <c r="BC417" s="149"/>
      <c r="BD417" s="149">
        <f t="shared" si="18"/>
        <v>0</v>
      </c>
      <c r="BE417" s="358"/>
      <c r="BF417" s="166"/>
      <c r="BG417" s="151"/>
      <c r="BH417" s="149">
        <f t="shared" si="20"/>
        <v>0</v>
      </c>
      <c r="BI417" s="166"/>
      <c r="BJ417" s="166"/>
      <c r="BK417" s="166"/>
      <c r="BL417" s="166"/>
      <c r="BM417" s="166"/>
      <c r="BN417" s="151"/>
      <c r="BO417" s="149">
        <f t="shared" si="22"/>
        <v>0</v>
      </c>
      <c r="BP417" s="151"/>
      <c r="BQ417" s="126"/>
    </row>
    <row r="418" spans="1:69" ht="12.75" customHeight="1">
      <c r="A418" s="164" t="s">
        <v>834</v>
      </c>
      <c r="B418" s="165" t="s">
        <v>835</v>
      </c>
      <c r="C418" s="149">
        <f t="shared" si="0"/>
        <v>0</v>
      </c>
      <c r="D418" s="200"/>
      <c r="E418" s="200"/>
      <c r="F418" s="200"/>
      <c r="G418" s="150"/>
      <c r="H418" s="149">
        <f t="shared" si="2"/>
        <v>0</v>
      </c>
      <c r="I418" s="200"/>
      <c r="J418" s="200"/>
      <c r="K418" s="200"/>
      <c r="L418" s="200"/>
      <c r="M418" s="150"/>
      <c r="N418" s="149">
        <f t="shared" si="4"/>
        <v>0</v>
      </c>
      <c r="O418" s="166"/>
      <c r="P418" s="166"/>
      <c r="Q418" s="166"/>
      <c r="R418" s="166"/>
      <c r="S418" s="166"/>
      <c r="T418" s="150"/>
      <c r="U418" s="149">
        <f t="shared" si="6"/>
        <v>0</v>
      </c>
      <c r="V418" s="166"/>
      <c r="W418" s="166"/>
      <c r="X418" s="166"/>
      <c r="Y418" s="150"/>
      <c r="Z418" s="149">
        <f t="shared" si="8"/>
        <v>0</v>
      </c>
      <c r="AA418" s="166"/>
      <c r="AB418" s="166"/>
      <c r="AC418" s="166"/>
      <c r="AD418" s="150"/>
      <c r="AE418" s="149">
        <f t="shared" si="10"/>
        <v>0</v>
      </c>
      <c r="AF418" s="166"/>
      <c r="AG418" s="166"/>
      <c r="AH418" s="166"/>
      <c r="AI418" s="150"/>
      <c r="AJ418" s="149">
        <f t="shared" si="12"/>
        <v>0</v>
      </c>
      <c r="AK418" s="166"/>
      <c r="AL418" s="166"/>
      <c r="AM418" s="150"/>
      <c r="AN418" s="166"/>
      <c r="AO418" s="150"/>
      <c r="AP418" s="166"/>
      <c r="AQ418" s="150"/>
      <c r="AR418" s="166"/>
      <c r="AS418" s="150"/>
      <c r="AT418" s="166"/>
      <c r="AU418" s="150"/>
      <c r="AV418" s="149">
        <f t="shared" si="14"/>
        <v>0</v>
      </c>
      <c r="AW418" s="166"/>
      <c r="AX418" s="166"/>
      <c r="AY418" s="150"/>
      <c r="AZ418" s="149">
        <f t="shared" si="16"/>
        <v>0</v>
      </c>
      <c r="BA418" s="166"/>
      <c r="BB418" s="166"/>
      <c r="BC418" s="149"/>
      <c r="BD418" s="149">
        <f t="shared" si="18"/>
        <v>0</v>
      </c>
      <c r="BE418" s="358"/>
      <c r="BF418" s="166"/>
      <c r="BG418" s="151"/>
      <c r="BH418" s="149">
        <f t="shared" si="20"/>
        <v>0</v>
      </c>
      <c r="BI418" s="166"/>
      <c r="BJ418" s="166"/>
      <c r="BK418" s="166"/>
      <c r="BL418" s="166"/>
      <c r="BM418" s="166"/>
      <c r="BN418" s="151"/>
      <c r="BO418" s="149">
        <f t="shared" si="22"/>
        <v>0</v>
      </c>
      <c r="BP418" s="151"/>
      <c r="BQ418" s="126"/>
    </row>
    <row r="419" spans="1:69" ht="12.75" customHeight="1">
      <c r="A419" s="154" t="s">
        <v>836</v>
      </c>
      <c r="B419" s="155" t="s">
        <v>837</v>
      </c>
      <c r="C419" s="149">
        <f t="shared" si="0"/>
        <v>0</v>
      </c>
      <c r="D419" s="200">
        <f t="shared" ref="D419:F419" si="1067">+D420+D421+D422</f>
        <v>0</v>
      </c>
      <c r="E419" s="200">
        <f t="shared" si="1067"/>
        <v>0</v>
      </c>
      <c r="F419" s="197">
        <f t="shared" si="1067"/>
        <v>0</v>
      </c>
      <c r="G419" s="150"/>
      <c r="H419" s="149">
        <f t="shared" si="2"/>
        <v>0</v>
      </c>
      <c r="I419" s="200">
        <f t="shared" ref="I419:L419" si="1068">+I420+I421+I422</f>
        <v>0</v>
      </c>
      <c r="J419" s="200">
        <f t="shared" si="1068"/>
        <v>0</v>
      </c>
      <c r="K419" s="200">
        <f t="shared" si="1068"/>
        <v>0</v>
      </c>
      <c r="L419" s="197">
        <f t="shared" si="1068"/>
        <v>0</v>
      </c>
      <c r="M419" s="150"/>
      <c r="N419" s="149">
        <f t="shared" si="4"/>
        <v>0</v>
      </c>
      <c r="O419" s="156">
        <f t="shared" ref="O419:S419" si="1069">+O420+O421+O422</f>
        <v>0</v>
      </c>
      <c r="P419" s="156">
        <f t="shared" si="1069"/>
        <v>0</v>
      </c>
      <c r="Q419" s="156">
        <f t="shared" si="1069"/>
        <v>0</v>
      </c>
      <c r="R419" s="156">
        <f t="shared" si="1069"/>
        <v>0</v>
      </c>
      <c r="S419" s="156">
        <f t="shared" si="1069"/>
        <v>0</v>
      </c>
      <c r="T419" s="150"/>
      <c r="U419" s="149">
        <f t="shared" si="6"/>
        <v>0</v>
      </c>
      <c r="V419" s="156">
        <f t="shared" ref="V419:X419" si="1070">+V420+V421+V422</f>
        <v>0</v>
      </c>
      <c r="W419" s="156">
        <f t="shared" si="1070"/>
        <v>0</v>
      </c>
      <c r="X419" s="156">
        <f t="shared" si="1070"/>
        <v>0</v>
      </c>
      <c r="Y419" s="150"/>
      <c r="Z419" s="149">
        <f t="shared" si="8"/>
        <v>0</v>
      </c>
      <c r="AA419" s="156">
        <f t="shared" ref="AA419:AC419" si="1071">+AA420+AA421+AA422</f>
        <v>0</v>
      </c>
      <c r="AB419" s="156">
        <f t="shared" si="1071"/>
        <v>0</v>
      </c>
      <c r="AC419" s="156">
        <f t="shared" si="1071"/>
        <v>0</v>
      </c>
      <c r="AD419" s="150"/>
      <c r="AE419" s="149">
        <f t="shared" si="10"/>
        <v>0</v>
      </c>
      <c r="AF419" s="156">
        <f t="shared" ref="AF419:AH419" si="1072">+AF420+AF421+AF422</f>
        <v>0</v>
      </c>
      <c r="AG419" s="156">
        <f t="shared" si="1072"/>
        <v>0</v>
      </c>
      <c r="AH419" s="156">
        <f t="shared" si="1072"/>
        <v>0</v>
      </c>
      <c r="AI419" s="150"/>
      <c r="AJ419" s="149">
        <f t="shared" si="12"/>
        <v>0</v>
      </c>
      <c r="AK419" s="156">
        <f t="shared" ref="AK419:AL419" si="1073">+AK420+AK421+AK422</f>
        <v>0</v>
      </c>
      <c r="AL419" s="156">
        <f t="shared" si="1073"/>
        <v>0</v>
      </c>
      <c r="AM419" s="150"/>
      <c r="AN419" s="156">
        <f>+AN420+AN421+AN422</f>
        <v>0</v>
      </c>
      <c r="AO419" s="150"/>
      <c r="AP419" s="156">
        <f>+AP420+AP421+AP422</f>
        <v>0</v>
      </c>
      <c r="AQ419" s="150"/>
      <c r="AR419" s="156">
        <f>+AR420+AR421+AR422</f>
        <v>0</v>
      </c>
      <c r="AS419" s="150"/>
      <c r="AT419" s="156">
        <f>+AT420+AT421+AT422</f>
        <v>0</v>
      </c>
      <c r="AU419" s="150"/>
      <c r="AV419" s="149">
        <f t="shared" si="14"/>
        <v>0</v>
      </c>
      <c r="AW419" s="156">
        <f t="shared" ref="AW419:AX419" si="1074">+AW420+AW421+AW422</f>
        <v>0</v>
      </c>
      <c r="AX419" s="156">
        <f t="shared" si="1074"/>
        <v>0</v>
      </c>
      <c r="AY419" s="150"/>
      <c r="AZ419" s="149">
        <f t="shared" si="16"/>
        <v>0</v>
      </c>
      <c r="BA419" s="156">
        <f t="shared" ref="BA419:BB419" si="1075">+BA420+BA421+BA422</f>
        <v>0</v>
      </c>
      <c r="BB419" s="156">
        <f t="shared" si="1075"/>
        <v>0</v>
      </c>
      <c r="BC419" s="149"/>
      <c r="BD419" s="149">
        <f t="shared" si="18"/>
        <v>0</v>
      </c>
      <c r="BE419" s="356">
        <f>+BE420+BE421+BE422</f>
        <v>0</v>
      </c>
      <c r="BF419" s="156">
        <f t="shared" ref="BF419" si="1076">+BF420+BF421+BF422</f>
        <v>0</v>
      </c>
      <c r="BG419" s="151"/>
      <c r="BH419" s="149">
        <f t="shared" si="20"/>
        <v>0</v>
      </c>
      <c r="BI419" s="156">
        <f t="shared" ref="BI419:BM419" si="1077">+BI420+BI421+BI422</f>
        <v>0</v>
      </c>
      <c r="BJ419" s="156">
        <f t="shared" si="1077"/>
        <v>0</v>
      </c>
      <c r="BK419" s="156">
        <f t="shared" si="1077"/>
        <v>0</v>
      </c>
      <c r="BL419" s="156">
        <f t="shared" si="1077"/>
        <v>0</v>
      </c>
      <c r="BM419" s="156">
        <f t="shared" si="1077"/>
        <v>0</v>
      </c>
      <c r="BN419" s="151"/>
      <c r="BO419" s="149">
        <f t="shared" si="22"/>
        <v>0</v>
      </c>
      <c r="BP419" s="151"/>
      <c r="BQ419" s="126"/>
    </row>
    <row r="420" spans="1:69" ht="12.75" customHeight="1">
      <c r="A420" s="164" t="s">
        <v>838</v>
      </c>
      <c r="B420" s="165" t="s">
        <v>839</v>
      </c>
      <c r="C420" s="149">
        <f t="shared" si="0"/>
        <v>0</v>
      </c>
      <c r="D420" s="200"/>
      <c r="E420" s="200"/>
      <c r="F420" s="201"/>
      <c r="G420" s="150"/>
      <c r="H420" s="149">
        <f t="shared" si="2"/>
        <v>0</v>
      </c>
      <c r="I420" s="200"/>
      <c r="J420" s="200"/>
      <c r="K420" s="200"/>
      <c r="L420" s="200"/>
      <c r="M420" s="150"/>
      <c r="N420" s="149">
        <f t="shared" si="4"/>
        <v>0</v>
      </c>
      <c r="O420" s="166"/>
      <c r="P420" s="166"/>
      <c r="Q420" s="166"/>
      <c r="R420" s="166"/>
      <c r="S420" s="166"/>
      <c r="T420" s="150"/>
      <c r="U420" s="149">
        <f t="shared" si="6"/>
        <v>0</v>
      </c>
      <c r="V420" s="166"/>
      <c r="W420" s="166"/>
      <c r="X420" s="166"/>
      <c r="Y420" s="150"/>
      <c r="Z420" s="149">
        <f t="shared" si="8"/>
        <v>0</v>
      </c>
      <c r="AA420" s="166"/>
      <c r="AB420" s="166"/>
      <c r="AC420" s="166"/>
      <c r="AD420" s="150"/>
      <c r="AE420" s="149">
        <f t="shared" si="10"/>
        <v>0</v>
      </c>
      <c r="AF420" s="166"/>
      <c r="AG420" s="166"/>
      <c r="AH420" s="166"/>
      <c r="AI420" s="150"/>
      <c r="AJ420" s="149">
        <f t="shared" si="12"/>
        <v>0</v>
      </c>
      <c r="AK420" s="166"/>
      <c r="AL420" s="166"/>
      <c r="AM420" s="150"/>
      <c r="AN420" s="166"/>
      <c r="AO420" s="150"/>
      <c r="AP420" s="166"/>
      <c r="AQ420" s="150"/>
      <c r="AR420" s="166"/>
      <c r="AS420" s="150"/>
      <c r="AT420" s="166"/>
      <c r="AU420" s="150"/>
      <c r="AV420" s="149">
        <f t="shared" si="14"/>
        <v>0</v>
      </c>
      <c r="AW420" s="166"/>
      <c r="AX420" s="166"/>
      <c r="AY420" s="150"/>
      <c r="AZ420" s="149">
        <f t="shared" si="16"/>
        <v>0</v>
      </c>
      <c r="BA420" s="166"/>
      <c r="BB420" s="166"/>
      <c r="BC420" s="149"/>
      <c r="BD420" s="149">
        <f t="shared" si="18"/>
        <v>0</v>
      </c>
      <c r="BE420" s="358"/>
      <c r="BF420" s="166"/>
      <c r="BG420" s="151"/>
      <c r="BH420" s="149">
        <f t="shared" si="20"/>
        <v>0</v>
      </c>
      <c r="BI420" s="166"/>
      <c r="BJ420" s="166"/>
      <c r="BK420" s="166"/>
      <c r="BL420" s="166"/>
      <c r="BM420" s="166"/>
      <c r="BN420" s="151"/>
      <c r="BO420" s="149">
        <f t="shared" si="22"/>
        <v>0</v>
      </c>
      <c r="BP420" s="151"/>
      <c r="BQ420" s="126"/>
    </row>
    <row r="421" spans="1:69" ht="12.75" customHeight="1">
      <c r="A421" s="164" t="s">
        <v>840</v>
      </c>
      <c r="B421" s="165" t="s">
        <v>841</v>
      </c>
      <c r="C421" s="149">
        <f t="shared" si="0"/>
        <v>0</v>
      </c>
      <c r="D421" s="200"/>
      <c r="E421" s="200"/>
      <c r="F421" s="200"/>
      <c r="G421" s="150"/>
      <c r="H421" s="149">
        <f t="shared" si="2"/>
        <v>0</v>
      </c>
      <c r="I421" s="200"/>
      <c r="J421" s="200"/>
      <c r="K421" s="200"/>
      <c r="L421" s="201"/>
      <c r="M421" s="150"/>
      <c r="N421" s="149">
        <f t="shared" si="4"/>
        <v>0</v>
      </c>
      <c r="O421" s="166"/>
      <c r="P421" s="166"/>
      <c r="Q421" s="166"/>
      <c r="R421" s="166"/>
      <c r="S421" s="166"/>
      <c r="T421" s="150"/>
      <c r="U421" s="149">
        <f t="shared" si="6"/>
        <v>0</v>
      </c>
      <c r="V421" s="166"/>
      <c r="W421" s="166"/>
      <c r="X421" s="166"/>
      <c r="Y421" s="150"/>
      <c r="Z421" s="149">
        <f t="shared" si="8"/>
        <v>0</v>
      </c>
      <c r="AA421" s="166"/>
      <c r="AB421" s="166"/>
      <c r="AC421" s="166"/>
      <c r="AD421" s="150"/>
      <c r="AE421" s="149">
        <f t="shared" si="10"/>
        <v>0</v>
      </c>
      <c r="AF421" s="166"/>
      <c r="AG421" s="166"/>
      <c r="AH421" s="166"/>
      <c r="AI421" s="150"/>
      <c r="AJ421" s="149">
        <f t="shared" si="12"/>
        <v>0</v>
      </c>
      <c r="AK421" s="166"/>
      <c r="AL421" s="166"/>
      <c r="AM421" s="150"/>
      <c r="AN421" s="166"/>
      <c r="AO421" s="150"/>
      <c r="AP421" s="166"/>
      <c r="AQ421" s="150"/>
      <c r="AR421" s="166"/>
      <c r="AS421" s="150"/>
      <c r="AT421" s="166"/>
      <c r="AU421" s="150"/>
      <c r="AV421" s="149">
        <f t="shared" si="14"/>
        <v>0</v>
      </c>
      <c r="AW421" s="166"/>
      <c r="AX421" s="166"/>
      <c r="AY421" s="150"/>
      <c r="AZ421" s="149">
        <f t="shared" si="16"/>
        <v>0</v>
      </c>
      <c r="BA421" s="166"/>
      <c r="BB421" s="166"/>
      <c r="BC421" s="149"/>
      <c r="BD421" s="149">
        <f t="shared" si="18"/>
        <v>0</v>
      </c>
      <c r="BE421" s="358"/>
      <c r="BF421" s="166"/>
      <c r="BG421" s="151"/>
      <c r="BH421" s="149">
        <f t="shared" si="20"/>
        <v>0</v>
      </c>
      <c r="BI421" s="166"/>
      <c r="BJ421" s="166"/>
      <c r="BK421" s="166"/>
      <c r="BL421" s="166"/>
      <c r="BM421" s="166"/>
      <c r="BN421" s="151"/>
      <c r="BO421" s="149">
        <f t="shared" si="22"/>
        <v>0</v>
      </c>
      <c r="BP421" s="151"/>
      <c r="BQ421" s="126"/>
    </row>
    <row r="422" spans="1:69" ht="12.75" customHeight="1">
      <c r="A422" s="164" t="s">
        <v>842</v>
      </c>
      <c r="B422" s="165" t="s">
        <v>843</v>
      </c>
      <c r="C422" s="149">
        <f t="shared" si="0"/>
        <v>0</v>
      </c>
      <c r="D422" s="200"/>
      <c r="E422" s="200"/>
      <c r="F422" s="200"/>
      <c r="G422" s="150"/>
      <c r="H422" s="149">
        <f t="shared" si="2"/>
        <v>0</v>
      </c>
      <c r="I422" s="200"/>
      <c r="J422" s="200"/>
      <c r="K422" s="200"/>
      <c r="L422" s="200"/>
      <c r="M422" s="150"/>
      <c r="N422" s="149">
        <f t="shared" si="4"/>
        <v>0</v>
      </c>
      <c r="O422" s="166"/>
      <c r="P422" s="166"/>
      <c r="Q422" s="166"/>
      <c r="R422" s="166"/>
      <c r="S422" s="166"/>
      <c r="T422" s="150"/>
      <c r="U422" s="149">
        <f t="shared" si="6"/>
        <v>0</v>
      </c>
      <c r="V422" s="166"/>
      <c r="W422" s="166"/>
      <c r="X422" s="166"/>
      <c r="Y422" s="150"/>
      <c r="Z422" s="149">
        <f t="shared" si="8"/>
        <v>0</v>
      </c>
      <c r="AA422" s="166"/>
      <c r="AB422" s="166"/>
      <c r="AC422" s="166"/>
      <c r="AD422" s="150"/>
      <c r="AE422" s="149">
        <f t="shared" si="10"/>
        <v>0</v>
      </c>
      <c r="AF422" s="166"/>
      <c r="AG422" s="166"/>
      <c r="AH422" s="166"/>
      <c r="AI422" s="150"/>
      <c r="AJ422" s="149">
        <f t="shared" si="12"/>
        <v>0</v>
      </c>
      <c r="AK422" s="166"/>
      <c r="AL422" s="166"/>
      <c r="AM422" s="150"/>
      <c r="AN422" s="166"/>
      <c r="AO422" s="150"/>
      <c r="AP422" s="166"/>
      <c r="AQ422" s="150"/>
      <c r="AR422" s="166"/>
      <c r="AS422" s="150"/>
      <c r="AT422" s="166"/>
      <c r="AU422" s="150"/>
      <c r="AV422" s="149">
        <f t="shared" si="14"/>
        <v>0</v>
      </c>
      <c r="AW422" s="166"/>
      <c r="AX422" s="166"/>
      <c r="AY422" s="150"/>
      <c r="AZ422" s="149">
        <f t="shared" si="16"/>
        <v>0</v>
      </c>
      <c r="BA422" s="166"/>
      <c r="BB422" s="166"/>
      <c r="BC422" s="149"/>
      <c r="BD422" s="149">
        <f t="shared" si="18"/>
        <v>0</v>
      </c>
      <c r="BE422" s="358"/>
      <c r="BF422" s="166"/>
      <c r="BG422" s="151"/>
      <c r="BH422" s="149">
        <f t="shared" si="20"/>
        <v>0</v>
      </c>
      <c r="BI422" s="166"/>
      <c r="BJ422" s="166"/>
      <c r="BK422" s="166"/>
      <c r="BL422" s="166"/>
      <c r="BM422" s="166"/>
      <c r="BN422" s="151"/>
      <c r="BO422" s="149">
        <f t="shared" si="22"/>
        <v>0</v>
      </c>
      <c r="BP422" s="151"/>
      <c r="BQ422" s="126"/>
    </row>
    <row r="423" spans="1:69" ht="12.75" customHeight="1">
      <c r="A423" s="152" t="s">
        <v>844</v>
      </c>
      <c r="B423" s="153" t="s">
        <v>845</v>
      </c>
      <c r="C423" s="149">
        <f t="shared" si="0"/>
        <v>0</v>
      </c>
      <c r="D423" s="200">
        <f t="shared" ref="D423:F423" si="1078">+D424+D428</f>
        <v>0</v>
      </c>
      <c r="E423" s="200">
        <f t="shared" si="1078"/>
        <v>0</v>
      </c>
      <c r="F423" s="197">
        <f t="shared" si="1078"/>
        <v>0</v>
      </c>
      <c r="G423" s="150"/>
      <c r="H423" s="149">
        <f t="shared" si="2"/>
        <v>0</v>
      </c>
      <c r="I423" s="200">
        <f t="shared" ref="I423:L423" si="1079">+I424+I428</f>
        <v>0</v>
      </c>
      <c r="J423" s="200">
        <f t="shared" si="1079"/>
        <v>0</v>
      </c>
      <c r="K423" s="200">
        <f t="shared" si="1079"/>
        <v>0</v>
      </c>
      <c r="L423" s="197">
        <f t="shared" si="1079"/>
        <v>0</v>
      </c>
      <c r="M423" s="150"/>
      <c r="N423" s="149">
        <f t="shared" si="4"/>
        <v>0</v>
      </c>
      <c r="O423" s="149">
        <f t="shared" ref="O423:S423" si="1080">+O424+O428</f>
        <v>0</v>
      </c>
      <c r="P423" s="149">
        <f t="shared" si="1080"/>
        <v>0</v>
      </c>
      <c r="Q423" s="149">
        <f t="shared" si="1080"/>
        <v>0</v>
      </c>
      <c r="R423" s="149">
        <f t="shared" si="1080"/>
        <v>0</v>
      </c>
      <c r="S423" s="149">
        <f t="shared" si="1080"/>
        <v>0</v>
      </c>
      <c r="T423" s="150"/>
      <c r="U423" s="149">
        <f t="shared" si="6"/>
        <v>0</v>
      </c>
      <c r="V423" s="149">
        <f t="shared" ref="V423:X423" si="1081">+V424+V428</f>
        <v>0</v>
      </c>
      <c r="W423" s="149">
        <f t="shared" si="1081"/>
        <v>0</v>
      </c>
      <c r="X423" s="149">
        <f t="shared" si="1081"/>
        <v>0</v>
      </c>
      <c r="Y423" s="150"/>
      <c r="Z423" s="149">
        <f t="shared" si="8"/>
        <v>0</v>
      </c>
      <c r="AA423" s="149">
        <f t="shared" ref="AA423:AC423" si="1082">+AA424+AA428</f>
        <v>0</v>
      </c>
      <c r="AB423" s="149">
        <f t="shared" si="1082"/>
        <v>0</v>
      </c>
      <c r="AC423" s="149">
        <f t="shared" si="1082"/>
        <v>0</v>
      </c>
      <c r="AD423" s="150"/>
      <c r="AE423" s="149">
        <f t="shared" si="10"/>
        <v>0</v>
      </c>
      <c r="AF423" s="149">
        <f t="shared" ref="AF423:AH423" si="1083">+AF424+AF428</f>
        <v>0</v>
      </c>
      <c r="AG423" s="149">
        <f t="shared" si="1083"/>
        <v>0</v>
      </c>
      <c r="AH423" s="149">
        <f t="shared" si="1083"/>
        <v>0</v>
      </c>
      <c r="AI423" s="150"/>
      <c r="AJ423" s="149">
        <f t="shared" si="12"/>
        <v>0</v>
      </c>
      <c r="AK423" s="149">
        <f t="shared" ref="AK423:AL423" si="1084">+AK424+AK428</f>
        <v>0</v>
      </c>
      <c r="AL423" s="149">
        <f t="shared" si="1084"/>
        <v>0</v>
      </c>
      <c r="AM423" s="150"/>
      <c r="AN423" s="149">
        <f>+AN424+AN428</f>
        <v>0</v>
      </c>
      <c r="AO423" s="150"/>
      <c r="AP423" s="149">
        <f>+AP424+AP428</f>
        <v>0</v>
      </c>
      <c r="AQ423" s="150"/>
      <c r="AR423" s="149">
        <f>+AR424+AR428</f>
        <v>0</v>
      </c>
      <c r="AS423" s="150"/>
      <c r="AT423" s="149">
        <f>+AT424+AT428</f>
        <v>0</v>
      </c>
      <c r="AU423" s="150"/>
      <c r="AV423" s="149">
        <f t="shared" si="14"/>
        <v>0</v>
      </c>
      <c r="AW423" s="149">
        <f t="shared" ref="AW423:AX423" si="1085">+AW424+AW428</f>
        <v>0</v>
      </c>
      <c r="AX423" s="149">
        <f t="shared" si="1085"/>
        <v>0</v>
      </c>
      <c r="AY423" s="150"/>
      <c r="AZ423" s="149">
        <f t="shared" si="16"/>
        <v>0</v>
      </c>
      <c r="BA423" s="149">
        <f t="shared" ref="BA423:BB423" si="1086">+BA424+BA428</f>
        <v>0</v>
      </c>
      <c r="BB423" s="149">
        <f t="shared" si="1086"/>
        <v>0</v>
      </c>
      <c r="BC423" s="149"/>
      <c r="BD423" s="149">
        <f t="shared" si="18"/>
        <v>0</v>
      </c>
      <c r="BE423" s="355">
        <f>+BE424+BE428</f>
        <v>0</v>
      </c>
      <c r="BF423" s="149">
        <f t="shared" ref="BF423" si="1087">+BF424+BF428</f>
        <v>0</v>
      </c>
      <c r="BG423" s="151"/>
      <c r="BH423" s="149">
        <f t="shared" si="20"/>
        <v>0</v>
      </c>
      <c r="BI423" s="149">
        <f t="shared" ref="BI423:BM423" si="1088">+BI424+BI428</f>
        <v>0</v>
      </c>
      <c r="BJ423" s="149">
        <f t="shared" si="1088"/>
        <v>0</v>
      </c>
      <c r="BK423" s="149">
        <f t="shared" si="1088"/>
        <v>0</v>
      </c>
      <c r="BL423" s="149">
        <f t="shared" si="1088"/>
        <v>0</v>
      </c>
      <c r="BM423" s="149">
        <f t="shared" si="1088"/>
        <v>0</v>
      </c>
      <c r="BN423" s="151"/>
      <c r="BO423" s="149">
        <f t="shared" si="22"/>
        <v>0</v>
      </c>
      <c r="BP423" s="151"/>
      <c r="BQ423" s="126"/>
    </row>
    <row r="424" spans="1:69" ht="12.75" customHeight="1">
      <c r="A424" s="154" t="s">
        <v>846</v>
      </c>
      <c r="B424" s="155" t="s">
        <v>847</v>
      </c>
      <c r="C424" s="149">
        <f t="shared" si="0"/>
        <v>0</v>
      </c>
      <c r="D424" s="200">
        <v>0</v>
      </c>
      <c r="E424" s="200">
        <f t="shared" ref="E424:F424" si="1089">+E425+E426+E427</f>
        <v>0</v>
      </c>
      <c r="F424" s="197">
        <f t="shared" si="1089"/>
        <v>0</v>
      </c>
      <c r="G424" s="150"/>
      <c r="H424" s="149">
        <f t="shared" si="2"/>
        <v>0</v>
      </c>
      <c r="I424" s="200">
        <f t="shared" ref="I424:L424" si="1090">+I425+I426+I427</f>
        <v>0</v>
      </c>
      <c r="J424" s="200">
        <f t="shared" si="1090"/>
        <v>0</v>
      </c>
      <c r="K424" s="200">
        <f t="shared" si="1090"/>
        <v>0</v>
      </c>
      <c r="L424" s="197">
        <f t="shared" si="1090"/>
        <v>0</v>
      </c>
      <c r="M424" s="150"/>
      <c r="N424" s="149">
        <f t="shared" si="4"/>
        <v>0</v>
      </c>
      <c r="O424" s="156">
        <f t="shared" ref="O424:S424" si="1091">+O425+O426+O427</f>
        <v>0</v>
      </c>
      <c r="P424" s="156">
        <f t="shared" si="1091"/>
        <v>0</v>
      </c>
      <c r="Q424" s="156">
        <f t="shared" si="1091"/>
        <v>0</v>
      </c>
      <c r="R424" s="156">
        <f t="shared" si="1091"/>
        <v>0</v>
      </c>
      <c r="S424" s="156">
        <f t="shared" si="1091"/>
        <v>0</v>
      </c>
      <c r="T424" s="150"/>
      <c r="U424" s="149">
        <f t="shared" si="6"/>
        <v>0</v>
      </c>
      <c r="V424" s="156">
        <f t="shared" ref="V424:X424" si="1092">+V425+V426+V427</f>
        <v>0</v>
      </c>
      <c r="W424" s="156">
        <f t="shared" si="1092"/>
        <v>0</v>
      </c>
      <c r="X424" s="156">
        <f t="shared" si="1092"/>
        <v>0</v>
      </c>
      <c r="Y424" s="150"/>
      <c r="Z424" s="149">
        <f t="shared" si="8"/>
        <v>0</v>
      </c>
      <c r="AA424" s="156">
        <f t="shared" ref="AA424:AC424" si="1093">+AA425+AA426+AA427</f>
        <v>0</v>
      </c>
      <c r="AB424" s="156">
        <f t="shared" si="1093"/>
        <v>0</v>
      </c>
      <c r="AC424" s="156">
        <f t="shared" si="1093"/>
        <v>0</v>
      </c>
      <c r="AD424" s="150"/>
      <c r="AE424" s="149">
        <f t="shared" si="10"/>
        <v>0</v>
      </c>
      <c r="AF424" s="156">
        <f t="shared" ref="AF424:AH424" si="1094">+AF425+AF426+AF427</f>
        <v>0</v>
      </c>
      <c r="AG424" s="156">
        <f t="shared" si="1094"/>
        <v>0</v>
      </c>
      <c r="AH424" s="156">
        <f t="shared" si="1094"/>
        <v>0</v>
      </c>
      <c r="AI424" s="150"/>
      <c r="AJ424" s="149">
        <f t="shared" si="12"/>
        <v>0</v>
      </c>
      <c r="AK424" s="156">
        <f t="shared" ref="AK424:AL424" si="1095">+AK425+AK426+AK427</f>
        <v>0</v>
      </c>
      <c r="AL424" s="156">
        <f t="shared" si="1095"/>
        <v>0</v>
      </c>
      <c r="AM424" s="150"/>
      <c r="AN424" s="156">
        <f>+AN425+AN426+AN427</f>
        <v>0</v>
      </c>
      <c r="AO424" s="150"/>
      <c r="AP424" s="156">
        <f>+AP425+AP426+AP427</f>
        <v>0</v>
      </c>
      <c r="AQ424" s="150"/>
      <c r="AR424" s="156">
        <f>+AR425+AR426+AR427</f>
        <v>0</v>
      </c>
      <c r="AS424" s="150"/>
      <c r="AT424" s="156">
        <f>+AT425+AT426+AT427</f>
        <v>0</v>
      </c>
      <c r="AU424" s="150"/>
      <c r="AV424" s="149">
        <f t="shared" si="14"/>
        <v>0</v>
      </c>
      <c r="AW424" s="156">
        <f t="shared" ref="AW424:AX424" si="1096">+AW425+AW426+AW427</f>
        <v>0</v>
      </c>
      <c r="AX424" s="156">
        <f t="shared" si="1096"/>
        <v>0</v>
      </c>
      <c r="AY424" s="150"/>
      <c r="AZ424" s="149">
        <f t="shared" si="16"/>
        <v>0</v>
      </c>
      <c r="BA424" s="156">
        <f t="shared" ref="BA424:BB424" si="1097">+BA425+BA426+BA427</f>
        <v>0</v>
      </c>
      <c r="BB424" s="156">
        <f t="shared" si="1097"/>
        <v>0</v>
      </c>
      <c r="BC424" s="149"/>
      <c r="BD424" s="149">
        <f t="shared" si="18"/>
        <v>0</v>
      </c>
      <c r="BE424" s="356">
        <f>+BE425+BE426+BE427</f>
        <v>0</v>
      </c>
      <c r="BF424" s="156">
        <f t="shared" ref="BF424" si="1098">+BF425+BF426+BF427</f>
        <v>0</v>
      </c>
      <c r="BG424" s="151"/>
      <c r="BH424" s="149">
        <f t="shared" si="20"/>
        <v>0</v>
      </c>
      <c r="BI424" s="156">
        <f t="shared" ref="BI424:BM424" si="1099">+BI425+BI426+BI427</f>
        <v>0</v>
      </c>
      <c r="BJ424" s="156">
        <f t="shared" si="1099"/>
        <v>0</v>
      </c>
      <c r="BK424" s="156">
        <f t="shared" si="1099"/>
        <v>0</v>
      </c>
      <c r="BL424" s="156">
        <f t="shared" si="1099"/>
        <v>0</v>
      </c>
      <c r="BM424" s="156">
        <f t="shared" si="1099"/>
        <v>0</v>
      </c>
      <c r="BN424" s="151"/>
      <c r="BO424" s="149">
        <f t="shared" si="22"/>
        <v>0</v>
      </c>
      <c r="BP424" s="151"/>
      <c r="BQ424" s="126"/>
    </row>
    <row r="425" spans="1:69" ht="12.75" customHeight="1">
      <c r="A425" s="164" t="s">
        <v>848</v>
      </c>
      <c r="B425" s="165" t="s">
        <v>849</v>
      </c>
      <c r="C425" s="149">
        <f t="shared" si="0"/>
        <v>0</v>
      </c>
      <c r="D425" s="200"/>
      <c r="E425" s="200"/>
      <c r="F425" s="201"/>
      <c r="G425" s="150"/>
      <c r="H425" s="149">
        <f t="shared" si="2"/>
        <v>0</v>
      </c>
      <c r="I425" s="200"/>
      <c r="J425" s="200"/>
      <c r="K425" s="200"/>
      <c r="L425" s="200"/>
      <c r="M425" s="150"/>
      <c r="N425" s="149">
        <f t="shared" si="4"/>
        <v>0</v>
      </c>
      <c r="O425" s="166"/>
      <c r="P425" s="166"/>
      <c r="Q425" s="166"/>
      <c r="R425" s="166"/>
      <c r="S425" s="166"/>
      <c r="T425" s="150"/>
      <c r="U425" s="149">
        <f t="shared" si="6"/>
        <v>0</v>
      </c>
      <c r="V425" s="166"/>
      <c r="W425" s="166"/>
      <c r="X425" s="166"/>
      <c r="Y425" s="150"/>
      <c r="Z425" s="149">
        <f t="shared" si="8"/>
        <v>0</v>
      </c>
      <c r="AA425" s="166"/>
      <c r="AB425" s="166"/>
      <c r="AC425" s="166"/>
      <c r="AD425" s="150"/>
      <c r="AE425" s="149">
        <f t="shared" si="10"/>
        <v>0</v>
      </c>
      <c r="AF425" s="166"/>
      <c r="AG425" s="166"/>
      <c r="AH425" s="166"/>
      <c r="AI425" s="150"/>
      <c r="AJ425" s="149">
        <f t="shared" si="12"/>
        <v>0</v>
      </c>
      <c r="AK425" s="166"/>
      <c r="AL425" s="166"/>
      <c r="AM425" s="150"/>
      <c r="AN425" s="166"/>
      <c r="AO425" s="150"/>
      <c r="AP425" s="166"/>
      <c r="AQ425" s="150"/>
      <c r="AR425" s="166"/>
      <c r="AS425" s="150"/>
      <c r="AT425" s="166"/>
      <c r="AU425" s="150"/>
      <c r="AV425" s="149">
        <f t="shared" si="14"/>
        <v>0</v>
      </c>
      <c r="AW425" s="166"/>
      <c r="AX425" s="166"/>
      <c r="AY425" s="150"/>
      <c r="AZ425" s="149">
        <f t="shared" si="16"/>
        <v>0</v>
      </c>
      <c r="BA425" s="166"/>
      <c r="BB425" s="166"/>
      <c r="BC425" s="149"/>
      <c r="BD425" s="149">
        <f t="shared" si="18"/>
        <v>0</v>
      </c>
      <c r="BE425" s="358"/>
      <c r="BF425" s="166"/>
      <c r="BG425" s="151"/>
      <c r="BH425" s="149">
        <f t="shared" si="20"/>
        <v>0</v>
      </c>
      <c r="BI425" s="166"/>
      <c r="BJ425" s="166"/>
      <c r="BK425" s="166"/>
      <c r="BL425" s="166"/>
      <c r="BM425" s="166"/>
      <c r="BN425" s="151"/>
      <c r="BO425" s="149">
        <f t="shared" si="22"/>
        <v>0</v>
      </c>
      <c r="BP425" s="151"/>
      <c r="BQ425" s="126"/>
    </row>
    <row r="426" spans="1:69" ht="12.75" customHeight="1">
      <c r="A426" s="164" t="s">
        <v>850</v>
      </c>
      <c r="B426" s="165" t="s">
        <v>851</v>
      </c>
      <c r="C426" s="149">
        <f t="shared" si="0"/>
        <v>0</v>
      </c>
      <c r="D426" s="200"/>
      <c r="E426" s="200"/>
      <c r="F426" s="200"/>
      <c r="G426" s="150"/>
      <c r="H426" s="149">
        <f t="shared" si="2"/>
        <v>0</v>
      </c>
      <c r="I426" s="200"/>
      <c r="J426" s="200"/>
      <c r="K426" s="200"/>
      <c r="L426" s="201"/>
      <c r="M426" s="150"/>
      <c r="N426" s="149">
        <f t="shared" si="4"/>
        <v>0</v>
      </c>
      <c r="O426" s="166"/>
      <c r="P426" s="166"/>
      <c r="Q426" s="166"/>
      <c r="R426" s="166"/>
      <c r="S426" s="166"/>
      <c r="T426" s="150"/>
      <c r="U426" s="149">
        <f t="shared" si="6"/>
        <v>0</v>
      </c>
      <c r="V426" s="166"/>
      <c r="W426" s="166"/>
      <c r="X426" s="166"/>
      <c r="Y426" s="150"/>
      <c r="Z426" s="149">
        <f t="shared" si="8"/>
        <v>0</v>
      </c>
      <c r="AA426" s="166"/>
      <c r="AB426" s="166"/>
      <c r="AC426" s="166"/>
      <c r="AD426" s="150"/>
      <c r="AE426" s="149">
        <f t="shared" si="10"/>
        <v>0</v>
      </c>
      <c r="AF426" s="166"/>
      <c r="AG426" s="166"/>
      <c r="AH426" s="166"/>
      <c r="AI426" s="150"/>
      <c r="AJ426" s="149">
        <f t="shared" si="12"/>
        <v>0</v>
      </c>
      <c r="AK426" s="166"/>
      <c r="AL426" s="166"/>
      <c r="AM426" s="150"/>
      <c r="AN426" s="166"/>
      <c r="AO426" s="150"/>
      <c r="AP426" s="166"/>
      <c r="AQ426" s="150"/>
      <c r="AR426" s="166"/>
      <c r="AS426" s="150"/>
      <c r="AT426" s="166"/>
      <c r="AU426" s="150"/>
      <c r="AV426" s="149">
        <f t="shared" si="14"/>
        <v>0</v>
      </c>
      <c r="AW426" s="166"/>
      <c r="AX426" s="166"/>
      <c r="AY426" s="150"/>
      <c r="AZ426" s="149">
        <f t="shared" si="16"/>
        <v>0</v>
      </c>
      <c r="BA426" s="166"/>
      <c r="BB426" s="166"/>
      <c r="BC426" s="149"/>
      <c r="BD426" s="149">
        <f t="shared" si="18"/>
        <v>0</v>
      </c>
      <c r="BE426" s="358"/>
      <c r="BF426" s="166"/>
      <c r="BG426" s="151"/>
      <c r="BH426" s="149">
        <f t="shared" si="20"/>
        <v>0</v>
      </c>
      <c r="BI426" s="166"/>
      <c r="BJ426" s="166"/>
      <c r="BK426" s="166"/>
      <c r="BL426" s="166"/>
      <c r="BM426" s="166"/>
      <c r="BN426" s="151"/>
      <c r="BO426" s="149">
        <f t="shared" si="22"/>
        <v>0</v>
      </c>
      <c r="BP426" s="151"/>
      <c r="BQ426" s="126"/>
    </row>
    <row r="427" spans="1:69" ht="12.75" customHeight="1">
      <c r="A427" s="164" t="s">
        <v>852</v>
      </c>
      <c r="B427" s="165" t="s">
        <v>853</v>
      </c>
      <c r="C427" s="149">
        <f t="shared" si="0"/>
        <v>0</v>
      </c>
      <c r="D427" s="200"/>
      <c r="E427" s="200"/>
      <c r="F427" s="200"/>
      <c r="G427" s="150"/>
      <c r="H427" s="149">
        <f t="shared" si="2"/>
        <v>0</v>
      </c>
      <c r="I427" s="200"/>
      <c r="J427" s="200"/>
      <c r="K427" s="200"/>
      <c r="L427" s="200"/>
      <c r="M427" s="150"/>
      <c r="N427" s="149">
        <f t="shared" si="4"/>
        <v>0</v>
      </c>
      <c r="O427" s="166"/>
      <c r="P427" s="166"/>
      <c r="Q427" s="166"/>
      <c r="R427" s="166"/>
      <c r="S427" s="166"/>
      <c r="T427" s="150"/>
      <c r="U427" s="149">
        <f t="shared" si="6"/>
        <v>0</v>
      </c>
      <c r="V427" s="166"/>
      <c r="W427" s="166"/>
      <c r="X427" s="166"/>
      <c r="Y427" s="150"/>
      <c r="Z427" s="149">
        <f t="shared" si="8"/>
        <v>0</v>
      </c>
      <c r="AA427" s="166"/>
      <c r="AB427" s="166"/>
      <c r="AC427" s="166"/>
      <c r="AD427" s="150"/>
      <c r="AE427" s="149">
        <f t="shared" si="10"/>
        <v>0</v>
      </c>
      <c r="AF427" s="166"/>
      <c r="AG427" s="166"/>
      <c r="AH427" s="166"/>
      <c r="AI427" s="150"/>
      <c r="AJ427" s="149">
        <f t="shared" si="12"/>
        <v>0</v>
      </c>
      <c r="AK427" s="166"/>
      <c r="AL427" s="166"/>
      <c r="AM427" s="150"/>
      <c r="AN427" s="166"/>
      <c r="AO427" s="150"/>
      <c r="AP427" s="166"/>
      <c r="AQ427" s="150"/>
      <c r="AR427" s="166"/>
      <c r="AS427" s="150"/>
      <c r="AT427" s="166"/>
      <c r="AU427" s="150"/>
      <c r="AV427" s="149">
        <f t="shared" si="14"/>
        <v>0</v>
      </c>
      <c r="AW427" s="166"/>
      <c r="AX427" s="166"/>
      <c r="AY427" s="150"/>
      <c r="AZ427" s="149">
        <f t="shared" si="16"/>
        <v>0</v>
      </c>
      <c r="BA427" s="166"/>
      <c r="BB427" s="166"/>
      <c r="BC427" s="149"/>
      <c r="BD427" s="149">
        <f t="shared" si="18"/>
        <v>0</v>
      </c>
      <c r="BE427" s="358"/>
      <c r="BF427" s="166"/>
      <c r="BG427" s="151"/>
      <c r="BH427" s="149">
        <f t="shared" si="20"/>
        <v>0</v>
      </c>
      <c r="BI427" s="166"/>
      <c r="BJ427" s="166"/>
      <c r="BK427" s="166"/>
      <c r="BL427" s="166"/>
      <c r="BM427" s="166"/>
      <c r="BN427" s="151"/>
      <c r="BO427" s="149">
        <f t="shared" si="22"/>
        <v>0</v>
      </c>
      <c r="BP427" s="151"/>
      <c r="BQ427" s="126"/>
    </row>
    <row r="428" spans="1:69" ht="12.75" customHeight="1">
      <c r="A428" s="154" t="s">
        <v>854</v>
      </c>
      <c r="B428" s="155" t="s">
        <v>855</v>
      </c>
      <c r="C428" s="149">
        <f t="shared" si="0"/>
        <v>0</v>
      </c>
      <c r="D428" s="200">
        <v>0</v>
      </c>
      <c r="E428" s="200">
        <f t="shared" ref="E428:F428" si="1100">+E429+E430+E431</f>
        <v>0</v>
      </c>
      <c r="F428" s="197">
        <f t="shared" si="1100"/>
        <v>0</v>
      </c>
      <c r="G428" s="150"/>
      <c r="H428" s="149">
        <f t="shared" si="2"/>
        <v>0</v>
      </c>
      <c r="I428" s="200">
        <f t="shared" ref="I428:L428" si="1101">+I429+I430+I431</f>
        <v>0</v>
      </c>
      <c r="J428" s="200">
        <f t="shared" si="1101"/>
        <v>0</v>
      </c>
      <c r="K428" s="200">
        <f t="shared" si="1101"/>
        <v>0</v>
      </c>
      <c r="L428" s="197">
        <f t="shared" si="1101"/>
        <v>0</v>
      </c>
      <c r="M428" s="150"/>
      <c r="N428" s="149">
        <f t="shared" si="4"/>
        <v>0</v>
      </c>
      <c r="O428" s="156">
        <f t="shared" ref="O428:S428" si="1102">+O429+O430+O431</f>
        <v>0</v>
      </c>
      <c r="P428" s="156">
        <f t="shared" si="1102"/>
        <v>0</v>
      </c>
      <c r="Q428" s="156">
        <f t="shared" si="1102"/>
        <v>0</v>
      </c>
      <c r="R428" s="156">
        <f t="shared" si="1102"/>
        <v>0</v>
      </c>
      <c r="S428" s="156">
        <f t="shared" si="1102"/>
        <v>0</v>
      </c>
      <c r="T428" s="150"/>
      <c r="U428" s="149">
        <f t="shared" si="6"/>
        <v>0</v>
      </c>
      <c r="V428" s="156">
        <f t="shared" ref="V428:X428" si="1103">+V429+V430+V431</f>
        <v>0</v>
      </c>
      <c r="W428" s="156">
        <f t="shared" si="1103"/>
        <v>0</v>
      </c>
      <c r="X428" s="156">
        <f t="shared" si="1103"/>
        <v>0</v>
      </c>
      <c r="Y428" s="150"/>
      <c r="Z428" s="149">
        <f t="shared" si="8"/>
        <v>0</v>
      </c>
      <c r="AA428" s="156">
        <f t="shared" ref="AA428:AC428" si="1104">+AA429+AA430+AA431</f>
        <v>0</v>
      </c>
      <c r="AB428" s="156">
        <f t="shared" si="1104"/>
        <v>0</v>
      </c>
      <c r="AC428" s="156">
        <f t="shared" si="1104"/>
        <v>0</v>
      </c>
      <c r="AD428" s="150"/>
      <c r="AE428" s="149">
        <f t="shared" si="10"/>
        <v>0</v>
      </c>
      <c r="AF428" s="156">
        <f t="shared" ref="AF428:AH428" si="1105">+AF429+AF430+AF431</f>
        <v>0</v>
      </c>
      <c r="AG428" s="156">
        <f t="shared" si="1105"/>
        <v>0</v>
      </c>
      <c r="AH428" s="156">
        <f t="shared" si="1105"/>
        <v>0</v>
      </c>
      <c r="AI428" s="150"/>
      <c r="AJ428" s="149">
        <f t="shared" si="12"/>
        <v>0</v>
      </c>
      <c r="AK428" s="156">
        <f t="shared" ref="AK428:AL428" si="1106">+AK429+AK430+AK431</f>
        <v>0</v>
      </c>
      <c r="AL428" s="156">
        <f t="shared" si="1106"/>
        <v>0</v>
      </c>
      <c r="AM428" s="150"/>
      <c r="AN428" s="156">
        <f>+AN429+AN430+AN431</f>
        <v>0</v>
      </c>
      <c r="AO428" s="150"/>
      <c r="AP428" s="156">
        <f>+AP429+AP430+AP431</f>
        <v>0</v>
      </c>
      <c r="AQ428" s="150"/>
      <c r="AR428" s="156">
        <f>+AR429+AR430+AR431</f>
        <v>0</v>
      </c>
      <c r="AS428" s="150"/>
      <c r="AT428" s="156">
        <f>+AT429+AT430+AT431</f>
        <v>0</v>
      </c>
      <c r="AU428" s="150"/>
      <c r="AV428" s="149">
        <f t="shared" si="14"/>
        <v>0</v>
      </c>
      <c r="AW428" s="156">
        <f t="shared" ref="AW428:AX428" si="1107">+AW429+AW430+AW431</f>
        <v>0</v>
      </c>
      <c r="AX428" s="156">
        <f t="shared" si="1107"/>
        <v>0</v>
      </c>
      <c r="AY428" s="150"/>
      <c r="AZ428" s="149">
        <f t="shared" si="16"/>
        <v>0</v>
      </c>
      <c r="BA428" s="156">
        <f t="shared" ref="BA428:BB428" si="1108">+BA429+BA430+BA431</f>
        <v>0</v>
      </c>
      <c r="BB428" s="156">
        <f t="shared" si="1108"/>
        <v>0</v>
      </c>
      <c r="BC428" s="149"/>
      <c r="BD428" s="149">
        <f t="shared" si="18"/>
        <v>0</v>
      </c>
      <c r="BE428" s="356">
        <f>+BE429+BE430+BE431</f>
        <v>0</v>
      </c>
      <c r="BF428" s="156">
        <f t="shared" ref="BF428" si="1109">+BF429+BF430+BF431</f>
        <v>0</v>
      </c>
      <c r="BG428" s="151"/>
      <c r="BH428" s="149">
        <f t="shared" si="20"/>
        <v>0</v>
      </c>
      <c r="BI428" s="156">
        <f t="shared" ref="BI428:BM428" si="1110">+BI429+BI430+BI431</f>
        <v>0</v>
      </c>
      <c r="BJ428" s="156">
        <f t="shared" si="1110"/>
        <v>0</v>
      </c>
      <c r="BK428" s="156">
        <f t="shared" si="1110"/>
        <v>0</v>
      </c>
      <c r="BL428" s="156">
        <f t="shared" si="1110"/>
        <v>0</v>
      </c>
      <c r="BM428" s="156">
        <f t="shared" si="1110"/>
        <v>0</v>
      </c>
      <c r="BN428" s="151"/>
      <c r="BO428" s="149">
        <f t="shared" si="22"/>
        <v>0</v>
      </c>
      <c r="BP428" s="151"/>
      <c r="BQ428" s="126"/>
    </row>
    <row r="429" spans="1:69" ht="12.75" customHeight="1">
      <c r="A429" s="164" t="s">
        <v>856</v>
      </c>
      <c r="B429" s="165" t="s">
        <v>857</v>
      </c>
      <c r="C429" s="149">
        <f t="shared" si="0"/>
        <v>0</v>
      </c>
      <c r="D429" s="200"/>
      <c r="E429" s="200"/>
      <c r="F429" s="201"/>
      <c r="G429" s="150"/>
      <c r="H429" s="149">
        <f t="shared" si="2"/>
        <v>0</v>
      </c>
      <c r="I429" s="200"/>
      <c r="J429" s="200"/>
      <c r="K429" s="200"/>
      <c r="L429" s="200"/>
      <c r="M429" s="150"/>
      <c r="N429" s="149">
        <f t="shared" si="4"/>
        <v>0</v>
      </c>
      <c r="O429" s="166"/>
      <c r="P429" s="166"/>
      <c r="Q429" s="166"/>
      <c r="R429" s="166"/>
      <c r="S429" s="166"/>
      <c r="T429" s="150"/>
      <c r="U429" s="149">
        <f t="shared" si="6"/>
        <v>0</v>
      </c>
      <c r="V429" s="166"/>
      <c r="W429" s="166"/>
      <c r="X429" s="166"/>
      <c r="Y429" s="150"/>
      <c r="Z429" s="149">
        <f t="shared" si="8"/>
        <v>0</v>
      </c>
      <c r="AA429" s="166"/>
      <c r="AB429" s="166"/>
      <c r="AC429" s="166"/>
      <c r="AD429" s="150"/>
      <c r="AE429" s="149">
        <f t="shared" si="10"/>
        <v>0</v>
      </c>
      <c r="AF429" s="166"/>
      <c r="AG429" s="166"/>
      <c r="AH429" s="166"/>
      <c r="AI429" s="150"/>
      <c r="AJ429" s="149">
        <f t="shared" si="12"/>
        <v>0</v>
      </c>
      <c r="AK429" s="166"/>
      <c r="AL429" s="166"/>
      <c r="AM429" s="150"/>
      <c r="AN429" s="166"/>
      <c r="AO429" s="150"/>
      <c r="AP429" s="166"/>
      <c r="AQ429" s="150"/>
      <c r="AR429" s="166"/>
      <c r="AS429" s="150"/>
      <c r="AT429" s="166"/>
      <c r="AU429" s="150"/>
      <c r="AV429" s="149">
        <f t="shared" si="14"/>
        <v>0</v>
      </c>
      <c r="AW429" s="166"/>
      <c r="AX429" s="166"/>
      <c r="AY429" s="150"/>
      <c r="AZ429" s="149">
        <f t="shared" si="16"/>
        <v>0</v>
      </c>
      <c r="BA429" s="166"/>
      <c r="BB429" s="166"/>
      <c r="BC429" s="149"/>
      <c r="BD429" s="149">
        <f t="shared" si="18"/>
        <v>0</v>
      </c>
      <c r="BE429" s="358"/>
      <c r="BF429" s="166"/>
      <c r="BG429" s="151"/>
      <c r="BH429" s="149">
        <f t="shared" si="20"/>
        <v>0</v>
      </c>
      <c r="BI429" s="166"/>
      <c r="BJ429" s="166"/>
      <c r="BK429" s="166"/>
      <c r="BL429" s="166"/>
      <c r="BM429" s="166"/>
      <c r="BN429" s="151"/>
      <c r="BO429" s="149">
        <f t="shared" si="22"/>
        <v>0</v>
      </c>
      <c r="BP429" s="151"/>
      <c r="BQ429" s="126"/>
    </row>
    <row r="430" spans="1:69" ht="12.75" customHeight="1">
      <c r="A430" s="164" t="s">
        <v>858</v>
      </c>
      <c r="B430" s="165" t="s">
        <v>859</v>
      </c>
      <c r="C430" s="149">
        <f t="shared" si="0"/>
        <v>0</v>
      </c>
      <c r="D430" s="200"/>
      <c r="E430" s="200"/>
      <c r="F430" s="200"/>
      <c r="G430" s="150"/>
      <c r="H430" s="149">
        <f t="shared" si="2"/>
        <v>0</v>
      </c>
      <c r="I430" s="200"/>
      <c r="J430" s="200"/>
      <c r="K430" s="200"/>
      <c r="L430" s="201"/>
      <c r="M430" s="150"/>
      <c r="N430" s="149">
        <f t="shared" si="4"/>
        <v>0</v>
      </c>
      <c r="O430" s="166"/>
      <c r="P430" s="166"/>
      <c r="Q430" s="166"/>
      <c r="R430" s="166"/>
      <c r="S430" s="166"/>
      <c r="T430" s="150"/>
      <c r="U430" s="149">
        <f t="shared" si="6"/>
        <v>0</v>
      </c>
      <c r="V430" s="166"/>
      <c r="W430" s="166"/>
      <c r="X430" s="166"/>
      <c r="Y430" s="150"/>
      <c r="Z430" s="149">
        <f t="shared" si="8"/>
        <v>0</v>
      </c>
      <c r="AA430" s="166"/>
      <c r="AB430" s="166"/>
      <c r="AC430" s="166"/>
      <c r="AD430" s="150"/>
      <c r="AE430" s="149">
        <f t="shared" si="10"/>
        <v>0</v>
      </c>
      <c r="AF430" s="166"/>
      <c r="AG430" s="166"/>
      <c r="AH430" s="166"/>
      <c r="AI430" s="150"/>
      <c r="AJ430" s="149">
        <f t="shared" si="12"/>
        <v>0</v>
      </c>
      <c r="AK430" s="166"/>
      <c r="AL430" s="166"/>
      <c r="AM430" s="150"/>
      <c r="AN430" s="166"/>
      <c r="AO430" s="150"/>
      <c r="AP430" s="166"/>
      <c r="AQ430" s="150"/>
      <c r="AR430" s="166"/>
      <c r="AS430" s="150"/>
      <c r="AT430" s="166"/>
      <c r="AU430" s="150"/>
      <c r="AV430" s="149">
        <f t="shared" si="14"/>
        <v>0</v>
      </c>
      <c r="AW430" s="166"/>
      <c r="AX430" s="166"/>
      <c r="AY430" s="150"/>
      <c r="AZ430" s="149">
        <f t="shared" si="16"/>
        <v>0</v>
      </c>
      <c r="BA430" s="166"/>
      <c r="BB430" s="166"/>
      <c r="BC430" s="149"/>
      <c r="BD430" s="149">
        <f t="shared" si="18"/>
        <v>0</v>
      </c>
      <c r="BE430" s="358"/>
      <c r="BF430" s="166"/>
      <c r="BG430" s="151"/>
      <c r="BH430" s="149">
        <f t="shared" si="20"/>
        <v>0</v>
      </c>
      <c r="BI430" s="166"/>
      <c r="BJ430" s="166"/>
      <c r="BK430" s="166"/>
      <c r="BL430" s="166"/>
      <c r="BM430" s="166"/>
      <c r="BN430" s="151"/>
      <c r="BO430" s="149">
        <f t="shared" si="22"/>
        <v>0</v>
      </c>
      <c r="BP430" s="151"/>
      <c r="BQ430" s="126"/>
    </row>
    <row r="431" spans="1:69" ht="12.75" customHeight="1">
      <c r="A431" s="164" t="s">
        <v>860</v>
      </c>
      <c r="B431" s="165" t="s">
        <v>861</v>
      </c>
      <c r="C431" s="149">
        <f t="shared" si="0"/>
        <v>0</v>
      </c>
      <c r="D431" s="200"/>
      <c r="E431" s="200"/>
      <c r="F431" s="200"/>
      <c r="G431" s="150"/>
      <c r="H431" s="149">
        <f t="shared" si="2"/>
        <v>0</v>
      </c>
      <c r="I431" s="200"/>
      <c r="J431" s="200"/>
      <c r="K431" s="200"/>
      <c r="L431" s="200"/>
      <c r="M431" s="150"/>
      <c r="N431" s="149">
        <f t="shared" si="4"/>
        <v>0</v>
      </c>
      <c r="O431" s="166"/>
      <c r="P431" s="166"/>
      <c r="Q431" s="166"/>
      <c r="R431" s="166"/>
      <c r="S431" s="166"/>
      <c r="T431" s="150"/>
      <c r="U431" s="149">
        <f t="shared" si="6"/>
        <v>0</v>
      </c>
      <c r="V431" s="166"/>
      <c r="W431" s="166"/>
      <c r="X431" s="166"/>
      <c r="Y431" s="150"/>
      <c r="Z431" s="149">
        <f t="shared" si="8"/>
        <v>0</v>
      </c>
      <c r="AA431" s="166"/>
      <c r="AB431" s="166"/>
      <c r="AC431" s="166"/>
      <c r="AD431" s="150"/>
      <c r="AE431" s="149">
        <f t="shared" si="10"/>
        <v>0</v>
      </c>
      <c r="AF431" s="166"/>
      <c r="AG431" s="166"/>
      <c r="AH431" s="166"/>
      <c r="AI431" s="150"/>
      <c r="AJ431" s="149">
        <f t="shared" si="12"/>
        <v>0</v>
      </c>
      <c r="AK431" s="166"/>
      <c r="AL431" s="166"/>
      <c r="AM431" s="150"/>
      <c r="AN431" s="166"/>
      <c r="AO431" s="150"/>
      <c r="AP431" s="166"/>
      <c r="AQ431" s="150"/>
      <c r="AR431" s="166"/>
      <c r="AS431" s="150"/>
      <c r="AT431" s="166"/>
      <c r="AU431" s="150"/>
      <c r="AV431" s="149">
        <f t="shared" si="14"/>
        <v>0</v>
      </c>
      <c r="AW431" s="166"/>
      <c r="AX431" s="166"/>
      <c r="AY431" s="150"/>
      <c r="AZ431" s="149">
        <f t="shared" si="16"/>
        <v>0</v>
      </c>
      <c r="BA431" s="166"/>
      <c r="BB431" s="166"/>
      <c r="BC431" s="149"/>
      <c r="BD431" s="149">
        <f t="shared" si="18"/>
        <v>0</v>
      </c>
      <c r="BE431" s="358"/>
      <c r="BF431" s="166"/>
      <c r="BG431" s="151"/>
      <c r="BH431" s="149">
        <f t="shared" si="20"/>
        <v>0</v>
      </c>
      <c r="BI431" s="166"/>
      <c r="BJ431" s="166"/>
      <c r="BK431" s="166"/>
      <c r="BL431" s="166"/>
      <c r="BM431" s="166"/>
      <c r="BN431" s="151"/>
      <c r="BO431" s="149">
        <f t="shared" si="22"/>
        <v>0</v>
      </c>
      <c r="BP431" s="151"/>
      <c r="BQ431" s="126"/>
    </row>
    <row r="432" spans="1:69" ht="12.75" customHeight="1">
      <c r="A432" s="152" t="s">
        <v>862</v>
      </c>
      <c r="B432" s="153" t="s">
        <v>863</v>
      </c>
      <c r="C432" s="149">
        <f t="shared" si="0"/>
        <v>0</v>
      </c>
      <c r="D432" s="200">
        <f t="shared" ref="D432:F432" si="1111">+D433+D437</f>
        <v>0</v>
      </c>
      <c r="E432" s="200">
        <f t="shared" si="1111"/>
        <v>0</v>
      </c>
      <c r="F432" s="197">
        <f t="shared" si="1111"/>
        <v>0</v>
      </c>
      <c r="G432" s="150"/>
      <c r="H432" s="149">
        <f t="shared" si="2"/>
        <v>0</v>
      </c>
      <c r="I432" s="200">
        <f t="shared" ref="I432:L432" si="1112">+I433+I437</f>
        <v>0</v>
      </c>
      <c r="J432" s="200">
        <f t="shared" si="1112"/>
        <v>0</v>
      </c>
      <c r="K432" s="200">
        <f t="shared" si="1112"/>
        <v>0</v>
      </c>
      <c r="L432" s="197">
        <f t="shared" si="1112"/>
        <v>0</v>
      </c>
      <c r="M432" s="150"/>
      <c r="N432" s="149">
        <f t="shared" si="4"/>
        <v>0</v>
      </c>
      <c r="O432" s="149">
        <f t="shared" ref="O432:S432" si="1113">+O433+O437</f>
        <v>0</v>
      </c>
      <c r="P432" s="149">
        <f t="shared" si="1113"/>
        <v>0</v>
      </c>
      <c r="Q432" s="149">
        <f t="shared" si="1113"/>
        <v>0</v>
      </c>
      <c r="R432" s="149">
        <f t="shared" si="1113"/>
        <v>0</v>
      </c>
      <c r="S432" s="149">
        <f t="shared" si="1113"/>
        <v>0</v>
      </c>
      <c r="T432" s="150"/>
      <c r="U432" s="149">
        <f t="shared" si="6"/>
        <v>0</v>
      </c>
      <c r="V432" s="149">
        <f t="shared" ref="V432:X432" si="1114">+V433+V437</f>
        <v>0</v>
      </c>
      <c r="W432" s="149">
        <f t="shared" si="1114"/>
        <v>0</v>
      </c>
      <c r="X432" s="149">
        <f t="shared" si="1114"/>
        <v>0</v>
      </c>
      <c r="Y432" s="150"/>
      <c r="Z432" s="149">
        <f t="shared" si="8"/>
        <v>0</v>
      </c>
      <c r="AA432" s="149">
        <f t="shared" ref="AA432:AC432" si="1115">+AA433+AA437</f>
        <v>0</v>
      </c>
      <c r="AB432" s="149">
        <f t="shared" si="1115"/>
        <v>0</v>
      </c>
      <c r="AC432" s="149">
        <f t="shared" si="1115"/>
        <v>0</v>
      </c>
      <c r="AD432" s="150"/>
      <c r="AE432" s="149">
        <f t="shared" si="10"/>
        <v>0</v>
      </c>
      <c r="AF432" s="149">
        <f t="shared" ref="AF432:AH432" si="1116">+AF433+AF437</f>
        <v>0</v>
      </c>
      <c r="AG432" s="149">
        <f t="shared" si="1116"/>
        <v>0</v>
      </c>
      <c r="AH432" s="149">
        <f t="shared" si="1116"/>
        <v>0</v>
      </c>
      <c r="AI432" s="150"/>
      <c r="AJ432" s="149">
        <f t="shared" si="12"/>
        <v>0</v>
      </c>
      <c r="AK432" s="149">
        <f t="shared" ref="AK432:AL432" si="1117">+AK433+AK437</f>
        <v>0</v>
      </c>
      <c r="AL432" s="149">
        <f t="shared" si="1117"/>
        <v>0</v>
      </c>
      <c r="AM432" s="150"/>
      <c r="AN432" s="149">
        <f>+AN433+AN437</f>
        <v>0</v>
      </c>
      <c r="AO432" s="150"/>
      <c r="AP432" s="149">
        <f>+AP433+AP437</f>
        <v>0</v>
      </c>
      <c r="AQ432" s="150"/>
      <c r="AR432" s="149">
        <f>+AR433+AR437</f>
        <v>0</v>
      </c>
      <c r="AS432" s="150"/>
      <c r="AT432" s="149">
        <f>+AT433+AT437</f>
        <v>0</v>
      </c>
      <c r="AU432" s="150"/>
      <c r="AV432" s="149">
        <f t="shared" si="14"/>
        <v>0</v>
      </c>
      <c r="AW432" s="149">
        <f t="shared" ref="AW432:AX432" si="1118">+AW433+AW437</f>
        <v>0</v>
      </c>
      <c r="AX432" s="149">
        <f t="shared" si="1118"/>
        <v>0</v>
      </c>
      <c r="AY432" s="150"/>
      <c r="AZ432" s="149">
        <f t="shared" si="16"/>
        <v>0</v>
      </c>
      <c r="BA432" s="149">
        <f t="shared" ref="BA432:BB432" si="1119">+BA433+BA437</f>
        <v>0</v>
      </c>
      <c r="BB432" s="149">
        <f t="shared" si="1119"/>
        <v>0</v>
      </c>
      <c r="BC432" s="149"/>
      <c r="BD432" s="149">
        <f t="shared" si="18"/>
        <v>0</v>
      </c>
      <c r="BE432" s="355">
        <f>+BE433+BE437</f>
        <v>0</v>
      </c>
      <c r="BF432" s="149">
        <f t="shared" ref="BF432" si="1120">+BF433+BF437</f>
        <v>0</v>
      </c>
      <c r="BG432" s="151"/>
      <c r="BH432" s="149">
        <f t="shared" si="20"/>
        <v>0</v>
      </c>
      <c r="BI432" s="149">
        <f t="shared" ref="BI432:BM432" si="1121">+BI433+BI437</f>
        <v>0</v>
      </c>
      <c r="BJ432" s="149">
        <f t="shared" si="1121"/>
        <v>0</v>
      </c>
      <c r="BK432" s="149">
        <f t="shared" si="1121"/>
        <v>0</v>
      </c>
      <c r="BL432" s="149">
        <f t="shared" si="1121"/>
        <v>0</v>
      </c>
      <c r="BM432" s="149">
        <f t="shared" si="1121"/>
        <v>0</v>
      </c>
      <c r="BN432" s="151"/>
      <c r="BO432" s="149">
        <f t="shared" si="22"/>
        <v>0</v>
      </c>
      <c r="BP432" s="151"/>
      <c r="BQ432" s="126"/>
    </row>
    <row r="433" spans="1:69" ht="12.75" customHeight="1">
      <c r="A433" s="154" t="s">
        <v>864</v>
      </c>
      <c r="B433" s="155" t="s">
        <v>865</v>
      </c>
      <c r="C433" s="149">
        <f t="shared" si="0"/>
        <v>0</v>
      </c>
      <c r="D433" s="200">
        <f t="shared" ref="D433:F433" si="1122">+D434+D435+D436</f>
        <v>0</v>
      </c>
      <c r="E433" s="200">
        <f t="shared" si="1122"/>
        <v>0</v>
      </c>
      <c r="F433" s="197">
        <f t="shared" si="1122"/>
        <v>0</v>
      </c>
      <c r="G433" s="150"/>
      <c r="H433" s="149">
        <f t="shared" si="2"/>
        <v>0</v>
      </c>
      <c r="I433" s="200">
        <f t="shared" ref="I433:L433" si="1123">+I434+I435+I436</f>
        <v>0</v>
      </c>
      <c r="J433" s="200">
        <f t="shared" si="1123"/>
        <v>0</v>
      </c>
      <c r="K433" s="200">
        <f t="shared" si="1123"/>
        <v>0</v>
      </c>
      <c r="L433" s="197">
        <f t="shared" si="1123"/>
        <v>0</v>
      </c>
      <c r="M433" s="150"/>
      <c r="N433" s="149">
        <f t="shared" si="4"/>
        <v>0</v>
      </c>
      <c r="O433" s="156">
        <f t="shared" ref="O433:S433" si="1124">+O434+O435+O436</f>
        <v>0</v>
      </c>
      <c r="P433" s="156">
        <f t="shared" si="1124"/>
        <v>0</v>
      </c>
      <c r="Q433" s="156">
        <f t="shared" si="1124"/>
        <v>0</v>
      </c>
      <c r="R433" s="156">
        <f t="shared" si="1124"/>
        <v>0</v>
      </c>
      <c r="S433" s="156">
        <f t="shared" si="1124"/>
        <v>0</v>
      </c>
      <c r="T433" s="150"/>
      <c r="U433" s="149">
        <f t="shared" si="6"/>
        <v>0</v>
      </c>
      <c r="V433" s="156">
        <f t="shared" ref="V433:X433" si="1125">+V434+V435+V436</f>
        <v>0</v>
      </c>
      <c r="W433" s="156">
        <f t="shared" si="1125"/>
        <v>0</v>
      </c>
      <c r="X433" s="156">
        <f t="shared" si="1125"/>
        <v>0</v>
      </c>
      <c r="Y433" s="150"/>
      <c r="Z433" s="149">
        <f t="shared" si="8"/>
        <v>0</v>
      </c>
      <c r="AA433" s="156">
        <f t="shared" ref="AA433:AC433" si="1126">+AA434+AA435+AA436</f>
        <v>0</v>
      </c>
      <c r="AB433" s="156">
        <f t="shared" si="1126"/>
        <v>0</v>
      </c>
      <c r="AC433" s="156">
        <f t="shared" si="1126"/>
        <v>0</v>
      </c>
      <c r="AD433" s="150"/>
      <c r="AE433" s="149">
        <f t="shared" si="10"/>
        <v>0</v>
      </c>
      <c r="AF433" s="156">
        <f t="shared" ref="AF433:AH433" si="1127">+AF434+AF435+AF436</f>
        <v>0</v>
      </c>
      <c r="AG433" s="156">
        <f t="shared" si="1127"/>
        <v>0</v>
      </c>
      <c r="AH433" s="156">
        <f t="shared" si="1127"/>
        <v>0</v>
      </c>
      <c r="AI433" s="150"/>
      <c r="AJ433" s="149">
        <f t="shared" si="12"/>
        <v>0</v>
      </c>
      <c r="AK433" s="156">
        <f t="shared" ref="AK433:AL433" si="1128">+AK434+AK435+AK436</f>
        <v>0</v>
      </c>
      <c r="AL433" s="156">
        <f t="shared" si="1128"/>
        <v>0</v>
      </c>
      <c r="AM433" s="150"/>
      <c r="AN433" s="156">
        <f>+AN434+AN435+AN436</f>
        <v>0</v>
      </c>
      <c r="AO433" s="150"/>
      <c r="AP433" s="156">
        <f>+AP434+AP435+AP436</f>
        <v>0</v>
      </c>
      <c r="AQ433" s="150"/>
      <c r="AR433" s="156">
        <f>+AR434+AR435+AR436</f>
        <v>0</v>
      </c>
      <c r="AS433" s="150"/>
      <c r="AT433" s="156">
        <f>+AT434+AT435+AT436</f>
        <v>0</v>
      </c>
      <c r="AU433" s="150"/>
      <c r="AV433" s="149">
        <f t="shared" si="14"/>
        <v>0</v>
      </c>
      <c r="AW433" s="156">
        <f t="shared" ref="AW433:AX433" si="1129">+AW434+AW435+AW436</f>
        <v>0</v>
      </c>
      <c r="AX433" s="156">
        <f t="shared" si="1129"/>
        <v>0</v>
      </c>
      <c r="AY433" s="150"/>
      <c r="AZ433" s="149">
        <f t="shared" si="16"/>
        <v>0</v>
      </c>
      <c r="BA433" s="156">
        <f t="shared" ref="BA433:BB433" si="1130">+BA434+BA435+BA436</f>
        <v>0</v>
      </c>
      <c r="BB433" s="156">
        <f t="shared" si="1130"/>
        <v>0</v>
      </c>
      <c r="BC433" s="149"/>
      <c r="BD433" s="149">
        <f t="shared" si="18"/>
        <v>0</v>
      </c>
      <c r="BE433" s="356">
        <f>+BE434+BE435+BE436</f>
        <v>0</v>
      </c>
      <c r="BF433" s="156">
        <f t="shared" ref="BF433" si="1131">+BF434+BF435+BF436</f>
        <v>0</v>
      </c>
      <c r="BG433" s="151"/>
      <c r="BH433" s="149">
        <f t="shared" si="20"/>
        <v>0</v>
      </c>
      <c r="BI433" s="156">
        <f t="shared" ref="BI433:BM433" si="1132">+BI434+BI435+BI436</f>
        <v>0</v>
      </c>
      <c r="BJ433" s="156">
        <f t="shared" si="1132"/>
        <v>0</v>
      </c>
      <c r="BK433" s="156">
        <f t="shared" si="1132"/>
        <v>0</v>
      </c>
      <c r="BL433" s="156">
        <f t="shared" si="1132"/>
        <v>0</v>
      </c>
      <c r="BM433" s="156">
        <f t="shared" si="1132"/>
        <v>0</v>
      </c>
      <c r="BN433" s="151"/>
      <c r="BO433" s="149">
        <f t="shared" si="22"/>
        <v>0</v>
      </c>
      <c r="BP433" s="151"/>
      <c r="BQ433" s="126"/>
    </row>
    <row r="434" spans="1:69" ht="12.75" customHeight="1">
      <c r="A434" s="164" t="s">
        <v>866</v>
      </c>
      <c r="B434" s="165" t="s">
        <v>867</v>
      </c>
      <c r="C434" s="149">
        <f t="shared" si="0"/>
        <v>0</v>
      </c>
      <c r="D434" s="200"/>
      <c r="E434" s="200"/>
      <c r="F434" s="201"/>
      <c r="G434" s="150"/>
      <c r="H434" s="149">
        <f t="shared" si="2"/>
        <v>0</v>
      </c>
      <c r="I434" s="200"/>
      <c r="J434" s="200"/>
      <c r="K434" s="200"/>
      <c r="L434" s="200"/>
      <c r="M434" s="150"/>
      <c r="N434" s="149">
        <f t="shared" si="4"/>
        <v>0</v>
      </c>
      <c r="O434" s="166"/>
      <c r="P434" s="166"/>
      <c r="Q434" s="166"/>
      <c r="R434" s="166"/>
      <c r="S434" s="166"/>
      <c r="T434" s="150"/>
      <c r="U434" s="149">
        <f t="shared" si="6"/>
        <v>0</v>
      </c>
      <c r="V434" s="166"/>
      <c r="W434" s="166"/>
      <c r="X434" s="166"/>
      <c r="Y434" s="150"/>
      <c r="Z434" s="149">
        <f t="shared" si="8"/>
        <v>0</v>
      </c>
      <c r="AA434" s="166"/>
      <c r="AB434" s="166"/>
      <c r="AC434" s="166"/>
      <c r="AD434" s="150"/>
      <c r="AE434" s="149">
        <f t="shared" si="10"/>
        <v>0</v>
      </c>
      <c r="AF434" s="166"/>
      <c r="AG434" s="166"/>
      <c r="AH434" s="166"/>
      <c r="AI434" s="150"/>
      <c r="AJ434" s="149">
        <f t="shared" si="12"/>
        <v>0</v>
      </c>
      <c r="AK434" s="166"/>
      <c r="AL434" s="166"/>
      <c r="AM434" s="150"/>
      <c r="AN434" s="166"/>
      <c r="AO434" s="150"/>
      <c r="AP434" s="166"/>
      <c r="AQ434" s="150"/>
      <c r="AR434" s="166"/>
      <c r="AS434" s="150"/>
      <c r="AT434" s="166"/>
      <c r="AU434" s="150"/>
      <c r="AV434" s="149">
        <f t="shared" si="14"/>
        <v>0</v>
      </c>
      <c r="AW434" s="166"/>
      <c r="AX434" s="166"/>
      <c r="AY434" s="150"/>
      <c r="AZ434" s="149">
        <f t="shared" si="16"/>
        <v>0</v>
      </c>
      <c r="BA434" s="166"/>
      <c r="BB434" s="166"/>
      <c r="BC434" s="149"/>
      <c r="BD434" s="149">
        <f t="shared" si="18"/>
        <v>0</v>
      </c>
      <c r="BE434" s="358"/>
      <c r="BF434" s="166"/>
      <c r="BG434" s="151"/>
      <c r="BH434" s="149">
        <f t="shared" si="20"/>
        <v>0</v>
      </c>
      <c r="BI434" s="166"/>
      <c r="BJ434" s="166"/>
      <c r="BK434" s="166"/>
      <c r="BL434" s="166"/>
      <c r="BM434" s="166"/>
      <c r="BN434" s="151"/>
      <c r="BO434" s="149">
        <f t="shared" si="22"/>
        <v>0</v>
      </c>
      <c r="BP434" s="151"/>
      <c r="BQ434" s="126"/>
    </row>
    <row r="435" spans="1:69" ht="12.75" customHeight="1">
      <c r="A435" s="164" t="s">
        <v>868</v>
      </c>
      <c r="B435" s="165" t="s">
        <v>869</v>
      </c>
      <c r="C435" s="149">
        <f t="shared" si="0"/>
        <v>0</v>
      </c>
      <c r="D435" s="200"/>
      <c r="E435" s="200"/>
      <c r="F435" s="200"/>
      <c r="G435" s="150"/>
      <c r="H435" s="149">
        <f t="shared" si="2"/>
        <v>0</v>
      </c>
      <c r="I435" s="200"/>
      <c r="J435" s="200"/>
      <c r="K435" s="200"/>
      <c r="L435" s="201"/>
      <c r="M435" s="150"/>
      <c r="N435" s="149">
        <f t="shared" si="4"/>
        <v>0</v>
      </c>
      <c r="O435" s="166"/>
      <c r="P435" s="166"/>
      <c r="Q435" s="166"/>
      <c r="R435" s="166"/>
      <c r="S435" s="166"/>
      <c r="T435" s="150"/>
      <c r="U435" s="149">
        <f t="shared" si="6"/>
        <v>0</v>
      </c>
      <c r="V435" s="166"/>
      <c r="W435" s="166"/>
      <c r="X435" s="166"/>
      <c r="Y435" s="150"/>
      <c r="Z435" s="149">
        <f t="shared" si="8"/>
        <v>0</v>
      </c>
      <c r="AA435" s="166"/>
      <c r="AB435" s="166"/>
      <c r="AC435" s="166"/>
      <c r="AD435" s="150"/>
      <c r="AE435" s="149">
        <f t="shared" si="10"/>
        <v>0</v>
      </c>
      <c r="AF435" s="166"/>
      <c r="AG435" s="166"/>
      <c r="AH435" s="166"/>
      <c r="AI435" s="150"/>
      <c r="AJ435" s="149">
        <f t="shared" si="12"/>
        <v>0</v>
      </c>
      <c r="AK435" s="166"/>
      <c r="AL435" s="166"/>
      <c r="AM435" s="150"/>
      <c r="AN435" s="166"/>
      <c r="AO435" s="150"/>
      <c r="AP435" s="166"/>
      <c r="AQ435" s="150"/>
      <c r="AR435" s="166"/>
      <c r="AS435" s="150"/>
      <c r="AT435" s="166"/>
      <c r="AU435" s="150"/>
      <c r="AV435" s="149">
        <f t="shared" si="14"/>
        <v>0</v>
      </c>
      <c r="AW435" s="166"/>
      <c r="AX435" s="166"/>
      <c r="AY435" s="150"/>
      <c r="AZ435" s="149">
        <f t="shared" si="16"/>
        <v>0</v>
      </c>
      <c r="BA435" s="166"/>
      <c r="BB435" s="166"/>
      <c r="BC435" s="149"/>
      <c r="BD435" s="149">
        <f t="shared" si="18"/>
        <v>0</v>
      </c>
      <c r="BE435" s="358"/>
      <c r="BF435" s="166"/>
      <c r="BG435" s="151"/>
      <c r="BH435" s="149">
        <f t="shared" si="20"/>
        <v>0</v>
      </c>
      <c r="BI435" s="166"/>
      <c r="BJ435" s="166"/>
      <c r="BK435" s="166"/>
      <c r="BL435" s="166"/>
      <c r="BM435" s="166"/>
      <c r="BN435" s="151"/>
      <c r="BO435" s="149">
        <f t="shared" si="22"/>
        <v>0</v>
      </c>
      <c r="BP435" s="151"/>
      <c r="BQ435" s="126"/>
    </row>
    <row r="436" spans="1:69" ht="12.75" customHeight="1">
      <c r="A436" s="164" t="s">
        <v>870</v>
      </c>
      <c r="B436" s="165" t="s">
        <v>871</v>
      </c>
      <c r="C436" s="149">
        <f t="shared" si="0"/>
        <v>0</v>
      </c>
      <c r="D436" s="200"/>
      <c r="E436" s="200"/>
      <c r="F436" s="200"/>
      <c r="G436" s="150"/>
      <c r="H436" s="149">
        <f t="shared" si="2"/>
        <v>0</v>
      </c>
      <c r="I436" s="200"/>
      <c r="J436" s="200"/>
      <c r="K436" s="200"/>
      <c r="L436" s="200"/>
      <c r="M436" s="150"/>
      <c r="N436" s="149">
        <f t="shared" si="4"/>
        <v>0</v>
      </c>
      <c r="O436" s="166"/>
      <c r="P436" s="166"/>
      <c r="Q436" s="166"/>
      <c r="R436" s="166"/>
      <c r="S436" s="166"/>
      <c r="T436" s="150"/>
      <c r="U436" s="149">
        <f t="shared" si="6"/>
        <v>0</v>
      </c>
      <c r="V436" s="166"/>
      <c r="W436" s="166"/>
      <c r="X436" s="166"/>
      <c r="Y436" s="150"/>
      <c r="Z436" s="149">
        <f t="shared" si="8"/>
        <v>0</v>
      </c>
      <c r="AA436" s="166"/>
      <c r="AB436" s="166"/>
      <c r="AC436" s="166"/>
      <c r="AD436" s="150"/>
      <c r="AE436" s="149">
        <f t="shared" si="10"/>
        <v>0</v>
      </c>
      <c r="AF436" s="166"/>
      <c r="AG436" s="166"/>
      <c r="AH436" s="166"/>
      <c r="AI436" s="150"/>
      <c r="AJ436" s="149">
        <f t="shared" si="12"/>
        <v>0</v>
      </c>
      <c r="AK436" s="166"/>
      <c r="AL436" s="166"/>
      <c r="AM436" s="150"/>
      <c r="AN436" s="166"/>
      <c r="AO436" s="150"/>
      <c r="AP436" s="166"/>
      <c r="AQ436" s="150"/>
      <c r="AR436" s="166"/>
      <c r="AS436" s="150"/>
      <c r="AT436" s="166"/>
      <c r="AU436" s="150"/>
      <c r="AV436" s="149">
        <f t="shared" si="14"/>
        <v>0</v>
      </c>
      <c r="AW436" s="166"/>
      <c r="AX436" s="166"/>
      <c r="AY436" s="150"/>
      <c r="AZ436" s="149">
        <f t="shared" si="16"/>
        <v>0</v>
      </c>
      <c r="BA436" s="166"/>
      <c r="BB436" s="166"/>
      <c r="BC436" s="149"/>
      <c r="BD436" s="149">
        <f t="shared" si="18"/>
        <v>0</v>
      </c>
      <c r="BE436" s="358"/>
      <c r="BF436" s="166"/>
      <c r="BG436" s="151"/>
      <c r="BH436" s="149">
        <f t="shared" si="20"/>
        <v>0</v>
      </c>
      <c r="BI436" s="166"/>
      <c r="BJ436" s="166"/>
      <c r="BK436" s="166"/>
      <c r="BL436" s="166"/>
      <c r="BM436" s="166"/>
      <c r="BN436" s="151"/>
      <c r="BO436" s="149">
        <f t="shared" si="22"/>
        <v>0</v>
      </c>
      <c r="BP436" s="151"/>
      <c r="BQ436" s="126"/>
    </row>
    <row r="437" spans="1:69" ht="12.75" customHeight="1">
      <c r="A437" s="154" t="s">
        <v>872</v>
      </c>
      <c r="B437" s="155" t="s">
        <v>873</v>
      </c>
      <c r="C437" s="149">
        <f t="shared" si="0"/>
        <v>0</v>
      </c>
      <c r="D437" s="197">
        <f t="shared" ref="D437:F437" si="1133">+D438+D439+D440</f>
        <v>0</v>
      </c>
      <c r="E437" s="197">
        <f t="shared" si="1133"/>
        <v>0</v>
      </c>
      <c r="F437" s="197">
        <f t="shared" si="1133"/>
        <v>0</v>
      </c>
      <c r="G437" s="150"/>
      <c r="H437" s="149">
        <f t="shared" si="2"/>
        <v>0</v>
      </c>
      <c r="I437" s="200">
        <f t="shared" ref="I437:L437" si="1134">+I438+I439+I440</f>
        <v>0</v>
      </c>
      <c r="J437" s="200">
        <f t="shared" si="1134"/>
        <v>0</v>
      </c>
      <c r="K437" s="200">
        <f t="shared" si="1134"/>
        <v>0</v>
      </c>
      <c r="L437" s="197">
        <f t="shared" si="1134"/>
        <v>0</v>
      </c>
      <c r="M437" s="150"/>
      <c r="N437" s="149">
        <f t="shared" si="4"/>
        <v>0</v>
      </c>
      <c r="O437" s="156">
        <f t="shared" ref="O437:S437" si="1135">+O438+O439+O440</f>
        <v>0</v>
      </c>
      <c r="P437" s="156">
        <f t="shared" si="1135"/>
        <v>0</v>
      </c>
      <c r="Q437" s="156">
        <f t="shared" si="1135"/>
        <v>0</v>
      </c>
      <c r="R437" s="156">
        <f t="shared" si="1135"/>
        <v>0</v>
      </c>
      <c r="S437" s="156">
        <f t="shared" si="1135"/>
        <v>0</v>
      </c>
      <c r="T437" s="150"/>
      <c r="U437" s="149">
        <f t="shared" si="6"/>
        <v>0</v>
      </c>
      <c r="V437" s="156">
        <f t="shared" ref="V437:X437" si="1136">+V438+V439+V440</f>
        <v>0</v>
      </c>
      <c r="W437" s="156">
        <f t="shared" si="1136"/>
        <v>0</v>
      </c>
      <c r="X437" s="156">
        <f t="shared" si="1136"/>
        <v>0</v>
      </c>
      <c r="Y437" s="150"/>
      <c r="Z437" s="149">
        <f t="shared" si="8"/>
        <v>0</v>
      </c>
      <c r="AA437" s="156">
        <f t="shared" ref="AA437:AC437" si="1137">+AA438+AA439+AA440</f>
        <v>0</v>
      </c>
      <c r="AB437" s="156">
        <f t="shared" si="1137"/>
        <v>0</v>
      </c>
      <c r="AC437" s="156">
        <f t="shared" si="1137"/>
        <v>0</v>
      </c>
      <c r="AD437" s="150"/>
      <c r="AE437" s="149">
        <f t="shared" si="10"/>
        <v>0</v>
      </c>
      <c r="AF437" s="156">
        <f t="shared" ref="AF437:AH437" si="1138">+AF438+AF439+AF440</f>
        <v>0</v>
      </c>
      <c r="AG437" s="156">
        <f t="shared" si="1138"/>
        <v>0</v>
      </c>
      <c r="AH437" s="156">
        <f t="shared" si="1138"/>
        <v>0</v>
      </c>
      <c r="AI437" s="150"/>
      <c r="AJ437" s="149">
        <f t="shared" si="12"/>
        <v>0</v>
      </c>
      <c r="AK437" s="156">
        <f t="shared" ref="AK437:AL437" si="1139">+AK438+AK439+AK440</f>
        <v>0</v>
      </c>
      <c r="AL437" s="156">
        <f t="shared" si="1139"/>
        <v>0</v>
      </c>
      <c r="AM437" s="150"/>
      <c r="AN437" s="156">
        <f>+AN438+AN439+AN440</f>
        <v>0</v>
      </c>
      <c r="AO437" s="150"/>
      <c r="AP437" s="156">
        <f>+AP438+AP439+AP440</f>
        <v>0</v>
      </c>
      <c r="AQ437" s="150"/>
      <c r="AR437" s="156">
        <f>+AR438+AR439+AR440</f>
        <v>0</v>
      </c>
      <c r="AS437" s="150"/>
      <c r="AT437" s="156">
        <f>+AT438+AT439+AT440</f>
        <v>0</v>
      </c>
      <c r="AU437" s="150"/>
      <c r="AV437" s="149">
        <f t="shared" si="14"/>
        <v>0</v>
      </c>
      <c r="AW437" s="156">
        <f t="shared" ref="AW437:AX437" si="1140">+AW438+AW439+AW440</f>
        <v>0</v>
      </c>
      <c r="AX437" s="156">
        <f t="shared" si="1140"/>
        <v>0</v>
      </c>
      <c r="AY437" s="150"/>
      <c r="AZ437" s="149">
        <f t="shared" si="16"/>
        <v>0</v>
      </c>
      <c r="BA437" s="156">
        <f t="shared" ref="BA437:BB437" si="1141">+BA438+BA439+BA440</f>
        <v>0</v>
      </c>
      <c r="BB437" s="156">
        <f t="shared" si="1141"/>
        <v>0</v>
      </c>
      <c r="BC437" s="149"/>
      <c r="BD437" s="149">
        <f t="shared" si="18"/>
        <v>0</v>
      </c>
      <c r="BE437" s="356">
        <f>+BE438+BE439+BE440</f>
        <v>0</v>
      </c>
      <c r="BF437" s="156">
        <f t="shared" ref="BF437" si="1142">+BF438+BF439+BF440</f>
        <v>0</v>
      </c>
      <c r="BG437" s="151"/>
      <c r="BH437" s="149">
        <f t="shared" si="20"/>
        <v>0</v>
      </c>
      <c r="BI437" s="156">
        <f t="shared" ref="BI437:BM437" si="1143">+BI438+BI439+BI440</f>
        <v>0</v>
      </c>
      <c r="BJ437" s="156">
        <f t="shared" si="1143"/>
        <v>0</v>
      </c>
      <c r="BK437" s="156">
        <f t="shared" si="1143"/>
        <v>0</v>
      </c>
      <c r="BL437" s="156">
        <f t="shared" si="1143"/>
        <v>0</v>
      </c>
      <c r="BM437" s="156">
        <f t="shared" si="1143"/>
        <v>0</v>
      </c>
      <c r="BN437" s="151"/>
      <c r="BO437" s="149">
        <f t="shared" si="22"/>
        <v>0</v>
      </c>
      <c r="BP437" s="151"/>
      <c r="BQ437" s="126"/>
    </row>
    <row r="438" spans="1:69" ht="12.75" customHeight="1">
      <c r="A438" s="164" t="s">
        <v>874</v>
      </c>
      <c r="B438" s="165" t="s">
        <v>875</v>
      </c>
      <c r="C438" s="149">
        <f t="shared" si="0"/>
        <v>0</v>
      </c>
      <c r="D438" s="201"/>
      <c r="E438" s="201"/>
      <c r="F438" s="201"/>
      <c r="G438" s="150"/>
      <c r="H438" s="149">
        <f t="shared" si="2"/>
        <v>0</v>
      </c>
      <c r="I438" s="200"/>
      <c r="J438" s="200"/>
      <c r="K438" s="200"/>
      <c r="L438" s="200"/>
      <c r="M438" s="150"/>
      <c r="N438" s="149">
        <f t="shared" si="4"/>
        <v>0</v>
      </c>
      <c r="O438" s="166"/>
      <c r="P438" s="166"/>
      <c r="Q438" s="166"/>
      <c r="R438" s="166"/>
      <c r="S438" s="166"/>
      <c r="T438" s="150"/>
      <c r="U438" s="149">
        <f t="shared" si="6"/>
        <v>0</v>
      </c>
      <c r="V438" s="166"/>
      <c r="W438" s="166"/>
      <c r="X438" s="166"/>
      <c r="Y438" s="150"/>
      <c r="Z438" s="149">
        <f t="shared" si="8"/>
        <v>0</v>
      </c>
      <c r="AA438" s="166"/>
      <c r="AB438" s="166"/>
      <c r="AC438" s="166"/>
      <c r="AD438" s="150"/>
      <c r="AE438" s="149">
        <f t="shared" si="10"/>
        <v>0</v>
      </c>
      <c r="AF438" s="166"/>
      <c r="AG438" s="166"/>
      <c r="AH438" s="166"/>
      <c r="AI438" s="150"/>
      <c r="AJ438" s="149">
        <f t="shared" si="12"/>
        <v>0</v>
      </c>
      <c r="AK438" s="166"/>
      <c r="AL438" s="166"/>
      <c r="AM438" s="150"/>
      <c r="AN438" s="166"/>
      <c r="AO438" s="150"/>
      <c r="AP438" s="166"/>
      <c r="AQ438" s="150"/>
      <c r="AR438" s="166"/>
      <c r="AS438" s="150"/>
      <c r="AT438" s="166"/>
      <c r="AU438" s="150"/>
      <c r="AV438" s="149">
        <f t="shared" si="14"/>
        <v>0</v>
      </c>
      <c r="AW438" s="166"/>
      <c r="AX438" s="166"/>
      <c r="AY438" s="150"/>
      <c r="AZ438" s="149">
        <f t="shared" si="16"/>
        <v>0</v>
      </c>
      <c r="BA438" s="166"/>
      <c r="BB438" s="166"/>
      <c r="BC438" s="149"/>
      <c r="BD438" s="149">
        <f t="shared" si="18"/>
        <v>0</v>
      </c>
      <c r="BE438" s="358"/>
      <c r="BF438" s="166"/>
      <c r="BG438" s="151"/>
      <c r="BH438" s="149">
        <f t="shared" si="20"/>
        <v>0</v>
      </c>
      <c r="BI438" s="166"/>
      <c r="BJ438" s="166"/>
      <c r="BK438" s="166"/>
      <c r="BL438" s="166"/>
      <c r="BM438" s="166"/>
      <c r="BN438" s="151"/>
      <c r="BO438" s="149">
        <f t="shared" si="22"/>
        <v>0</v>
      </c>
      <c r="BP438" s="151"/>
      <c r="BQ438" s="126"/>
    </row>
    <row r="439" spans="1:69" ht="12.75" customHeight="1">
      <c r="A439" s="164" t="s">
        <v>876</v>
      </c>
      <c r="B439" s="165" t="s">
        <v>877</v>
      </c>
      <c r="C439" s="149">
        <f t="shared" si="0"/>
        <v>0</v>
      </c>
      <c r="D439" s="200"/>
      <c r="E439" s="200"/>
      <c r="F439" s="200"/>
      <c r="G439" s="150"/>
      <c r="H439" s="149">
        <f t="shared" si="2"/>
        <v>0</v>
      </c>
      <c r="I439" s="200"/>
      <c r="J439" s="200"/>
      <c r="K439" s="200"/>
      <c r="L439" s="201"/>
      <c r="M439" s="150"/>
      <c r="N439" s="149">
        <f t="shared" si="4"/>
        <v>0</v>
      </c>
      <c r="O439" s="166"/>
      <c r="P439" s="166"/>
      <c r="Q439" s="166"/>
      <c r="R439" s="166"/>
      <c r="S439" s="166"/>
      <c r="T439" s="150"/>
      <c r="U439" s="149">
        <f t="shared" si="6"/>
        <v>0</v>
      </c>
      <c r="V439" s="166"/>
      <c r="W439" s="166"/>
      <c r="X439" s="166"/>
      <c r="Y439" s="150"/>
      <c r="Z439" s="149">
        <f t="shared" si="8"/>
        <v>0</v>
      </c>
      <c r="AA439" s="166"/>
      <c r="AB439" s="166"/>
      <c r="AC439" s="166"/>
      <c r="AD439" s="150"/>
      <c r="AE439" s="149">
        <f t="shared" si="10"/>
        <v>0</v>
      </c>
      <c r="AF439" s="166"/>
      <c r="AG439" s="166"/>
      <c r="AH439" s="166"/>
      <c r="AI439" s="150"/>
      <c r="AJ439" s="149">
        <f t="shared" si="12"/>
        <v>0</v>
      </c>
      <c r="AK439" s="166"/>
      <c r="AL439" s="166"/>
      <c r="AM439" s="150"/>
      <c r="AN439" s="166"/>
      <c r="AO439" s="150"/>
      <c r="AP439" s="166"/>
      <c r="AQ439" s="150"/>
      <c r="AR439" s="166"/>
      <c r="AS439" s="150"/>
      <c r="AT439" s="166"/>
      <c r="AU439" s="150"/>
      <c r="AV439" s="149">
        <f t="shared" si="14"/>
        <v>0</v>
      </c>
      <c r="AW439" s="166"/>
      <c r="AX439" s="166"/>
      <c r="AY439" s="150"/>
      <c r="AZ439" s="149">
        <f t="shared" si="16"/>
        <v>0</v>
      </c>
      <c r="BA439" s="166"/>
      <c r="BB439" s="166"/>
      <c r="BC439" s="149"/>
      <c r="BD439" s="149">
        <f t="shared" si="18"/>
        <v>0</v>
      </c>
      <c r="BE439" s="358"/>
      <c r="BF439" s="166"/>
      <c r="BG439" s="151"/>
      <c r="BH439" s="149">
        <f t="shared" si="20"/>
        <v>0</v>
      </c>
      <c r="BI439" s="166"/>
      <c r="BJ439" s="166"/>
      <c r="BK439" s="166"/>
      <c r="BL439" s="166"/>
      <c r="BM439" s="166"/>
      <c r="BN439" s="151"/>
      <c r="BO439" s="149">
        <f t="shared" si="22"/>
        <v>0</v>
      </c>
      <c r="BP439" s="151"/>
      <c r="BQ439" s="126"/>
    </row>
    <row r="440" spans="1:69" ht="12.75" customHeight="1">
      <c r="A440" s="164" t="s">
        <v>878</v>
      </c>
      <c r="B440" s="165" t="s">
        <v>879</v>
      </c>
      <c r="C440" s="149">
        <f t="shared" si="0"/>
        <v>0</v>
      </c>
      <c r="D440" s="200"/>
      <c r="E440" s="200"/>
      <c r="F440" s="200"/>
      <c r="G440" s="150"/>
      <c r="H440" s="149">
        <f t="shared" si="2"/>
        <v>0</v>
      </c>
      <c r="I440" s="200"/>
      <c r="J440" s="200"/>
      <c r="K440" s="200"/>
      <c r="L440" s="200"/>
      <c r="M440" s="150"/>
      <c r="N440" s="149">
        <f t="shared" si="4"/>
        <v>0</v>
      </c>
      <c r="O440" s="166"/>
      <c r="P440" s="166"/>
      <c r="Q440" s="166"/>
      <c r="R440" s="166"/>
      <c r="S440" s="166"/>
      <c r="T440" s="150"/>
      <c r="U440" s="149">
        <f t="shared" si="6"/>
        <v>0</v>
      </c>
      <c r="V440" s="166"/>
      <c r="W440" s="166"/>
      <c r="X440" s="166"/>
      <c r="Y440" s="150"/>
      <c r="Z440" s="149">
        <f t="shared" si="8"/>
        <v>0</v>
      </c>
      <c r="AA440" s="166"/>
      <c r="AB440" s="166"/>
      <c r="AC440" s="166"/>
      <c r="AD440" s="150"/>
      <c r="AE440" s="149">
        <f t="shared" si="10"/>
        <v>0</v>
      </c>
      <c r="AF440" s="166"/>
      <c r="AG440" s="166"/>
      <c r="AH440" s="166"/>
      <c r="AI440" s="150"/>
      <c r="AJ440" s="149">
        <f t="shared" si="12"/>
        <v>0</v>
      </c>
      <c r="AK440" s="166"/>
      <c r="AL440" s="166"/>
      <c r="AM440" s="150"/>
      <c r="AN440" s="166"/>
      <c r="AO440" s="150"/>
      <c r="AP440" s="166"/>
      <c r="AQ440" s="150"/>
      <c r="AR440" s="166"/>
      <c r="AS440" s="150"/>
      <c r="AT440" s="166"/>
      <c r="AU440" s="150"/>
      <c r="AV440" s="149">
        <f t="shared" si="14"/>
        <v>0</v>
      </c>
      <c r="AW440" s="166"/>
      <c r="AX440" s="166"/>
      <c r="AY440" s="150"/>
      <c r="AZ440" s="149">
        <f t="shared" si="16"/>
        <v>0</v>
      </c>
      <c r="BA440" s="166"/>
      <c r="BB440" s="166"/>
      <c r="BC440" s="149"/>
      <c r="BD440" s="149">
        <f t="shared" si="18"/>
        <v>0</v>
      </c>
      <c r="BE440" s="358"/>
      <c r="BF440" s="166"/>
      <c r="BG440" s="151"/>
      <c r="BH440" s="149">
        <f t="shared" si="20"/>
        <v>0</v>
      </c>
      <c r="BI440" s="166"/>
      <c r="BJ440" s="166"/>
      <c r="BK440" s="166"/>
      <c r="BL440" s="166"/>
      <c r="BM440" s="166"/>
      <c r="BN440" s="151"/>
      <c r="BO440" s="149">
        <f t="shared" si="22"/>
        <v>0</v>
      </c>
      <c r="BP440" s="151"/>
      <c r="BQ440" s="126"/>
    </row>
    <row r="441" spans="1:69" ht="12.75" customHeight="1">
      <c r="A441" s="152" t="s">
        <v>880</v>
      </c>
      <c r="B441" s="153" t="s">
        <v>881</v>
      </c>
      <c r="C441" s="149">
        <f t="shared" si="0"/>
        <v>0</v>
      </c>
      <c r="D441" s="149">
        <f t="shared" ref="D441:F441" si="1144">+D442+D443+D444</f>
        <v>0</v>
      </c>
      <c r="E441" s="149">
        <f t="shared" si="1144"/>
        <v>0</v>
      </c>
      <c r="F441" s="149">
        <f t="shared" si="1144"/>
        <v>0</v>
      </c>
      <c r="G441" s="150"/>
      <c r="H441" s="149">
        <f t="shared" si="2"/>
        <v>0</v>
      </c>
      <c r="I441" s="149">
        <f t="shared" ref="I441:L441" si="1145">+I442+I443+I444</f>
        <v>0</v>
      </c>
      <c r="J441" s="149">
        <f t="shared" si="1145"/>
        <v>0</v>
      </c>
      <c r="K441" s="149">
        <f t="shared" si="1145"/>
        <v>0</v>
      </c>
      <c r="L441" s="149">
        <f t="shared" si="1145"/>
        <v>0</v>
      </c>
      <c r="M441" s="150"/>
      <c r="N441" s="149">
        <f t="shared" si="4"/>
        <v>0</v>
      </c>
      <c r="O441" s="149">
        <f t="shared" ref="O441:S441" si="1146">+O442+O443+O444</f>
        <v>0</v>
      </c>
      <c r="P441" s="149">
        <f t="shared" si="1146"/>
        <v>0</v>
      </c>
      <c r="Q441" s="149">
        <f t="shared" si="1146"/>
        <v>0</v>
      </c>
      <c r="R441" s="149">
        <f t="shared" si="1146"/>
        <v>0</v>
      </c>
      <c r="S441" s="149">
        <f t="shared" si="1146"/>
        <v>0</v>
      </c>
      <c r="T441" s="150"/>
      <c r="U441" s="149">
        <f t="shared" si="6"/>
        <v>0</v>
      </c>
      <c r="V441" s="149">
        <f t="shared" ref="V441:X441" si="1147">+V442+V443+V444</f>
        <v>0</v>
      </c>
      <c r="W441" s="149">
        <f t="shared" si="1147"/>
        <v>0</v>
      </c>
      <c r="X441" s="149">
        <f t="shared" si="1147"/>
        <v>0</v>
      </c>
      <c r="Y441" s="150"/>
      <c r="Z441" s="149">
        <f t="shared" si="8"/>
        <v>0</v>
      </c>
      <c r="AA441" s="149">
        <f t="shared" ref="AA441:AC441" si="1148">+AA442+AA443+AA444</f>
        <v>0</v>
      </c>
      <c r="AB441" s="149">
        <f t="shared" si="1148"/>
        <v>0</v>
      </c>
      <c r="AC441" s="149">
        <f t="shared" si="1148"/>
        <v>0</v>
      </c>
      <c r="AD441" s="150"/>
      <c r="AE441" s="149">
        <f t="shared" si="10"/>
        <v>0</v>
      </c>
      <c r="AF441" s="149">
        <f t="shared" ref="AF441:AH441" si="1149">+AF442+AF443+AF444</f>
        <v>0</v>
      </c>
      <c r="AG441" s="149">
        <f t="shared" si="1149"/>
        <v>0</v>
      </c>
      <c r="AH441" s="149">
        <f t="shared" si="1149"/>
        <v>0</v>
      </c>
      <c r="AI441" s="150"/>
      <c r="AJ441" s="149">
        <f t="shared" si="12"/>
        <v>0</v>
      </c>
      <c r="AK441" s="149">
        <f t="shared" ref="AK441:AL441" si="1150">+AK442+AK443+AK444</f>
        <v>0</v>
      </c>
      <c r="AL441" s="149">
        <f t="shared" si="1150"/>
        <v>0</v>
      </c>
      <c r="AM441" s="150"/>
      <c r="AN441" s="149">
        <f>+AN442+AN443+AN444</f>
        <v>0</v>
      </c>
      <c r="AO441" s="150"/>
      <c r="AP441" s="149">
        <f>+AP442+AP443+AP444</f>
        <v>0</v>
      </c>
      <c r="AQ441" s="150"/>
      <c r="AR441" s="149">
        <f>+AR442+AR443+AR444</f>
        <v>0</v>
      </c>
      <c r="AS441" s="150"/>
      <c r="AT441" s="149">
        <f>+AT442+AT443+AT444</f>
        <v>0</v>
      </c>
      <c r="AU441" s="150"/>
      <c r="AV441" s="149">
        <f t="shared" si="14"/>
        <v>0</v>
      </c>
      <c r="AW441" s="149">
        <f t="shared" ref="AW441:AX441" si="1151">+AW442+AW443+AW444</f>
        <v>0</v>
      </c>
      <c r="AX441" s="149">
        <f t="shared" si="1151"/>
        <v>0</v>
      </c>
      <c r="AY441" s="150"/>
      <c r="AZ441" s="149">
        <f t="shared" si="16"/>
        <v>0</v>
      </c>
      <c r="BA441" s="149">
        <f t="shared" ref="BA441:BB441" si="1152">+BA442+BA443+BA444</f>
        <v>0</v>
      </c>
      <c r="BB441" s="149">
        <f t="shared" si="1152"/>
        <v>0</v>
      </c>
      <c r="BC441" s="149"/>
      <c r="BD441" s="149">
        <f t="shared" si="18"/>
        <v>0</v>
      </c>
      <c r="BE441" s="355">
        <f>+BE442+BE443+BE444</f>
        <v>0</v>
      </c>
      <c r="BF441" s="149">
        <f t="shared" ref="BF441" si="1153">+BF442+BF443+BF444</f>
        <v>0</v>
      </c>
      <c r="BG441" s="151"/>
      <c r="BH441" s="149">
        <f t="shared" si="20"/>
        <v>0</v>
      </c>
      <c r="BI441" s="149">
        <f t="shared" ref="BI441:BM441" si="1154">+BI442+BI443+BI444</f>
        <v>0</v>
      </c>
      <c r="BJ441" s="149">
        <f t="shared" si="1154"/>
        <v>0</v>
      </c>
      <c r="BK441" s="149">
        <f t="shared" si="1154"/>
        <v>0</v>
      </c>
      <c r="BL441" s="149">
        <f t="shared" si="1154"/>
        <v>0</v>
      </c>
      <c r="BM441" s="149">
        <f t="shared" si="1154"/>
        <v>0</v>
      </c>
      <c r="BN441" s="151"/>
      <c r="BO441" s="149">
        <f t="shared" si="22"/>
        <v>0</v>
      </c>
      <c r="BP441" s="151"/>
      <c r="BQ441" s="126"/>
    </row>
    <row r="442" spans="1:69" ht="12.75" customHeight="1">
      <c r="A442" s="204" t="s">
        <v>882</v>
      </c>
      <c r="B442" s="205" t="s">
        <v>883</v>
      </c>
      <c r="C442" s="149">
        <f t="shared" si="0"/>
        <v>0</v>
      </c>
      <c r="D442" s="156"/>
      <c r="E442" s="156"/>
      <c r="F442" s="156"/>
      <c r="G442" s="150"/>
      <c r="H442" s="149">
        <f t="shared" si="2"/>
        <v>0</v>
      </c>
      <c r="I442" s="156"/>
      <c r="J442" s="156"/>
      <c r="K442" s="156"/>
      <c r="L442" s="156"/>
      <c r="M442" s="150"/>
      <c r="N442" s="149">
        <f t="shared" si="4"/>
        <v>0</v>
      </c>
      <c r="O442" s="156"/>
      <c r="P442" s="156"/>
      <c r="Q442" s="156"/>
      <c r="R442" s="156"/>
      <c r="S442" s="156"/>
      <c r="T442" s="150"/>
      <c r="U442" s="149">
        <f t="shared" si="6"/>
        <v>0</v>
      </c>
      <c r="V442" s="156"/>
      <c r="W442" s="156"/>
      <c r="X442" s="156"/>
      <c r="Y442" s="150"/>
      <c r="Z442" s="149">
        <f t="shared" si="8"/>
        <v>0</v>
      </c>
      <c r="AA442" s="156"/>
      <c r="AB442" s="156"/>
      <c r="AC442" s="156"/>
      <c r="AD442" s="150"/>
      <c r="AE442" s="149">
        <f t="shared" si="10"/>
        <v>0</v>
      </c>
      <c r="AF442" s="156"/>
      <c r="AG442" s="156"/>
      <c r="AH442" s="156"/>
      <c r="AI442" s="150"/>
      <c r="AJ442" s="149">
        <f t="shared" si="12"/>
        <v>0</v>
      </c>
      <c r="AK442" s="156"/>
      <c r="AL442" s="156"/>
      <c r="AM442" s="150"/>
      <c r="AN442" s="156"/>
      <c r="AO442" s="150"/>
      <c r="AP442" s="156"/>
      <c r="AQ442" s="150"/>
      <c r="AR442" s="156"/>
      <c r="AS442" s="150"/>
      <c r="AT442" s="156"/>
      <c r="AU442" s="150"/>
      <c r="AV442" s="149">
        <f t="shared" si="14"/>
        <v>0</v>
      </c>
      <c r="AW442" s="156"/>
      <c r="AX442" s="156"/>
      <c r="AY442" s="150"/>
      <c r="AZ442" s="149">
        <f t="shared" si="16"/>
        <v>0</v>
      </c>
      <c r="BA442" s="156"/>
      <c r="BB442" s="156"/>
      <c r="BC442" s="149"/>
      <c r="BD442" s="149">
        <f t="shared" si="18"/>
        <v>0</v>
      </c>
      <c r="BE442" s="356"/>
      <c r="BF442" s="156"/>
      <c r="BG442" s="151"/>
      <c r="BH442" s="149">
        <f t="shared" si="20"/>
        <v>0</v>
      </c>
      <c r="BI442" s="156"/>
      <c r="BJ442" s="156"/>
      <c r="BK442" s="156"/>
      <c r="BL442" s="156"/>
      <c r="BM442" s="156"/>
      <c r="BN442" s="151"/>
      <c r="BO442" s="149">
        <f t="shared" si="22"/>
        <v>0</v>
      </c>
      <c r="BP442" s="151"/>
      <c r="BQ442" s="126"/>
    </row>
    <row r="443" spans="1:69" ht="12.75" customHeight="1">
      <c r="A443" s="167" t="s">
        <v>884</v>
      </c>
      <c r="B443" s="168" t="s">
        <v>885</v>
      </c>
      <c r="C443" s="149">
        <f t="shared" si="0"/>
        <v>0</v>
      </c>
      <c r="D443" s="156"/>
      <c r="E443" s="156"/>
      <c r="F443" s="156"/>
      <c r="G443" s="150"/>
      <c r="H443" s="149">
        <f t="shared" si="2"/>
        <v>0</v>
      </c>
      <c r="I443" s="156"/>
      <c r="J443" s="156"/>
      <c r="K443" s="156"/>
      <c r="L443" s="156"/>
      <c r="M443" s="150"/>
      <c r="N443" s="149">
        <f t="shared" si="4"/>
        <v>0</v>
      </c>
      <c r="O443" s="156"/>
      <c r="P443" s="156"/>
      <c r="Q443" s="156"/>
      <c r="R443" s="156"/>
      <c r="S443" s="156"/>
      <c r="T443" s="150"/>
      <c r="U443" s="149">
        <f t="shared" si="6"/>
        <v>0</v>
      </c>
      <c r="V443" s="156"/>
      <c r="W443" s="156"/>
      <c r="X443" s="156"/>
      <c r="Y443" s="150"/>
      <c r="Z443" s="149">
        <f t="shared" si="8"/>
        <v>0</v>
      </c>
      <c r="AA443" s="156"/>
      <c r="AB443" s="156"/>
      <c r="AC443" s="156"/>
      <c r="AD443" s="150"/>
      <c r="AE443" s="149">
        <f t="shared" si="10"/>
        <v>0</v>
      </c>
      <c r="AF443" s="156"/>
      <c r="AG443" s="156"/>
      <c r="AH443" s="156"/>
      <c r="AI443" s="150"/>
      <c r="AJ443" s="149">
        <f t="shared" si="12"/>
        <v>0</v>
      </c>
      <c r="AK443" s="156"/>
      <c r="AL443" s="156"/>
      <c r="AM443" s="150"/>
      <c r="AN443" s="156"/>
      <c r="AO443" s="150"/>
      <c r="AP443" s="156"/>
      <c r="AQ443" s="150"/>
      <c r="AR443" s="156"/>
      <c r="AS443" s="150"/>
      <c r="AT443" s="156"/>
      <c r="AU443" s="150"/>
      <c r="AV443" s="149">
        <f t="shared" si="14"/>
        <v>0</v>
      </c>
      <c r="AW443" s="156"/>
      <c r="AX443" s="156"/>
      <c r="AY443" s="150"/>
      <c r="AZ443" s="149">
        <f t="shared" si="16"/>
        <v>0</v>
      </c>
      <c r="BA443" s="156"/>
      <c r="BB443" s="156"/>
      <c r="BC443" s="149"/>
      <c r="BD443" s="149">
        <f t="shared" si="18"/>
        <v>0</v>
      </c>
      <c r="BE443" s="356"/>
      <c r="BF443" s="156"/>
      <c r="BG443" s="151"/>
      <c r="BH443" s="149">
        <f t="shared" si="20"/>
        <v>0</v>
      </c>
      <c r="BI443" s="156"/>
      <c r="BJ443" s="156"/>
      <c r="BK443" s="156"/>
      <c r="BL443" s="156"/>
      <c r="BM443" s="156"/>
      <c r="BN443" s="151"/>
      <c r="BO443" s="149">
        <f t="shared" si="22"/>
        <v>0</v>
      </c>
      <c r="BP443" s="151"/>
      <c r="BQ443" s="126"/>
    </row>
    <row r="444" spans="1:69" ht="12.75" customHeight="1">
      <c r="A444" s="154" t="s">
        <v>886</v>
      </c>
      <c r="B444" s="155" t="s">
        <v>887</v>
      </c>
      <c r="C444" s="149">
        <f t="shared" si="0"/>
        <v>0</v>
      </c>
      <c r="D444" s="156">
        <f t="shared" ref="D444:F444" si="1155">+D445+D446+D447+D448</f>
        <v>0</v>
      </c>
      <c r="E444" s="156">
        <f t="shared" si="1155"/>
        <v>0</v>
      </c>
      <c r="F444" s="156">
        <f t="shared" si="1155"/>
        <v>0</v>
      </c>
      <c r="G444" s="150"/>
      <c r="H444" s="149">
        <f t="shared" si="2"/>
        <v>0</v>
      </c>
      <c r="I444" s="156">
        <f t="shared" ref="I444:L444" si="1156">+I445+I446+I447+I448</f>
        <v>0</v>
      </c>
      <c r="J444" s="156">
        <f t="shared" si="1156"/>
        <v>0</v>
      </c>
      <c r="K444" s="156">
        <f t="shared" si="1156"/>
        <v>0</v>
      </c>
      <c r="L444" s="156">
        <f t="shared" si="1156"/>
        <v>0</v>
      </c>
      <c r="M444" s="150"/>
      <c r="N444" s="149">
        <f t="shared" si="4"/>
        <v>0</v>
      </c>
      <c r="O444" s="156">
        <f t="shared" ref="O444:S444" si="1157">+O445+O446+O447+O448</f>
        <v>0</v>
      </c>
      <c r="P444" s="156">
        <f t="shared" si="1157"/>
        <v>0</v>
      </c>
      <c r="Q444" s="156">
        <f t="shared" si="1157"/>
        <v>0</v>
      </c>
      <c r="R444" s="156">
        <f t="shared" si="1157"/>
        <v>0</v>
      </c>
      <c r="S444" s="156">
        <f t="shared" si="1157"/>
        <v>0</v>
      </c>
      <c r="T444" s="150"/>
      <c r="U444" s="149">
        <f t="shared" si="6"/>
        <v>0</v>
      </c>
      <c r="V444" s="156">
        <f t="shared" ref="V444:X444" si="1158">+V445+V446+V447+V448</f>
        <v>0</v>
      </c>
      <c r="W444" s="156">
        <f t="shared" si="1158"/>
        <v>0</v>
      </c>
      <c r="X444" s="156">
        <f t="shared" si="1158"/>
        <v>0</v>
      </c>
      <c r="Y444" s="150"/>
      <c r="Z444" s="149">
        <f t="shared" si="8"/>
        <v>0</v>
      </c>
      <c r="AA444" s="156">
        <f t="shared" ref="AA444:AC444" si="1159">+AA445+AA446+AA447+AA448</f>
        <v>0</v>
      </c>
      <c r="AB444" s="156">
        <f t="shared" si="1159"/>
        <v>0</v>
      </c>
      <c r="AC444" s="156">
        <f t="shared" si="1159"/>
        <v>0</v>
      </c>
      <c r="AD444" s="150"/>
      <c r="AE444" s="149">
        <f t="shared" si="10"/>
        <v>0</v>
      </c>
      <c r="AF444" s="156">
        <f t="shared" ref="AF444:AH444" si="1160">+AF445+AF446+AF447+AF448</f>
        <v>0</v>
      </c>
      <c r="AG444" s="156">
        <f t="shared" si="1160"/>
        <v>0</v>
      </c>
      <c r="AH444" s="156">
        <f t="shared" si="1160"/>
        <v>0</v>
      </c>
      <c r="AI444" s="150"/>
      <c r="AJ444" s="149">
        <f t="shared" si="12"/>
        <v>0</v>
      </c>
      <c r="AK444" s="156">
        <f t="shared" ref="AK444:AL444" si="1161">+AK445+AK446+AK447+AK448</f>
        <v>0</v>
      </c>
      <c r="AL444" s="156">
        <f t="shared" si="1161"/>
        <v>0</v>
      </c>
      <c r="AM444" s="150"/>
      <c r="AN444" s="156">
        <f>+AN445+AN446+AN447+AN448</f>
        <v>0</v>
      </c>
      <c r="AO444" s="150"/>
      <c r="AP444" s="156">
        <f>+AP445+AP446+AP447+AP448</f>
        <v>0</v>
      </c>
      <c r="AQ444" s="150"/>
      <c r="AR444" s="156">
        <f>+AR445+AR446+AR447+AR448</f>
        <v>0</v>
      </c>
      <c r="AS444" s="150"/>
      <c r="AT444" s="156">
        <f>+AT445+AT446+AT447+AT448</f>
        <v>0</v>
      </c>
      <c r="AU444" s="150"/>
      <c r="AV444" s="149">
        <f t="shared" si="14"/>
        <v>0</v>
      </c>
      <c r="AW444" s="156">
        <f t="shared" ref="AW444:AX444" si="1162">+AW445+AW446+AW447+AW448</f>
        <v>0</v>
      </c>
      <c r="AX444" s="156">
        <f t="shared" si="1162"/>
        <v>0</v>
      </c>
      <c r="AY444" s="150"/>
      <c r="AZ444" s="149">
        <f t="shared" si="16"/>
        <v>0</v>
      </c>
      <c r="BA444" s="156">
        <f t="shared" ref="BA444:BB444" si="1163">+BA445+BA446+BA447+BA448</f>
        <v>0</v>
      </c>
      <c r="BB444" s="156">
        <f t="shared" si="1163"/>
        <v>0</v>
      </c>
      <c r="BC444" s="149"/>
      <c r="BD444" s="149">
        <f t="shared" si="18"/>
        <v>0</v>
      </c>
      <c r="BE444" s="356">
        <f>+BE445+BE446+BE447+BE448</f>
        <v>0</v>
      </c>
      <c r="BF444" s="156">
        <f t="shared" ref="BF444" si="1164">+BF445+BF446+BF447+BF448</f>
        <v>0</v>
      </c>
      <c r="BG444" s="151"/>
      <c r="BH444" s="149">
        <f t="shared" si="20"/>
        <v>0</v>
      </c>
      <c r="BI444" s="156">
        <f t="shared" ref="BI444:BM444" si="1165">+BI445+BI446+BI447+BI448</f>
        <v>0</v>
      </c>
      <c r="BJ444" s="156">
        <f t="shared" si="1165"/>
        <v>0</v>
      </c>
      <c r="BK444" s="156">
        <f t="shared" si="1165"/>
        <v>0</v>
      </c>
      <c r="BL444" s="156">
        <f t="shared" si="1165"/>
        <v>0</v>
      </c>
      <c r="BM444" s="156">
        <f t="shared" si="1165"/>
        <v>0</v>
      </c>
      <c r="BN444" s="151"/>
      <c r="BO444" s="149">
        <f t="shared" si="22"/>
        <v>0</v>
      </c>
      <c r="BP444" s="151"/>
      <c r="BQ444" s="126"/>
    </row>
    <row r="445" spans="1:69" ht="12.75" customHeight="1">
      <c r="A445" s="164" t="s">
        <v>888</v>
      </c>
      <c r="B445" s="165" t="s">
        <v>889</v>
      </c>
      <c r="C445" s="149">
        <f t="shared" si="0"/>
        <v>0</v>
      </c>
      <c r="D445" s="166"/>
      <c r="E445" s="166"/>
      <c r="F445" s="166"/>
      <c r="G445" s="150"/>
      <c r="H445" s="149">
        <f t="shared" si="2"/>
        <v>0</v>
      </c>
      <c r="I445" s="166"/>
      <c r="J445" s="166"/>
      <c r="K445" s="166"/>
      <c r="L445" s="166"/>
      <c r="M445" s="150"/>
      <c r="N445" s="149">
        <f t="shared" si="4"/>
        <v>0</v>
      </c>
      <c r="O445" s="166"/>
      <c r="P445" s="166"/>
      <c r="Q445" s="166"/>
      <c r="R445" s="166"/>
      <c r="S445" s="166"/>
      <c r="T445" s="150"/>
      <c r="U445" s="149">
        <f t="shared" si="6"/>
        <v>0</v>
      </c>
      <c r="V445" s="166"/>
      <c r="W445" s="166"/>
      <c r="X445" s="166"/>
      <c r="Y445" s="150"/>
      <c r="Z445" s="149">
        <f t="shared" si="8"/>
        <v>0</v>
      </c>
      <c r="AA445" s="166"/>
      <c r="AB445" s="166"/>
      <c r="AC445" s="166"/>
      <c r="AD445" s="150"/>
      <c r="AE445" s="149">
        <f t="shared" si="10"/>
        <v>0</v>
      </c>
      <c r="AF445" s="166"/>
      <c r="AG445" s="166"/>
      <c r="AH445" s="166"/>
      <c r="AI445" s="150"/>
      <c r="AJ445" s="149">
        <f t="shared" si="12"/>
        <v>0</v>
      </c>
      <c r="AK445" s="166"/>
      <c r="AL445" s="166"/>
      <c r="AM445" s="150"/>
      <c r="AN445" s="166"/>
      <c r="AO445" s="150"/>
      <c r="AP445" s="166"/>
      <c r="AQ445" s="150"/>
      <c r="AR445" s="166"/>
      <c r="AS445" s="150"/>
      <c r="AT445" s="166"/>
      <c r="AU445" s="150"/>
      <c r="AV445" s="149">
        <f t="shared" si="14"/>
        <v>0</v>
      </c>
      <c r="AW445" s="166"/>
      <c r="AX445" s="166"/>
      <c r="AY445" s="150"/>
      <c r="AZ445" s="149">
        <f t="shared" si="16"/>
        <v>0</v>
      </c>
      <c r="BA445" s="166"/>
      <c r="BB445" s="166"/>
      <c r="BC445" s="149"/>
      <c r="BD445" s="149">
        <f t="shared" si="18"/>
        <v>0</v>
      </c>
      <c r="BE445" s="358"/>
      <c r="BF445" s="166"/>
      <c r="BG445" s="151"/>
      <c r="BH445" s="149">
        <f t="shared" si="20"/>
        <v>0</v>
      </c>
      <c r="BI445" s="166"/>
      <c r="BJ445" s="166"/>
      <c r="BK445" s="166"/>
      <c r="BL445" s="166"/>
      <c r="BM445" s="166"/>
      <c r="BN445" s="151"/>
      <c r="BO445" s="149">
        <f t="shared" si="22"/>
        <v>0</v>
      </c>
      <c r="BP445" s="151"/>
      <c r="BQ445" s="126"/>
    </row>
    <row r="446" spans="1:69" ht="12.75" customHeight="1">
      <c r="A446" s="164" t="s">
        <v>890</v>
      </c>
      <c r="B446" s="165" t="s">
        <v>891</v>
      </c>
      <c r="C446" s="149">
        <f t="shared" si="0"/>
        <v>0</v>
      </c>
      <c r="D446" s="166"/>
      <c r="E446" s="166"/>
      <c r="F446" s="166"/>
      <c r="G446" s="150"/>
      <c r="H446" s="149">
        <f t="shared" si="2"/>
        <v>0</v>
      </c>
      <c r="I446" s="166"/>
      <c r="J446" s="166"/>
      <c r="K446" s="166"/>
      <c r="L446" s="166"/>
      <c r="M446" s="150"/>
      <c r="N446" s="149">
        <f t="shared" si="4"/>
        <v>0</v>
      </c>
      <c r="O446" s="166"/>
      <c r="P446" s="166"/>
      <c r="Q446" s="166"/>
      <c r="R446" s="166"/>
      <c r="S446" s="166"/>
      <c r="T446" s="150"/>
      <c r="U446" s="149">
        <f t="shared" si="6"/>
        <v>0</v>
      </c>
      <c r="V446" s="166"/>
      <c r="W446" s="166"/>
      <c r="X446" s="166"/>
      <c r="Y446" s="150"/>
      <c r="Z446" s="149">
        <f t="shared" si="8"/>
        <v>0</v>
      </c>
      <c r="AA446" s="166"/>
      <c r="AB446" s="166"/>
      <c r="AC446" s="166"/>
      <c r="AD446" s="150"/>
      <c r="AE446" s="149">
        <f t="shared" si="10"/>
        <v>0</v>
      </c>
      <c r="AF446" s="166"/>
      <c r="AG446" s="166"/>
      <c r="AH446" s="166"/>
      <c r="AI446" s="150"/>
      <c r="AJ446" s="149">
        <f t="shared" si="12"/>
        <v>0</v>
      </c>
      <c r="AK446" s="166"/>
      <c r="AL446" s="166"/>
      <c r="AM446" s="150"/>
      <c r="AN446" s="166"/>
      <c r="AO446" s="150"/>
      <c r="AP446" s="166"/>
      <c r="AQ446" s="150"/>
      <c r="AR446" s="166"/>
      <c r="AS446" s="150"/>
      <c r="AT446" s="166"/>
      <c r="AU446" s="150"/>
      <c r="AV446" s="149">
        <f t="shared" si="14"/>
        <v>0</v>
      </c>
      <c r="AW446" s="166"/>
      <c r="AX446" s="166"/>
      <c r="AY446" s="150"/>
      <c r="AZ446" s="149">
        <f t="shared" si="16"/>
        <v>0</v>
      </c>
      <c r="BA446" s="166"/>
      <c r="BB446" s="166"/>
      <c r="BC446" s="149"/>
      <c r="BD446" s="149">
        <f t="shared" si="18"/>
        <v>0</v>
      </c>
      <c r="BE446" s="358"/>
      <c r="BF446" s="166"/>
      <c r="BG446" s="151"/>
      <c r="BH446" s="149">
        <f t="shared" si="20"/>
        <v>0</v>
      </c>
      <c r="BI446" s="166"/>
      <c r="BJ446" s="166"/>
      <c r="BK446" s="166"/>
      <c r="BL446" s="166"/>
      <c r="BM446" s="166"/>
      <c r="BN446" s="151"/>
      <c r="BO446" s="149">
        <f t="shared" si="22"/>
        <v>0</v>
      </c>
      <c r="BP446" s="151"/>
      <c r="BQ446" s="126"/>
    </row>
    <row r="447" spans="1:69" ht="12.75" customHeight="1">
      <c r="A447" s="187" t="s">
        <v>892</v>
      </c>
      <c r="B447" s="188" t="s">
        <v>893</v>
      </c>
      <c r="C447" s="149">
        <f t="shared" si="0"/>
        <v>0</v>
      </c>
      <c r="D447" s="163"/>
      <c r="E447" s="163"/>
      <c r="F447" s="163"/>
      <c r="G447" s="150"/>
      <c r="H447" s="149">
        <f t="shared" si="2"/>
        <v>0</v>
      </c>
      <c r="I447" s="163"/>
      <c r="J447" s="163"/>
      <c r="K447" s="163"/>
      <c r="L447" s="163"/>
      <c r="M447" s="150"/>
      <c r="N447" s="149">
        <f t="shared" si="4"/>
        <v>0</v>
      </c>
      <c r="O447" s="163"/>
      <c r="P447" s="163"/>
      <c r="Q447" s="163"/>
      <c r="R447" s="163"/>
      <c r="S447" s="163"/>
      <c r="T447" s="150"/>
      <c r="U447" s="149">
        <f t="shared" si="6"/>
        <v>0</v>
      </c>
      <c r="V447" s="163"/>
      <c r="W447" s="163"/>
      <c r="X447" s="163"/>
      <c r="Y447" s="150"/>
      <c r="Z447" s="149">
        <f t="shared" si="8"/>
        <v>0</v>
      </c>
      <c r="AA447" s="163"/>
      <c r="AB447" s="163"/>
      <c r="AC447" s="163"/>
      <c r="AD447" s="150"/>
      <c r="AE447" s="149">
        <f t="shared" si="10"/>
        <v>0</v>
      </c>
      <c r="AF447" s="163"/>
      <c r="AG447" s="163"/>
      <c r="AH447" s="163"/>
      <c r="AI447" s="150"/>
      <c r="AJ447" s="149">
        <f t="shared" si="12"/>
        <v>0</v>
      </c>
      <c r="AK447" s="163"/>
      <c r="AL447" s="163"/>
      <c r="AM447" s="150"/>
      <c r="AN447" s="163"/>
      <c r="AO447" s="150"/>
      <c r="AP447" s="163"/>
      <c r="AQ447" s="150"/>
      <c r="AR447" s="163"/>
      <c r="AS447" s="150"/>
      <c r="AT447" s="163"/>
      <c r="AU447" s="150"/>
      <c r="AV447" s="149">
        <f t="shared" si="14"/>
        <v>0</v>
      </c>
      <c r="AW447" s="163"/>
      <c r="AX447" s="163"/>
      <c r="AY447" s="150"/>
      <c r="AZ447" s="149">
        <f t="shared" si="16"/>
        <v>0</v>
      </c>
      <c r="BA447" s="163"/>
      <c r="BB447" s="163"/>
      <c r="BC447" s="149"/>
      <c r="BD447" s="149">
        <f t="shared" si="18"/>
        <v>0</v>
      </c>
      <c r="BE447" s="357"/>
      <c r="BF447" s="163"/>
      <c r="BG447" s="151"/>
      <c r="BH447" s="149">
        <f t="shared" si="20"/>
        <v>0</v>
      </c>
      <c r="BI447" s="163"/>
      <c r="BJ447" s="163"/>
      <c r="BK447" s="163"/>
      <c r="BL447" s="163"/>
      <c r="BM447" s="163"/>
      <c r="BN447" s="151"/>
      <c r="BO447" s="149">
        <f t="shared" si="22"/>
        <v>0</v>
      </c>
      <c r="BP447" s="151"/>
      <c r="BQ447" s="126"/>
    </row>
    <row r="448" spans="1:69" ht="12.75" customHeight="1">
      <c r="A448" s="164" t="s">
        <v>894</v>
      </c>
      <c r="B448" s="165" t="s">
        <v>895</v>
      </c>
      <c r="C448" s="149">
        <f t="shared" si="0"/>
        <v>0</v>
      </c>
      <c r="D448" s="166"/>
      <c r="E448" s="166"/>
      <c r="F448" s="166"/>
      <c r="G448" s="150"/>
      <c r="H448" s="149">
        <f t="shared" si="2"/>
        <v>0</v>
      </c>
      <c r="I448" s="166"/>
      <c r="J448" s="166"/>
      <c r="K448" s="166"/>
      <c r="L448" s="166"/>
      <c r="M448" s="150"/>
      <c r="N448" s="149">
        <f t="shared" si="4"/>
        <v>0</v>
      </c>
      <c r="O448" s="166"/>
      <c r="P448" s="166"/>
      <c r="Q448" s="166"/>
      <c r="R448" s="166"/>
      <c r="S448" s="166"/>
      <c r="T448" s="150"/>
      <c r="U448" s="149">
        <f t="shared" si="6"/>
        <v>0</v>
      </c>
      <c r="V448" s="166"/>
      <c r="W448" s="166"/>
      <c r="X448" s="166"/>
      <c r="Y448" s="150"/>
      <c r="Z448" s="149">
        <f t="shared" si="8"/>
        <v>0</v>
      </c>
      <c r="AA448" s="166"/>
      <c r="AB448" s="166"/>
      <c r="AC448" s="166"/>
      <c r="AD448" s="150"/>
      <c r="AE448" s="149">
        <f t="shared" si="10"/>
        <v>0</v>
      </c>
      <c r="AF448" s="166"/>
      <c r="AG448" s="166"/>
      <c r="AH448" s="166"/>
      <c r="AI448" s="150"/>
      <c r="AJ448" s="149">
        <f t="shared" si="12"/>
        <v>0</v>
      </c>
      <c r="AK448" s="166"/>
      <c r="AL448" s="166"/>
      <c r="AM448" s="150"/>
      <c r="AN448" s="166"/>
      <c r="AO448" s="150"/>
      <c r="AP448" s="166"/>
      <c r="AQ448" s="150"/>
      <c r="AR448" s="166"/>
      <c r="AS448" s="150"/>
      <c r="AT448" s="166"/>
      <c r="AU448" s="150"/>
      <c r="AV448" s="149">
        <f t="shared" si="14"/>
        <v>0</v>
      </c>
      <c r="AW448" s="166"/>
      <c r="AX448" s="166"/>
      <c r="AY448" s="150"/>
      <c r="AZ448" s="149">
        <f t="shared" si="16"/>
        <v>0</v>
      </c>
      <c r="BA448" s="166"/>
      <c r="BB448" s="166"/>
      <c r="BC448" s="149"/>
      <c r="BD448" s="149">
        <f t="shared" si="18"/>
        <v>0</v>
      </c>
      <c r="BE448" s="358"/>
      <c r="BF448" s="166"/>
      <c r="BG448" s="151"/>
      <c r="BH448" s="149">
        <f t="shared" si="20"/>
        <v>0</v>
      </c>
      <c r="BI448" s="166"/>
      <c r="BJ448" s="166"/>
      <c r="BK448" s="166"/>
      <c r="BL448" s="166"/>
      <c r="BM448" s="166"/>
      <c r="BN448" s="151"/>
      <c r="BO448" s="149">
        <f t="shared" si="22"/>
        <v>0</v>
      </c>
      <c r="BP448" s="151"/>
      <c r="BQ448" s="126"/>
    </row>
    <row r="449" spans="1:69" ht="12.75" customHeight="1">
      <c r="A449" s="194" t="s">
        <v>896</v>
      </c>
      <c r="B449" s="195" t="s">
        <v>897</v>
      </c>
      <c r="C449" s="149">
        <f t="shared" si="0"/>
        <v>0</v>
      </c>
      <c r="D449" s="198">
        <f t="shared" ref="D449:F449" si="1166">+D450+D458</f>
        <v>0</v>
      </c>
      <c r="E449" s="198">
        <f t="shared" si="1166"/>
        <v>0</v>
      </c>
      <c r="F449" s="198">
        <f t="shared" si="1166"/>
        <v>0</v>
      </c>
      <c r="G449" s="150"/>
      <c r="H449" s="149">
        <f t="shared" si="2"/>
        <v>0</v>
      </c>
      <c r="I449" s="198">
        <f t="shared" ref="I449:L449" si="1167">+I450+I458</f>
        <v>0</v>
      </c>
      <c r="J449" s="198">
        <f t="shared" si="1167"/>
        <v>0</v>
      </c>
      <c r="K449" s="198">
        <f t="shared" si="1167"/>
        <v>0</v>
      </c>
      <c r="L449" s="198">
        <f t="shared" si="1167"/>
        <v>0</v>
      </c>
      <c r="M449" s="150"/>
      <c r="N449" s="149">
        <f t="shared" si="4"/>
        <v>0</v>
      </c>
      <c r="O449" s="198">
        <f t="shared" ref="O449:S449" si="1168">+O450+O458</f>
        <v>0</v>
      </c>
      <c r="P449" s="198">
        <f t="shared" si="1168"/>
        <v>0</v>
      </c>
      <c r="Q449" s="198">
        <f t="shared" si="1168"/>
        <v>0</v>
      </c>
      <c r="R449" s="198">
        <f t="shared" si="1168"/>
        <v>0</v>
      </c>
      <c r="S449" s="198">
        <f t="shared" si="1168"/>
        <v>0</v>
      </c>
      <c r="T449" s="150"/>
      <c r="U449" s="149">
        <f t="shared" si="6"/>
        <v>0</v>
      </c>
      <c r="V449" s="198">
        <f t="shared" ref="V449:X449" si="1169">+V450+V458</f>
        <v>0</v>
      </c>
      <c r="W449" s="198">
        <f t="shared" si="1169"/>
        <v>0</v>
      </c>
      <c r="X449" s="198">
        <f t="shared" si="1169"/>
        <v>0</v>
      </c>
      <c r="Y449" s="150"/>
      <c r="Z449" s="149">
        <f t="shared" si="8"/>
        <v>0</v>
      </c>
      <c r="AA449" s="198">
        <f t="shared" ref="AA449:AC449" si="1170">+AA450+AA458</f>
        <v>0</v>
      </c>
      <c r="AB449" s="198">
        <f t="shared" si="1170"/>
        <v>0</v>
      </c>
      <c r="AC449" s="198">
        <f t="shared" si="1170"/>
        <v>0</v>
      </c>
      <c r="AD449" s="150"/>
      <c r="AE449" s="149">
        <f t="shared" si="10"/>
        <v>0</v>
      </c>
      <c r="AF449" s="198">
        <f t="shared" ref="AF449:AH449" si="1171">+AF450+AF458</f>
        <v>0</v>
      </c>
      <c r="AG449" s="198">
        <f t="shared" si="1171"/>
        <v>0</v>
      </c>
      <c r="AH449" s="198">
        <f t="shared" si="1171"/>
        <v>0</v>
      </c>
      <c r="AI449" s="150"/>
      <c r="AJ449" s="149">
        <f t="shared" si="12"/>
        <v>0</v>
      </c>
      <c r="AK449" s="198">
        <f t="shared" ref="AK449:AL449" si="1172">+AK450+AK458</f>
        <v>0</v>
      </c>
      <c r="AL449" s="198">
        <f t="shared" si="1172"/>
        <v>0</v>
      </c>
      <c r="AM449" s="150"/>
      <c r="AN449" s="198">
        <f>+AN450+AN458</f>
        <v>0</v>
      </c>
      <c r="AO449" s="150"/>
      <c r="AP449" s="198">
        <f>+AP450+AP458</f>
        <v>0</v>
      </c>
      <c r="AQ449" s="150"/>
      <c r="AR449" s="198">
        <f>+AR450+AR458</f>
        <v>0</v>
      </c>
      <c r="AS449" s="150"/>
      <c r="AT449" s="198">
        <f>+AT450+AT458</f>
        <v>0</v>
      </c>
      <c r="AU449" s="150"/>
      <c r="AV449" s="149">
        <f t="shared" si="14"/>
        <v>0</v>
      </c>
      <c r="AW449" s="198">
        <f t="shared" ref="AW449:AX449" si="1173">+AW450+AW458</f>
        <v>0</v>
      </c>
      <c r="AX449" s="198">
        <f t="shared" si="1173"/>
        <v>0</v>
      </c>
      <c r="AY449" s="150"/>
      <c r="AZ449" s="149">
        <f t="shared" si="16"/>
        <v>0</v>
      </c>
      <c r="BA449" s="198">
        <f t="shared" ref="BA449:BB449" si="1174">+BA450+BA458</f>
        <v>0</v>
      </c>
      <c r="BB449" s="198">
        <f t="shared" si="1174"/>
        <v>0</v>
      </c>
      <c r="BC449" s="149"/>
      <c r="BD449" s="149">
        <f t="shared" si="18"/>
        <v>0</v>
      </c>
      <c r="BE449" s="359">
        <f>+BE450+BE458</f>
        <v>0</v>
      </c>
      <c r="BF449" s="198">
        <f t="shared" ref="BF449" si="1175">+BF450+BF458</f>
        <v>0</v>
      </c>
      <c r="BG449" s="151"/>
      <c r="BH449" s="149">
        <f t="shared" si="20"/>
        <v>0</v>
      </c>
      <c r="BI449" s="198">
        <f t="shared" ref="BI449:BM449" si="1176">+BI450+BI458</f>
        <v>0</v>
      </c>
      <c r="BJ449" s="198">
        <f t="shared" si="1176"/>
        <v>0</v>
      </c>
      <c r="BK449" s="198">
        <f t="shared" si="1176"/>
        <v>0</v>
      </c>
      <c r="BL449" s="198">
        <f t="shared" si="1176"/>
        <v>0</v>
      </c>
      <c r="BM449" s="198">
        <f t="shared" si="1176"/>
        <v>0</v>
      </c>
      <c r="BN449" s="151"/>
      <c r="BO449" s="149">
        <f t="shared" si="22"/>
        <v>0</v>
      </c>
      <c r="BP449" s="151"/>
      <c r="BQ449" s="126"/>
    </row>
    <row r="450" spans="1:69" ht="12.75" customHeight="1">
      <c r="A450" s="152" t="s">
        <v>898</v>
      </c>
      <c r="B450" s="153" t="s">
        <v>899</v>
      </c>
      <c r="C450" s="149">
        <f t="shared" si="0"/>
        <v>0</v>
      </c>
      <c r="D450" s="149">
        <f t="shared" ref="D450:F450" si="1177">+D451+D452+D453+D454+D455+D456+D457</f>
        <v>0</v>
      </c>
      <c r="E450" s="149">
        <f t="shared" si="1177"/>
        <v>0</v>
      </c>
      <c r="F450" s="149">
        <f t="shared" si="1177"/>
        <v>0</v>
      </c>
      <c r="G450" s="150"/>
      <c r="H450" s="149">
        <f t="shared" si="2"/>
        <v>0</v>
      </c>
      <c r="I450" s="149">
        <f t="shared" ref="I450:L450" si="1178">+I451+I452+I453+I454+I455+I456+I457</f>
        <v>0</v>
      </c>
      <c r="J450" s="149">
        <f t="shared" si="1178"/>
        <v>0</v>
      </c>
      <c r="K450" s="149">
        <f t="shared" si="1178"/>
        <v>0</v>
      </c>
      <c r="L450" s="149">
        <f t="shared" si="1178"/>
        <v>0</v>
      </c>
      <c r="M450" s="150"/>
      <c r="N450" s="149">
        <f t="shared" si="4"/>
        <v>0</v>
      </c>
      <c r="O450" s="149">
        <f t="shared" ref="O450:S450" si="1179">+O451+O452+O453+O454+O455+O456+O457</f>
        <v>0</v>
      </c>
      <c r="P450" s="149">
        <f t="shared" si="1179"/>
        <v>0</v>
      </c>
      <c r="Q450" s="149">
        <f t="shared" si="1179"/>
        <v>0</v>
      </c>
      <c r="R450" s="149">
        <f t="shared" si="1179"/>
        <v>0</v>
      </c>
      <c r="S450" s="149">
        <f t="shared" si="1179"/>
        <v>0</v>
      </c>
      <c r="T450" s="150"/>
      <c r="U450" s="149">
        <f t="shared" si="6"/>
        <v>0</v>
      </c>
      <c r="V450" s="149">
        <f t="shared" ref="V450:X450" si="1180">+V451+V452+V453+V454+V455+V456+V457</f>
        <v>0</v>
      </c>
      <c r="W450" s="149">
        <f t="shared" si="1180"/>
        <v>0</v>
      </c>
      <c r="X450" s="149">
        <f t="shared" si="1180"/>
        <v>0</v>
      </c>
      <c r="Y450" s="150"/>
      <c r="Z450" s="149">
        <f t="shared" si="8"/>
        <v>0</v>
      </c>
      <c r="AA450" s="149">
        <f t="shared" ref="AA450:AC450" si="1181">+AA451+AA452+AA453+AA454+AA455+AA456+AA457</f>
        <v>0</v>
      </c>
      <c r="AB450" s="149">
        <f t="shared" si="1181"/>
        <v>0</v>
      </c>
      <c r="AC450" s="149">
        <f t="shared" si="1181"/>
        <v>0</v>
      </c>
      <c r="AD450" s="150"/>
      <c r="AE450" s="149">
        <f t="shared" si="10"/>
        <v>0</v>
      </c>
      <c r="AF450" s="149">
        <f t="shared" ref="AF450:AH450" si="1182">+AF451+AF452+AF453+AF454+AF455+AF456+AF457</f>
        <v>0</v>
      </c>
      <c r="AG450" s="149">
        <f t="shared" si="1182"/>
        <v>0</v>
      </c>
      <c r="AH450" s="149">
        <f t="shared" si="1182"/>
        <v>0</v>
      </c>
      <c r="AI450" s="150"/>
      <c r="AJ450" s="149">
        <f t="shared" si="12"/>
        <v>0</v>
      </c>
      <c r="AK450" s="149">
        <f t="shared" ref="AK450:AL450" si="1183">+AK451+AK452+AK453+AK454+AK455+AK456+AK457</f>
        <v>0</v>
      </c>
      <c r="AL450" s="149">
        <f t="shared" si="1183"/>
        <v>0</v>
      </c>
      <c r="AM450" s="150"/>
      <c r="AN450" s="149">
        <f>+AN451+AN452+AN453+AN454+AN455+AN456+AN457</f>
        <v>0</v>
      </c>
      <c r="AO450" s="150"/>
      <c r="AP450" s="149">
        <f>+AP451+AP452+AP453+AP454+AP455+AP456+AP457</f>
        <v>0</v>
      </c>
      <c r="AQ450" s="150"/>
      <c r="AR450" s="149">
        <f>+AR451+AR452+AR453+AR454+AR455+AR456+AR457</f>
        <v>0</v>
      </c>
      <c r="AS450" s="150"/>
      <c r="AT450" s="149">
        <f>+AT451+AT452+AT453+AT454+AT455+AT456+AT457</f>
        <v>0</v>
      </c>
      <c r="AU450" s="150"/>
      <c r="AV450" s="149">
        <f t="shared" si="14"/>
        <v>0</v>
      </c>
      <c r="AW450" s="149">
        <f t="shared" ref="AW450:AX450" si="1184">+AW451+AW452+AW453+AW454+AW455+AW456+AW457</f>
        <v>0</v>
      </c>
      <c r="AX450" s="149">
        <f t="shared" si="1184"/>
        <v>0</v>
      </c>
      <c r="AY450" s="150"/>
      <c r="AZ450" s="149">
        <f t="shared" si="16"/>
        <v>0</v>
      </c>
      <c r="BA450" s="149">
        <f t="shared" ref="BA450:BB450" si="1185">+BA451+BA452+BA453+BA454+BA455+BA456+BA457</f>
        <v>0</v>
      </c>
      <c r="BB450" s="149">
        <f t="shared" si="1185"/>
        <v>0</v>
      </c>
      <c r="BC450" s="149"/>
      <c r="BD450" s="149">
        <f t="shared" si="18"/>
        <v>0</v>
      </c>
      <c r="BE450" s="355">
        <f>+BE451+BE452+BE453+BE454+BE455+BE456+BE457</f>
        <v>0</v>
      </c>
      <c r="BF450" s="149">
        <f t="shared" ref="BF450" si="1186">+BF451+BF452+BF453+BF454+BF455+BF456+BF457</f>
        <v>0</v>
      </c>
      <c r="BG450" s="151"/>
      <c r="BH450" s="149">
        <f t="shared" si="20"/>
        <v>0</v>
      </c>
      <c r="BI450" s="149">
        <f t="shared" ref="BI450:BM450" si="1187">+BI451+BI452+BI453+BI454+BI455+BI456+BI457</f>
        <v>0</v>
      </c>
      <c r="BJ450" s="149">
        <f t="shared" si="1187"/>
        <v>0</v>
      </c>
      <c r="BK450" s="149">
        <f t="shared" si="1187"/>
        <v>0</v>
      </c>
      <c r="BL450" s="149">
        <f t="shared" si="1187"/>
        <v>0</v>
      </c>
      <c r="BM450" s="149">
        <f t="shared" si="1187"/>
        <v>0</v>
      </c>
      <c r="BN450" s="151"/>
      <c r="BO450" s="149">
        <f t="shared" si="22"/>
        <v>0</v>
      </c>
      <c r="BP450" s="151"/>
      <c r="BQ450" s="126"/>
    </row>
    <row r="451" spans="1:69" ht="12.75" customHeight="1">
      <c r="A451" s="173" t="s">
        <v>900</v>
      </c>
      <c r="B451" s="174" t="s">
        <v>901</v>
      </c>
      <c r="C451" s="149">
        <f t="shared" si="0"/>
        <v>0</v>
      </c>
      <c r="D451" s="163"/>
      <c r="E451" s="163"/>
      <c r="F451" s="163"/>
      <c r="G451" s="150"/>
      <c r="H451" s="149">
        <f t="shared" si="2"/>
        <v>0</v>
      </c>
      <c r="I451" s="163"/>
      <c r="J451" s="163"/>
      <c r="K451" s="163"/>
      <c r="L451" s="163"/>
      <c r="M451" s="150"/>
      <c r="N451" s="149">
        <f t="shared" si="4"/>
        <v>0</v>
      </c>
      <c r="O451" s="163"/>
      <c r="P451" s="163"/>
      <c r="Q451" s="163"/>
      <c r="R451" s="163"/>
      <c r="S451" s="163"/>
      <c r="T451" s="150"/>
      <c r="U451" s="149">
        <f t="shared" si="6"/>
        <v>0</v>
      </c>
      <c r="V451" s="163"/>
      <c r="W451" s="163"/>
      <c r="X451" s="163"/>
      <c r="Y451" s="150"/>
      <c r="Z451" s="149">
        <f t="shared" si="8"/>
        <v>0</v>
      </c>
      <c r="AA451" s="163"/>
      <c r="AB451" s="163"/>
      <c r="AC451" s="163"/>
      <c r="AD451" s="150"/>
      <c r="AE451" s="149">
        <f t="shared" si="10"/>
        <v>0</v>
      </c>
      <c r="AF451" s="163"/>
      <c r="AG451" s="163"/>
      <c r="AH451" s="163"/>
      <c r="AI451" s="150"/>
      <c r="AJ451" s="149">
        <f t="shared" si="12"/>
        <v>0</v>
      </c>
      <c r="AK451" s="163"/>
      <c r="AL451" s="163"/>
      <c r="AM451" s="150"/>
      <c r="AN451" s="163"/>
      <c r="AO451" s="150"/>
      <c r="AP451" s="163"/>
      <c r="AQ451" s="150"/>
      <c r="AR451" s="163"/>
      <c r="AS451" s="150"/>
      <c r="AT451" s="163"/>
      <c r="AU451" s="150"/>
      <c r="AV451" s="149">
        <f t="shared" si="14"/>
        <v>0</v>
      </c>
      <c r="AW451" s="163"/>
      <c r="AX451" s="163"/>
      <c r="AY451" s="150"/>
      <c r="AZ451" s="149">
        <f t="shared" si="16"/>
        <v>0</v>
      </c>
      <c r="BA451" s="163"/>
      <c r="BB451" s="163"/>
      <c r="BC451" s="149"/>
      <c r="BD451" s="149">
        <f t="shared" si="18"/>
        <v>0</v>
      </c>
      <c r="BE451" s="357"/>
      <c r="BF451" s="163"/>
      <c r="BG451" s="151"/>
      <c r="BH451" s="149">
        <f t="shared" si="20"/>
        <v>0</v>
      </c>
      <c r="BI451" s="163"/>
      <c r="BJ451" s="163"/>
      <c r="BK451" s="163"/>
      <c r="BL451" s="163"/>
      <c r="BM451" s="163"/>
      <c r="BN451" s="151"/>
      <c r="BO451" s="149">
        <f t="shared" si="22"/>
        <v>0</v>
      </c>
      <c r="BP451" s="151"/>
      <c r="BQ451" s="126"/>
    </row>
    <row r="452" spans="1:69" ht="12.75" customHeight="1">
      <c r="A452" s="173" t="s">
        <v>902</v>
      </c>
      <c r="B452" s="174" t="s">
        <v>903</v>
      </c>
      <c r="C452" s="149">
        <f t="shared" si="0"/>
        <v>0</v>
      </c>
      <c r="D452" s="163"/>
      <c r="E452" s="163"/>
      <c r="F452" s="163"/>
      <c r="G452" s="150"/>
      <c r="H452" s="149">
        <f t="shared" si="2"/>
        <v>0</v>
      </c>
      <c r="I452" s="163"/>
      <c r="J452" s="163"/>
      <c r="K452" s="163"/>
      <c r="L452" s="163"/>
      <c r="M452" s="150"/>
      <c r="N452" s="149">
        <f t="shared" si="4"/>
        <v>0</v>
      </c>
      <c r="O452" s="163"/>
      <c r="P452" s="163"/>
      <c r="Q452" s="163"/>
      <c r="R452" s="163"/>
      <c r="S452" s="163"/>
      <c r="T452" s="150"/>
      <c r="U452" s="149">
        <f t="shared" si="6"/>
        <v>0</v>
      </c>
      <c r="V452" s="163"/>
      <c r="W452" s="163"/>
      <c r="X452" s="163"/>
      <c r="Y452" s="150"/>
      <c r="Z452" s="149">
        <f t="shared" si="8"/>
        <v>0</v>
      </c>
      <c r="AA452" s="163"/>
      <c r="AB452" s="163"/>
      <c r="AC452" s="163"/>
      <c r="AD452" s="150"/>
      <c r="AE452" s="149">
        <f t="shared" si="10"/>
        <v>0</v>
      </c>
      <c r="AF452" s="163"/>
      <c r="AG452" s="163"/>
      <c r="AH452" s="163"/>
      <c r="AI452" s="150"/>
      <c r="AJ452" s="149">
        <f t="shared" si="12"/>
        <v>0</v>
      </c>
      <c r="AK452" s="163"/>
      <c r="AL452" s="163"/>
      <c r="AM452" s="150"/>
      <c r="AN452" s="163"/>
      <c r="AO452" s="150"/>
      <c r="AP452" s="163"/>
      <c r="AQ452" s="150"/>
      <c r="AR452" s="163"/>
      <c r="AS452" s="150"/>
      <c r="AT452" s="163"/>
      <c r="AU452" s="150"/>
      <c r="AV452" s="149">
        <f t="shared" si="14"/>
        <v>0</v>
      </c>
      <c r="AW452" s="163"/>
      <c r="AX452" s="163"/>
      <c r="AY452" s="150"/>
      <c r="AZ452" s="149">
        <f t="shared" si="16"/>
        <v>0</v>
      </c>
      <c r="BA452" s="163"/>
      <c r="BB452" s="163"/>
      <c r="BC452" s="149"/>
      <c r="BD452" s="149">
        <f t="shared" si="18"/>
        <v>0</v>
      </c>
      <c r="BE452" s="357"/>
      <c r="BF452" s="163"/>
      <c r="BG452" s="151"/>
      <c r="BH452" s="149">
        <f t="shared" si="20"/>
        <v>0</v>
      </c>
      <c r="BI452" s="163"/>
      <c r="BJ452" s="163"/>
      <c r="BK452" s="163"/>
      <c r="BL452" s="163"/>
      <c r="BM452" s="163"/>
      <c r="BN452" s="151"/>
      <c r="BO452" s="149">
        <f t="shared" si="22"/>
        <v>0</v>
      </c>
      <c r="BP452" s="151"/>
      <c r="BQ452" s="126"/>
    </row>
    <row r="453" spans="1:69" ht="12.75" customHeight="1">
      <c r="A453" s="173" t="s">
        <v>904</v>
      </c>
      <c r="B453" s="174" t="s">
        <v>905</v>
      </c>
      <c r="C453" s="149">
        <f t="shared" si="0"/>
        <v>0</v>
      </c>
      <c r="D453" s="163"/>
      <c r="E453" s="163"/>
      <c r="F453" s="163"/>
      <c r="G453" s="150"/>
      <c r="H453" s="149">
        <f t="shared" si="2"/>
        <v>0</v>
      </c>
      <c r="I453" s="163"/>
      <c r="J453" s="163"/>
      <c r="K453" s="163"/>
      <c r="L453" s="163"/>
      <c r="M453" s="150"/>
      <c r="N453" s="149">
        <f t="shared" si="4"/>
        <v>0</v>
      </c>
      <c r="O453" s="163"/>
      <c r="P453" s="163"/>
      <c r="Q453" s="163"/>
      <c r="R453" s="163"/>
      <c r="S453" s="163"/>
      <c r="T453" s="150"/>
      <c r="U453" s="149">
        <f t="shared" si="6"/>
        <v>0</v>
      </c>
      <c r="V453" s="163"/>
      <c r="W453" s="163"/>
      <c r="X453" s="163"/>
      <c r="Y453" s="150"/>
      <c r="Z453" s="149">
        <f t="shared" si="8"/>
        <v>0</v>
      </c>
      <c r="AA453" s="163"/>
      <c r="AB453" s="163"/>
      <c r="AC453" s="163"/>
      <c r="AD453" s="150"/>
      <c r="AE453" s="149">
        <f t="shared" si="10"/>
        <v>0</v>
      </c>
      <c r="AF453" s="163"/>
      <c r="AG453" s="163"/>
      <c r="AH453" s="163"/>
      <c r="AI453" s="150"/>
      <c r="AJ453" s="149">
        <f t="shared" si="12"/>
        <v>0</v>
      </c>
      <c r="AK453" s="163"/>
      <c r="AL453" s="163"/>
      <c r="AM453" s="150"/>
      <c r="AN453" s="163"/>
      <c r="AO453" s="150"/>
      <c r="AP453" s="163"/>
      <c r="AQ453" s="150"/>
      <c r="AR453" s="163"/>
      <c r="AS453" s="150"/>
      <c r="AT453" s="163"/>
      <c r="AU453" s="150"/>
      <c r="AV453" s="149">
        <f t="shared" si="14"/>
        <v>0</v>
      </c>
      <c r="AW453" s="163"/>
      <c r="AX453" s="163"/>
      <c r="AY453" s="150"/>
      <c r="AZ453" s="149">
        <f t="shared" si="16"/>
        <v>0</v>
      </c>
      <c r="BA453" s="163"/>
      <c r="BB453" s="163"/>
      <c r="BC453" s="149"/>
      <c r="BD453" s="149">
        <f t="shared" si="18"/>
        <v>0</v>
      </c>
      <c r="BE453" s="357"/>
      <c r="BF453" s="163"/>
      <c r="BG453" s="151"/>
      <c r="BH453" s="149">
        <f t="shared" si="20"/>
        <v>0</v>
      </c>
      <c r="BI453" s="163"/>
      <c r="BJ453" s="163"/>
      <c r="BK453" s="163"/>
      <c r="BL453" s="163"/>
      <c r="BM453" s="163"/>
      <c r="BN453" s="151"/>
      <c r="BO453" s="149">
        <f t="shared" si="22"/>
        <v>0</v>
      </c>
      <c r="BP453" s="151"/>
      <c r="BQ453" s="126"/>
    </row>
    <row r="454" spans="1:69" ht="12.75" customHeight="1">
      <c r="A454" s="173" t="s">
        <v>906</v>
      </c>
      <c r="B454" s="174" t="s">
        <v>907</v>
      </c>
      <c r="C454" s="149">
        <f t="shared" si="0"/>
        <v>0</v>
      </c>
      <c r="D454" s="163"/>
      <c r="E454" s="163"/>
      <c r="F454" s="163"/>
      <c r="G454" s="150"/>
      <c r="H454" s="149">
        <f t="shared" si="2"/>
        <v>0</v>
      </c>
      <c r="I454" s="163"/>
      <c r="J454" s="163"/>
      <c r="K454" s="163"/>
      <c r="L454" s="163"/>
      <c r="M454" s="150"/>
      <c r="N454" s="149">
        <f t="shared" si="4"/>
        <v>0</v>
      </c>
      <c r="O454" s="163"/>
      <c r="P454" s="163"/>
      <c r="Q454" s="163"/>
      <c r="R454" s="163"/>
      <c r="S454" s="163"/>
      <c r="T454" s="150"/>
      <c r="U454" s="149">
        <f t="shared" si="6"/>
        <v>0</v>
      </c>
      <c r="V454" s="163"/>
      <c r="W454" s="163"/>
      <c r="X454" s="163"/>
      <c r="Y454" s="150"/>
      <c r="Z454" s="149">
        <f t="shared" si="8"/>
        <v>0</v>
      </c>
      <c r="AA454" s="163"/>
      <c r="AB454" s="163"/>
      <c r="AC454" s="163"/>
      <c r="AD454" s="150"/>
      <c r="AE454" s="149">
        <f t="shared" si="10"/>
        <v>0</v>
      </c>
      <c r="AF454" s="163"/>
      <c r="AG454" s="163"/>
      <c r="AH454" s="163"/>
      <c r="AI454" s="150"/>
      <c r="AJ454" s="149">
        <f t="shared" si="12"/>
        <v>0</v>
      </c>
      <c r="AK454" s="163"/>
      <c r="AL454" s="163"/>
      <c r="AM454" s="150"/>
      <c r="AN454" s="163"/>
      <c r="AO454" s="150"/>
      <c r="AP454" s="163"/>
      <c r="AQ454" s="150"/>
      <c r="AR454" s="163"/>
      <c r="AS454" s="150"/>
      <c r="AT454" s="163"/>
      <c r="AU454" s="150"/>
      <c r="AV454" s="149">
        <f t="shared" si="14"/>
        <v>0</v>
      </c>
      <c r="AW454" s="163"/>
      <c r="AX454" s="163"/>
      <c r="AY454" s="150"/>
      <c r="AZ454" s="149">
        <f t="shared" si="16"/>
        <v>0</v>
      </c>
      <c r="BA454" s="163"/>
      <c r="BB454" s="163"/>
      <c r="BC454" s="149"/>
      <c r="BD454" s="149">
        <f t="shared" si="18"/>
        <v>0</v>
      </c>
      <c r="BE454" s="357"/>
      <c r="BF454" s="163"/>
      <c r="BG454" s="151"/>
      <c r="BH454" s="149">
        <f t="shared" si="20"/>
        <v>0</v>
      </c>
      <c r="BI454" s="163"/>
      <c r="BJ454" s="163"/>
      <c r="BK454" s="163"/>
      <c r="BL454" s="163"/>
      <c r="BM454" s="163"/>
      <c r="BN454" s="151"/>
      <c r="BO454" s="149">
        <f t="shared" si="22"/>
        <v>0</v>
      </c>
      <c r="BP454" s="151"/>
      <c r="BQ454" s="126"/>
    </row>
    <row r="455" spans="1:69" ht="12.75" customHeight="1">
      <c r="A455" s="173" t="s">
        <v>908</v>
      </c>
      <c r="B455" s="174" t="s">
        <v>909</v>
      </c>
      <c r="C455" s="149">
        <f t="shared" si="0"/>
        <v>0</v>
      </c>
      <c r="D455" s="163"/>
      <c r="E455" s="163"/>
      <c r="F455" s="163"/>
      <c r="G455" s="150"/>
      <c r="H455" s="149">
        <f t="shared" si="2"/>
        <v>0</v>
      </c>
      <c r="I455" s="163"/>
      <c r="J455" s="163"/>
      <c r="K455" s="163"/>
      <c r="L455" s="163"/>
      <c r="M455" s="150"/>
      <c r="N455" s="149">
        <f t="shared" si="4"/>
        <v>0</v>
      </c>
      <c r="O455" s="163"/>
      <c r="P455" s="163"/>
      <c r="Q455" s="163"/>
      <c r="R455" s="163"/>
      <c r="S455" s="163"/>
      <c r="T455" s="150"/>
      <c r="U455" s="149">
        <f t="shared" si="6"/>
        <v>0</v>
      </c>
      <c r="V455" s="163"/>
      <c r="W455" s="163"/>
      <c r="X455" s="163"/>
      <c r="Y455" s="150"/>
      <c r="Z455" s="149">
        <f t="shared" si="8"/>
        <v>0</v>
      </c>
      <c r="AA455" s="163"/>
      <c r="AB455" s="163"/>
      <c r="AC455" s="163"/>
      <c r="AD455" s="150"/>
      <c r="AE455" s="149">
        <f t="shared" si="10"/>
        <v>0</v>
      </c>
      <c r="AF455" s="163"/>
      <c r="AG455" s="163"/>
      <c r="AH455" s="163"/>
      <c r="AI455" s="150"/>
      <c r="AJ455" s="149">
        <f t="shared" si="12"/>
        <v>0</v>
      </c>
      <c r="AK455" s="163"/>
      <c r="AL455" s="163"/>
      <c r="AM455" s="150"/>
      <c r="AN455" s="163"/>
      <c r="AO455" s="150"/>
      <c r="AP455" s="163"/>
      <c r="AQ455" s="150"/>
      <c r="AR455" s="163"/>
      <c r="AS455" s="150"/>
      <c r="AT455" s="163"/>
      <c r="AU455" s="150"/>
      <c r="AV455" s="149">
        <f t="shared" si="14"/>
        <v>0</v>
      </c>
      <c r="AW455" s="163"/>
      <c r="AX455" s="163"/>
      <c r="AY455" s="150"/>
      <c r="AZ455" s="149">
        <f t="shared" si="16"/>
        <v>0</v>
      </c>
      <c r="BA455" s="163"/>
      <c r="BB455" s="163"/>
      <c r="BC455" s="149"/>
      <c r="BD455" s="149">
        <f t="shared" si="18"/>
        <v>0</v>
      </c>
      <c r="BE455" s="357"/>
      <c r="BF455" s="163"/>
      <c r="BG455" s="151"/>
      <c r="BH455" s="149">
        <f t="shared" si="20"/>
        <v>0</v>
      </c>
      <c r="BI455" s="163"/>
      <c r="BJ455" s="163"/>
      <c r="BK455" s="163"/>
      <c r="BL455" s="163"/>
      <c r="BM455" s="163"/>
      <c r="BN455" s="151"/>
      <c r="BO455" s="149">
        <f t="shared" si="22"/>
        <v>0</v>
      </c>
      <c r="BP455" s="151"/>
      <c r="BQ455" s="126"/>
    </row>
    <row r="456" spans="1:69" ht="12.75" customHeight="1">
      <c r="A456" s="173" t="s">
        <v>910</v>
      </c>
      <c r="B456" s="174" t="s">
        <v>911</v>
      </c>
      <c r="C456" s="149">
        <f t="shared" si="0"/>
        <v>0</v>
      </c>
      <c r="D456" s="163"/>
      <c r="E456" s="163"/>
      <c r="F456" s="163"/>
      <c r="G456" s="150"/>
      <c r="H456" s="149">
        <f t="shared" si="2"/>
        <v>0</v>
      </c>
      <c r="I456" s="163"/>
      <c r="J456" s="163"/>
      <c r="K456" s="163"/>
      <c r="L456" s="163"/>
      <c r="M456" s="150"/>
      <c r="N456" s="149">
        <f t="shared" si="4"/>
        <v>0</v>
      </c>
      <c r="O456" s="163"/>
      <c r="P456" s="163"/>
      <c r="Q456" s="163"/>
      <c r="R456" s="163"/>
      <c r="S456" s="163"/>
      <c r="T456" s="150"/>
      <c r="U456" s="149">
        <f t="shared" si="6"/>
        <v>0</v>
      </c>
      <c r="V456" s="163"/>
      <c r="W456" s="163"/>
      <c r="X456" s="163"/>
      <c r="Y456" s="150"/>
      <c r="Z456" s="149">
        <f t="shared" si="8"/>
        <v>0</v>
      </c>
      <c r="AA456" s="163"/>
      <c r="AB456" s="163"/>
      <c r="AC456" s="163"/>
      <c r="AD456" s="150"/>
      <c r="AE456" s="149">
        <f t="shared" si="10"/>
        <v>0</v>
      </c>
      <c r="AF456" s="163"/>
      <c r="AG456" s="163"/>
      <c r="AH456" s="163"/>
      <c r="AI456" s="150"/>
      <c r="AJ456" s="149">
        <f t="shared" si="12"/>
        <v>0</v>
      </c>
      <c r="AK456" s="163"/>
      <c r="AL456" s="163"/>
      <c r="AM456" s="150"/>
      <c r="AN456" s="163"/>
      <c r="AO456" s="150"/>
      <c r="AP456" s="163"/>
      <c r="AQ456" s="150"/>
      <c r="AR456" s="163"/>
      <c r="AS456" s="150"/>
      <c r="AT456" s="163"/>
      <c r="AU456" s="150"/>
      <c r="AV456" s="149">
        <f t="shared" si="14"/>
        <v>0</v>
      </c>
      <c r="AW456" s="163"/>
      <c r="AX456" s="163"/>
      <c r="AY456" s="150"/>
      <c r="AZ456" s="149">
        <f t="shared" si="16"/>
        <v>0</v>
      </c>
      <c r="BA456" s="163"/>
      <c r="BB456" s="163"/>
      <c r="BC456" s="149"/>
      <c r="BD456" s="149">
        <f t="shared" si="18"/>
        <v>0</v>
      </c>
      <c r="BE456" s="357"/>
      <c r="BF456" s="163"/>
      <c r="BG456" s="151"/>
      <c r="BH456" s="149">
        <f t="shared" si="20"/>
        <v>0</v>
      </c>
      <c r="BI456" s="163"/>
      <c r="BJ456" s="163"/>
      <c r="BK456" s="163"/>
      <c r="BL456" s="163"/>
      <c r="BM456" s="163"/>
      <c r="BN456" s="151"/>
      <c r="BO456" s="149">
        <f t="shared" si="22"/>
        <v>0</v>
      </c>
      <c r="BP456" s="151"/>
      <c r="BQ456" s="126"/>
    </row>
    <row r="457" spans="1:69" ht="12.75" customHeight="1">
      <c r="A457" s="173" t="s">
        <v>912</v>
      </c>
      <c r="B457" s="174" t="s">
        <v>913</v>
      </c>
      <c r="C457" s="149">
        <f t="shared" si="0"/>
        <v>0</v>
      </c>
      <c r="D457" s="163"/>
      <c r="E457" s="163"/>
      <c r="F457" s="163"/>
      <c r="G457" s="150"/>
      <c r="H457" s="149">
        <f t="shared" si="2"/>
        <v>0</v>
      </c>
      <c r="I457" s="163"/>
      <c r="J457" s="163"/>
      <c r="K457" s="163"/>
      <c r="L457" s="163"/>
      <c r="M457" s="150"/>
      <c r="N457" s="149">
        <f t="shared" si="4"/>
        <v>0</v>
      </c>
      <c r="O457" s="163"/>
      <c r="P457" s="163"/>
      <c r="Q457" s="163"/>
      <c r="R457" s="163"/>
      <c r="S457" s="163"/>
      <c r="T457" s="150"/>
      <c r="U457" s="149">
        <f t="shared" si="6"/>
        <v>0</v>
      </c>
      <c r="V457" s="163"/>
      <c r="W457" s="163"/>
      <c r="X457" s="163"/>
      <c r="Y457" s="150"/>
      <c r="Z457" s="149">
        <f t="shared" si="8"/>
        <v>0</v>
      </c>
      <c r="AA457" s="163"/>
      <c r="AB457" s="163"/>
      <c r="AC457" s="163"/>
      <c r="AD457" s="150"/>
      <c r="AE457" s="149">
        <f t="shared" si="10"/>
        <v>0</v>
      </c>
      <c r="AF457" s="163"/>
      <c r="AG457" s="163"/>
      <c r="AH457" s="163"/>
      <c r="AI457" s="150"/>
      <c r="AJ457" s="149">
        <f t="shared" si="12"/>
        <v>0</v>
      </c>
      <c r="AK457" s="163"/>
      <c r="AL457" s="163"/>
      <c r="AM457" s="150"/>
      <c r="AN457" s="163"/>
      <c r="AO457" s="150"/>
      <c r="AP457" s="163"/>
      <c r="AQ457" s="150"/>
      <c r="AR457" s="163"/>
      <c r="AS457" s="150"/>
      <c r="AT457" s="163"/>
      <c r="AU457" s="150"/>
      <c r="AV457" s="149">
        <f t="shared" si="14"/>
        <v>0</v>
      </c>
      <c r="AW457" s="163"/>
      <c r="AX457" s="163"/>
      <c r="AY457" s="150"/>
      <c r="AZ457" s="149">
        <f t="shared" si="16"/>
        <v>0</v>
      </c>
      <c r="BA457" s="163"/>
      <c r="BB457" s="163"/>
      <c r="BC457" s="149"/>
      <c r="BD457" s="149">
        <f t="shared" si="18"/>
        <v>0</v>
      </c>
      <c r="BE457" s="357"/>
      <c r="BF457" s="163"/>
      <c r="BG457" s="151"/>
      <c r="BH457" s="149">
        <f t="shared" si="20"/>
        <v>0</v>
      </c>
      <c r="BI457" s="163"/>
      <c r="BJ457" s="163"/>
      <c r="BK457" s="163"/>
      <c r="BL457" s="163"/>
      <c r="BM457" s="163"/>
      <c r="BN457" s="151"/>
      <c r="BO457" s="149">
        <f t="shared" si="22"/>
        <v>0</v>
      </c>
      <c r="BP457" s="151"/>
      <c r="BQ457" s="126"/>
    </row>
    <row r="458" spans="1:69" ht="12.75" customHeight="1">
      <c r="A458" s="152" t="s">
        <v>914</v>
      </c>
      <c r="B458" s="153" t="s">
        <v>915</v>
      </c>
      <c r="C458" s="149">
        <f t="shared" si="0"/>
        <v>0</v>
      </c>
      <c r="D458" s="149">
        <f t="shared" ref="D458:F458" si="1188">+D459+D466</f>
        <v>0</v>
      </c>
      <c r="E458" s="149">
        <f t="shared" si="1188"/>
        <v>0</v>
      </c>
      <c r="F458" s="149">
        <f t="shared" si="1188"/>
        <v>0</v>
      </c>
      <c r="G458" s="150"/>
      <c r="H458" s="149">
        <f t="shared" si="2"/>
        <v>0</v>
      </c>
      <c r="I458" s="149">
        <f t="shared" ref="I458:L458" si="1189">+I459+I466</f>
        <v>0</v>
      </c>
      <c r="J458" s="149">
        <f t="shared" si="1189"/>
        <v>0</v>
      </c>
      <c r="K458" s="149">
        <f t="shared" si="1189"/>
        <v>0</v>
      </c>
      <c r="L458" s="149">
        <f t="shared" si="1189"/>
        <v>0</v>
      </c>
      <c r="M458" s="150"/>
      <c r="N458" s="149">
        <f t="shared" si="4"/>
        <v>0</v>
      </c>
      <c r="O458" s="149">
        <f t="shared" ref="O458:S458" si="1190">+O459+O466</f>
        <v>0</v>
      </c>
      <c r="P458" s="149">
        <f t="shared" si="1190"/>
        <v>0</v>
      </c>
      <c r="Q458" s="149">
        <f t="shared" si="1190"/>
        <v>0</v>
      </c>
      <c r="R458" s="149">
        <f t="shared" si="1190"/>
        <v>0</v>
      </c>
      <c r="S458" s="149">
        <f t="shared" si="1190"/>
        <v>0</v>
      </c>
      <c r="T458" s="150"/>
      <c r="U458" s="149">
        <f t="shared" si="6"/>
        <v>0</v>
      </c>
      <c r="V458" s="149">
        <f t="shared" ref="V458:X458" si="1191">+V459+V466</f>
        <v>0</v>
      </c>
      <c r="W458" s="149">
        <f t="shared" si="1191"/>
        <v>0</v>
      </c>
      <c r="X458" s="149">
        <f t="shared" si="1191"/>
        <v>0</v>
      </c>
      <c r="Y458" s="150"/>
      <c r="Z458" s="149">
        <f t="shared" si="8"/>
        <v>0</v>
      </c>
      <c r="AA458" s="149">
        <f t="shared" ref="AA458:AC458" si="1192">+AA459+AA466</f>
        <v>0</v>
      </c>
      <c r="AB458" s="149">
        <f t="shared" si="1192"/>
        <v>0</v>
      </c>
      <c r="AC458" s="149">
        <f t="shared" si="1192"/>
        <v>0</v>
      </c>
      <c r="AD458" s="150"/>
      <c r="AE458" s="149">
        <f t="shared" si="10"/>
        <v>0</v>
      </c>
      <c r="AF458" s="149">
        <f t="shared" ref="AF458:AH458" si="1193">+AF459+AF466</f>
        <v>0</v>
      </c>
      <c r="AG458" s="149">
        <f t="shared" si="1193"/>
        <v>0</v>
      </c>
      <c r="AH458" s="149">
        <f t="shared" si="1193"/>
        <v>0</v>
      </c>
      <c r="AI458" s="150"/>
      <c r="AJ458" s="149">
        <f t="shared" si="12"/>
        <v>0</v>
      </c>
      <c r="AK458" s="149">
        <f t="shared" ref="AK458:AL458" si="1194">+AK459+AK466</f>
        <v>0</v>
      </c>
      <c r="AL458" s="149">
        <f t="shared" si="1194"/>
        <v>0</v>
      </c>
      <c r="AM458" s="150"/>
      <c r="AN458" s="149">
        <f>+AN459+AN466</f>
        <v>0</v>
      </c>
      <c r="AO458" s="150"/>
      <c r="AP458" s="149">
        <f>+AP459+AP466</f>
        <v>0</v>
      </c>
      <c r="AQ458" s="150"/>
      <c r="AR458" s="149">
        <f>+AR459+AR466</f>
        <v>0</v>
      </c>
      <c r="AS458" s="150"/>
      <c r="AT458" s="149">
        <f>+AT459+AT466</f>
        <v>0</v>
      </c>
      <c r="AU458" s="150"/>
      <c r="AV458" s="149">
        <f t="shared" si="14"/>
        <v>0</v>
      </c>
      <c r="AW458" s="149">
        <f t="shared" ref="AW458:AX458" si="1195">+AW459+AW466</f>
        <v>0</v>
      </c>
      <c r="AX458" s="149">
        <f t="shared" si="1195"/>
        <v>0</v>
      </c>
      <c r="AY458" s="150"/>
      <c r="AZ458" s="149">
        <f t="shared" si="16"/>
        <v>0</v>
      </c>
      <c r="BA458" s="149">
        <f t="shared" ref="BA458:BB458" si="1196">+BA459+BA466</f>
        <v>0</v>
      </c>
      <c r="BB458" s="149">
        <f t="shared" si="1196"/>
        <v>0</v>
      </c>
      <c r="BC458" s="149"/>
      <c r="BD458" s="149">
        <f t="shared" si="18"/>
        <v>0</v>
      </c>
      <c r="BE458" s="355">
        <f>+BE459+BE466</f>
        <v>0</v>
      </c>
      <c r="BF458" s="149">
        <f t="shared" ref="BF458" si="1197">+BF459+BF466</f>
        <v>0</v>
      </c>
      <c r="BG458" s="151"/>
      <c r="BH458" s="149">
        <f t="shared" si="20"/>
        <v>0</v>
      </c>
      <c r="BI458" s="149">
        <f t="shared" ref="BI458:BM458" si="1198">+BI459+BI466</f>
        <v>0</v>
      </c>
      <c r="BJ458" s="149">
        <f t="shared" si="1198"/>
        <v>0</v>
      </c>
      <c r="BK458" s="149">
        <f t="shared" si="1198"/>
        <v>0</v>
      </c>
      <c r="BL458" s="149">
        <f t="shared" si="1198"/>
        <v>0</v>
      </c>
      <c r="BM458" s="149">
        <f t="shared" si="1198"/>
        <v>0</v>
      </c>
      <c r="BN458" s="151"/>
      <c r="BO458" s="149">
        <f t="shared" si="22"/>
        <v>0</v>
      </c>
      <c r="BP458" s="151"/>
      <c r="BQ458" s="126"/>
    </row>
    <row r="459" spans="1:69" ht="12.75" customHeight="1">
      <c r="A459" s="154" t="s">
        <v>916</v>
      </c>
      <c r="B459" s="155" t="s">
        <v>917</v>
      </c>
      <c r="C459" s="149">
        <f t="shared" si="0"/>
        <v>0</v>
      </c>
      <c r="D459" s="156">
        <f t="shared" ref="D459:F459" si="1199">+D460+D463</f>
        <v>0</v>
      </c>
      <c r="E459" s="156">
        <f t="shared" si="1199"/>
        <v>0</v>
      </c>
      <c r="F459" s="156">
        <f t="shared" si="1199"/>
        <v>0</v>
      </c>
      <c r="G459" s="150"/>
      <c r="H459" s="149">
        <f t="shared" si="2"/>
        <v>0</v>
      </c>
      <c r="I459" s="156">
        <f t="shared" ref="I459:L459" si="1200">+I460+I463</f>
        <v>0</v>
      </c>
      <c r="J459" s="156">
        <f t="shared" si="1200"/>
        <v>0</v>
      </c>
      <c r="K459" s="156">
        <f t="shared" si="1200"/>
        <v>0</v>
      </c>
      <c r="L459" s="156">
        <f t="shared" si="1200"/>
        <v>0</v>
      </c>
      <c r="M459" s="150"/>
      <c r="N459" s="149">
        <f t="shared" si="4"/>
        <v>0</v>
      </c>
      <c r="O459" s="156">
        <f t="shared" ref="O459:S459" si="1201">+O460+O463</f>
        <v>0</v>
      </c>
      <c r="P459" s="156">
        <f t="shared" si="1201"/>
        <v>0</v>
      </c>
      <c r="Q459" s="156">
        <f t="shared" si="1201"/>
        <v>0</v>
      </c>
      <c r="R459" s="156">
        <f t="shared" si="1201"/>
        <v>0</v>
      </c>
      <c r="S459" s="156">
        <f t="shared" si="1201"/>
        <v>0</v>
      </c>
      <c r="T459" s="150"/>
      <c r="U459" s="149">
        <f t="shared" si="6"/>
        <v>0</v>
      </c>
      <c r="V459" s="156">
        <f t="shared" ref="V459:X459" si="1202">+V460+V463</f>
        <v>0</v>
      </c>
      <c r="W459" s="156">
        <f t="shared" si="1202"/>
        <v>0</v>
      </c>
      <c r="X459" s="156">
        <f t="shared" si="1202"/>
        <v>0</v>
      </c>
      <c r="Y459" s="150"/>
      <c r="Z459" s="149">
        <f t="shared" si="8"/>
        <v>0</v>
      </c>
      <c r="AA459" s="156">
        <f t="shared" ref="AA459:AC459" si="1203">+AA460+AA463</f>
        <v>0</v>
      </c>
      <c r="AB459" s="156">
        <f t="shared" si="1203"/>
        <v>0</v>
      </c>
      <c r="AC459" s="156">
        <f t="shared" si="1203"/>
        <v>0</v>
      </c>
      <c r="AD459" s="150"/>
      <c r="AE459" s="149">
        <f t="shared" si="10"/>
        <v>0</v>
      </c>
      <c r="AF459" s="156">
        <f t="shared" ref="AF459:AH459" si="1204">+AF460+AF463</f>
        <v>0</v>
      </c>
      <c r="AG459" s="156">
        <f t="shared" si="1204"/>
        <v>0</v>
      </c>
      <c r="AH459" s="156">
        <f t="shared" si="1204"/>
        <v>0</v>
      </c>
      <c r="AI459" s="150"/>
      <c r="AJ459" s="149">
        <f t="shared" si="12"/>
        <v>0</v>
      </c>
      <c r="AK459" s="156">
        <f t="shared" ref="AK459:AL459" si="1205">+AK460+AK463</f>
        <v>0</v>
      </c>
      <c r="AL459" s="156">
        <f t="shared" si="1205"/>
        <v>0</v>
      </c>
      <c r="AM459" s="150"/>
      <c r="AN459" s="156">
        <f>+AN460+AN463</f>
        <v>0</v>
      </c>
      <c r="AO459" s="150"/>
      <c r="AP459" s="156">
        <f>+AP460+AP463</f>
        <v>0</v>
      </c>
      <c r="AQ459" s="150"/>
      <c r="AR459" s="156">
        <f>+AR460+AR463</f>
        <v>0</v>
      </c>
      <c r="AS459" s="150"/>
      <c r="AT459" s="156">
        <f>+AT460+AT463</f>
        <v>0</v>
      </c>
      <c r="AU459" s="150"/>
      <c r="AV459" s="149">
        <f t="shared" si="14"/>
        <v>0</v>
      </c>
      <c r="AW459" s="156">
        <f t="shared" ref="AW459:AX459" si="1206">+AW460+AW463</f>
        <v>0</v>
      </c>
      <c r="AX459" s="156">
        <f t="shared" si="1206"/>
        <v>0</v>
      </c>
      <c r="AY459" s="150"/>
      <c r="AZ459" s="149">
        <f t="shared" si="16"/>
        <v>0</v>
      </c>
      <c r="BA459" s="156">
        <f t="shared" ref="BA459:BB459" si="1207">+BA460+BA463</f>
        <v>0</v>
      </c>
      <c r="BB459" s="156">
        <f t="shared" si="1207"/>
        <v>0</v>
      </c>
      <c r="BC459" s="149"/>
      <c r="BD459" s="149">
        <f t="shared" si="18"/>
        <v>0</v>
      </c>
      <c r="BE459" s="356">
        <f>+BE460+BE463</f>
        <v>0</v>
      </c>
      <c r="BF459" s="156">
        <f t="shared" ref="BF459" si="1208">+BF460+BF463</f>
        <v>0</v>
      </c>
      <c r="BG459" s="151"/>
      <c r="BH459" s="149">
        <f t="shared" si="20"/>
        <v>0</v>
      </c>
      <c r="BI459" s="156">
        <f t="shared" ref="BI459:BM459" si="1209">+BI460+BI463</f>
        <v>0</v>
      </c>
      <c r="BJ459" s="156">
        <f t="shared" si="1209"/>
        <v>0</v>
      </c>
      <c r="BK459" s="156">
        <f t="shared" si="1209"/>
        <v>0</v>
      </c>
      <c r="BL459" s="156">
        <f t="shared" si="1209"/>
        <v>0</v>
      </c>
      <c r="BM459" s="156">
        <f t="shared" si="1209"/>
        <v>0</v>
      </c>
      <c r="BN459" s="151"/>
      <c r="BO459" s="149">
        <f t="shared" si="22"/>
        <v>0</v>
      </c>
      <c r="BP459" s="151"/>
      <c r="BQ459" s="126"/>
    </row>
    <row r="460" spans="1:69" ht="12.75" customHeight="1">
      <c r="A460" s="167" t="s">
        <v>918</v>
      </c>
      <c r="B460" s="168" t="s">
        <v>919</v>
      </c>
      <c r="C460" s="149">
        <f t="shared" si="0"/>
        <v>0</v>
      </c>
      <c r="D460" s="156">
        <f t="shared" ref="D460:F460" si="1210">+D461+D462</f>
        <v>0</v>
      </c>
      <c r="E460" s="156">
        <f t="shared" si="1210"/>
        <v>0</v>
      </c>
      <c r="F460" s="156">
        <f t="shared" si="1210"/>
        <v>0</v>
      </c>
      <c r="G460" s="150"/>
      <c r="H460" s="149">
        <f t="shared" si="2"/>
        <v>0</v>
      </c>
      <c r="I460" s="156">
        <f t="shared" ref="I460:L460" si="1211">+I461+I462</f>
        <v>0</v>
      </c>
      <c r="J460" s="156">
        <f t="shared" si="1211"/>
        <v>0</v>
      </c>
      <c r="K460" s="156">
        <f t="shared" si="1211"/>
        <v>0</v>
      </c>
      <c r="L460" s="156">
        <f t="shared" si="1211"/>
        <v>0</v>
      </c>
      <c r="M460" s="150"/>
      <c r="N460" s="149">
        <f t="shared" si="4"/>
        <v>0</v>
      </c>
      <c r="O460" s="156">
        <f t="shared" ref="O460:S460" si="1212">+O461+O462</f>
        <v>0</v>
      </c>
      <c r="P460" s="156">
        <f t="shared" si="1212"/>
        <v>0</v>
      </c>
      <c r="Q460" s="156">
        <f t="shared" si="1212"/>
        <v>0</v>
      </c>
      <c r="R460" s="156">
        <f t="shared" si="1212"/>
        <v>0</v>
      </c>
      <c r="S460" s="156">
        <f t="shared" si="1212"/>
        <v>0</v>
      </c>
      <c r="T460" s="150"/>
      <c r="U460" s="149">
        <f t="shared" si="6"/>
        <v>0</v>
      </c>
      <c r="V460" s="156">
        <f t="shared" ref="V460:X460" si="1213">+V461+V462</f>
        <v>0</v>
      </c>
      <c r="W460" s="156">
        <f t="shared" si="1213"/>
        <v>0</v>
      </c>
      <c r="X460" s="156">
        <f t="shared" si="1213"/>
        <v>0</v>
      </c>
      <c r="Y460" s="150"/>
      <c r="Z460" s="149">
        <f t="shared" si="8"/>
        <v>0</v>
      </c>
      <c r="AA460" s="156">
        <f t="shared" ref="AA460:AC460" si="1214">+AA461+AA462</f>
        <v>0</v>
      </c>
      <c r="AB460" s="156">
        <f t="shared" si="1214"/>
        <v>0</v>
      </c>
      <c r="AC460" s="156">
        <f t="shared" si="1214"/>
        <v>0</v>
      </c>
      <c r="AD460" s="150"/>
      <c r="AE460" s="149">
        <f t="shared" si="10"/>
        <v>0</v>
      </c>
      <c r="AF460" s="156">
        <f t="shared" ref="AF460:AH460" si="1215">+AF461+AF462</f>
        <v>0</v>
      </c>
      <c r="AG460" s="156">
        <f t="shared" si="1215"/>
        <v>0</v>
      </c>
      <c r="AH460" s="156">
        <f t="shared" si="1215"/>
        <v>0</v>
      </c>
      <c r="AI460" s="150"/>
      <c r="AJ460" s="149">
        <f t="shared" si="12"/>
        <v>0</v>
      </c>
      <c r="AK460" s="156">
        <f t="shared" ref="AK460:AL460" si="1216">+AK461+AK462</f>
        <v>0</v>
      </c>
      <c r="AL460" s="156">
        <f t="shared" si="1216"/>
        <v>0</v>
      </c>
      <c r="AM460" s="150"/>
      <c r="AN460" s="156">
        <f>+AN461+AN462</f>
        <v>0</v>
      </c>
      <c r="AO460" s="150"/>
      <c r="AP460" s="156">
        <f>+AP461+AP462</f>
        <v>0</v>
      </c>
      <c r="AQ460" s="150"/>
      <c r="AR460" s="156">
        <f>+AR461+AR462</f>
        <v>0</v>
      </c>
      <c r="AS460" s="150"/>
      <c r="AT460" s="156">
        <f>+AT461+AT462</f>
        <v>0</v>
      </c>
      <c r="AU460" s="150"/>
      <c r="AV460" s="149">
        <f t="shared" si="14"/>
        <v>0</v>
      </c>
      <c r="AW460" s="156">
        <f t="shared" ref="AW460:AX460" si="1217">+AW461+AW462</f>
        <v>0</v>
      </c>
      <c r="AX460" s="156">
        <f t="shared" si="1217"/>
        <v>0</v>
      </c>
      <c r="AY460" s="150"/>
      <c r="AZ460" s="149">
        <f t="shared" si="16"/>
        <v>0</v>
      </c>
      <c r="BA460" s="156">
        <f t="shared" ref="BA460:BB460" si="1218">+BA461+BA462</f>
        <v>0</v>
      </c>
      <c r="BB460" s="156">
        <f t="shared" si="1218"/>
        <v>0</v>
      </c>
      <c r="BC460" s="149"/>
      <c r="BD460" s="149">
        <f t="shared" si="18"/>
        <v>0</v>
      </c>
      <c r="BE460" s="356">
        <f>+BE461+BE462</f>
        <v>0</v>
      </c>
      <c r="BF460" s="156">
        <f t="shared" ref="BF460" si="1219">+BF461+BF462</f>
        <v>0</v>
      </c>
      <c r="BG460" s="151"/>
      <c r="BH460" s="149">
        <f t="shared" si="20"/>
        <v>0</v>
      </c>
      <c r="BI460" s="156">
        <f t="shared" ref="BI460:BM460" si="1220">+BI461+BI462</f>
        <v>0</v>
      </c>
      <c r="BJ460" s="156">
        <f t="shared" si="1220"/>
        <v>0</v>
      </c>
      <c r="BK460" s="156">
        <f t="shared" si="1220"/>
        <v>0</v>
      </c>
      <c r="BL460" s="156">
        <f t="shared" si="1220"/>
        <v>0</v>
      </c>
      <c r="BM460" s="156">
        <f t="shared" si="1220"/>
        <v>0</v>
      </c>
      <c r="BN460" s="151"/>
      <c r="BO460" s="149">
        <f t="shared" si="22"/>
        <v>0</v>
      </c>
      <c r="BP460" s="151"/>
      <c r="BQ460" s="126"/>
    </row>
    <row r="461" spans="1:69" ht="12.75" customHeight="1">
      <c r="A461" s="164" t="s">
        <v>920</v>
      </c>
      <c r="B461" s="165" t="s">
        <v>921</v>
      </c>
      <c r="C461" s="149">
        <f t="shared" si="0"/>
        <v>0</v>
      </c>
      <c r="D461" s="166"/>
      <c r="E461" s="166"/>
      <c r="F461" s="166"/>
      <c r="G461" s="150"/>
      <c r="H461" s="149">
        <f t="shared" si="2"/>
        <v>0</v>
      </c>
      <c r="I461" s="166"/>
      <c r="J461" s="166"/>
      <c r="K461" s="166"/>
      <c r="L461" s="166"/>
      <c r="M461" s="150"/>
      <c r="N461" s="149">
        <f t="shared" si="4"/>
        <v>0</v>
      </c>
      <c r="O461" s="166"/>
      <c r="P461" s="166"/>
      <c r="Q461" s="166"/>
      <c r="R461" s="166"/>
      <c r="S461" s="166"/>
      <c r="T461" s="150"/>
      <c r="U461" s="149">
        <f t="shared" si="6"/>
        <v>0</v>
      </c>
      <c r="V461" s="166"/>
      <c r="W461" s="166"/>
      <c r="X461" s="166"/>
      <c r="Y461" s="150"/>
      <c r="Z461" s="149">
        <f t="shared" si="8"/>
        <v>0</v>
      </c>
      <c r="AA461" s="166"/>
      <c r="AB461" s="166"/>
      <c r="AC461" s="166"/>
      <c r="AD461" s="150"/>
      <c r="AE461" s="149">
        <f t="shared" si="10"/>
        <v>0</v>
      </c>
      <c r="AF461" s="166"/>
      <c r="AG461" s="166"/>
      <c r="AH461" s="166"/>
      <c r="AI461" s="150"/>
      <c r="AJ461" s="149">
        <f t="shared" si="12"/>
        <v>0</v>
      </c>
      <c r="AK461" s="166"/>
      <c r="AL461" s="166"/>
      <c r="AM461" s="150"/>
      <c r="AN461" s="166"/>
      <c r="AO461" s="150"/>
      <c r="AP461" s="166"/>
      <c r="AQ461" s="150"/>
      <c r="AR461" s="166"/>
      <c r="AS461" s="150"/>
      <c r="AT461" s="166"/>
      <c r="AU461" s="150"/>
      <c r="AV461" s="149">
        <f t="shared" si="14"/>
        <v>0</v>
      </c>
      <c r="AW461" s="166"/>
      <c r="AX461" s="166"/>
      <c r="AY461" s="150"/>
      <c r="AZ461" s="149">
        <f t="shared" si="16"/>
        <v>0</v>
      </c>
      <c r="BA461" s="166"/>
      <c r="BB461" s="166"/>
      <c r="BC461" s="149"/>
      <c r="BD461" s="149">
        <f t="shared" si="18"/>
        <v>0</v>
      </c>
      <c r="BE461" s="358"/>
      <c r="BF461" s="166"/>
      <c r="BG461" s="151"/>
      <c r="BH461" s="149">
        <f t="shared" si="20"/>
        <v>0</v>
      </c>
      <c r="BI461" s="166"/>
      <c r="BJ461" s="166"/>
      <c r="BK461" s="166"/>
      <c r="BL461" s="166"/>
      <c r="BM461" s="166"/>
      <c r="BN461" s="151"/>
      <c r="BO461" s="149">
        <f t="shared" si="22"/>
        <v>0</v>
      </c>
      <c r="BP461" s="151"/>
      <c r="BQ461" s="126"/>
    </row>
    <row r="462" spans="1:69" ht="12.75" customHeight="1">
      <c r="A462" s="164" t="s">
        <v>922</v>
      </c>
      <c r="B462" s="165" t="s">
        <v>923</v>
      </c>
      <c r="C462" s="149">
        <f t="shared" si="0"/>
        <v>0</v>
      </c>
      <c r="D462" s="166"/>
      <c r="E462" s="166"/>
      <c r="F462" s="166"/>
      <c r="G462" s="150"/>
      <c r="H462" s="149">
        <f t="shared" si="2"/>
        <v>0</v>
      </c>
      <c r="I462" s="166"/>
      <c r="J462" s="166"/>
      <c r="K462" s="166"/>
      <c r="L462" s="166"/>
      <c r="M462" s="150"/>
      <c r="N462" s="149">
        <f t="shared" si="4"/>
        <v>0</v>
      </c>
      <c r="O462" s="166"/>
      <c r="P462" s="166"/>
      <c r="Q462" s="166"/>
      <c r="R462" s="166"/>
      <c r="S462" s="166"/>
      <c r="T462" s="150"/>
      <c r="U462" s="149">
        <f t="shared" si="6"/>
        <v>0</v>
      </c>
      <c r="V462" s="166"/>
      <c r="W462" s="166"/>
      <c r="X462" s="166"/>
      <c r="Y462" s="150"/>
      <c r="Z462" s="149">
        <f t="shared" si="8"/>
        <v>0</v>
      </c>
      <c r="AA462" s="166"/>
      <c r="AB462" s="166"/>
      <c r="AC462" s="166"/>
      <c r="AD462" s="150"/>
      <c r="AE462" s="149">
        <f t="shared" si="10"/>
        <v>0</v>
      </c>
      <c r="AF462" s="166"/>
      <c r="AG462" s="166"/>
      <c r="AH462" s="166"/>
      <c r="AI462" s="150"/>
      <c r="AJ462" s="149">
        <f t="shared" si="12"/>
        <v>0</v>
      </c>
      <c r="AK462" s="166"/>
      <c r="AL462" s="166"/>
      <c r="AM462" s="150"/>
      <c r="AN462" s="166"/>
      <c r="AO462" s="150"/>
      <c r="AP462" s="166"/>
      <c r="AQ462" s="150"/>
      <c r="AR462" s="166"/>
      <c r="AS462" s="150"/>
      <c r="AT462" s="166"/>
      <c r="AU462" s="150"/>
      <c r="AV462" s="149">
        <f t="shared" si="14"/>
        <v>0</v>
      </c>
      <c r="AW462" s="166"/>
      <c r="AX462" s="166"/>
      <c r="AY462" s="150"/>
      <c r="AZ462" s="149">
        <f t="shared" si="16"/>
        <v>0</v>
      </c>
      <c r="BA462" s="166"/>
      <c r="BB462" s="166"/>
      <c r="BC462" s="149"/>
      <c r="BD462" s="149">
        <f t="shared" si="18"/>
        <v>0</v>
      </c>
      <c r="BE462" s="358"/>
      <c r="BF462" s="166"/>
      <c r="BG462" s="151"/>
      <c r="BH462" s="149">
        <f t="shared" si="20"/>
        <v>0</v>
      </c>
      <c r="BI462" s="166"/>
      <c r="BJ462" s="166"/>
      <c r="BK462" s="166"/>
      <c r="BL462" s="166"/>
      <c r="BM462" s="166"/>
      <c r="BN462" s="151"/>
      <c r="BO462" s="149">
        <f t="shared" si="22"/>
        <v>0</v>
      </c>
      <c r="BP462" s="151"/>
      <c r="BQ462" s="126"/>
    </row>
    <row r="463" spans="1:69" ht="12.75" customHeight="1">
      <c r="A463" s="167" t="s">
        <v>924</v>
      </c>
      <c r="B463" s="168" t="s">
        <v>925</v>
      </c>
      <c r="C463" s="149">
        <f t="shared" si="0"/>
        <v>0</v>
      </c>
      <c r="D463" s="156">
        <f t="shared" ref="D463:F463" si="1221">+D464+D465</f>
        <v>0</v>
      </c>
      <c r="E463" s="156">
        <f t="shared" si="1221"/>
        <v>0</v>
      </c>
      <c r="F463" s="156">
        <f t="shared" si="1221"/>
        <v>0</v>
      </c>
      <c r="G463" s="150"/>
      <c r="H463" s="149">
        <f t="shared" si="2"/>
        <v>0</v>
      </c>
      <c r="I463" s="156">
        <f t="shared" ref="I463:L463" si="1222">+I464+I465</f>
        <v>0</v>
      </c>
      <c r="J463" s="156">
        <f t="shared" si="1222"/>
        <v>0</v>
      </c>
      <c r="K463" s="156">
        <f t="shared" si="1222"/>
        <v>0</v>
      </c>
      <c r="L463" s="156">
        <f t="shared" si="1222"/>
        <v>0</v>
      </c>
      <c r="M463" s="150"/>
      <c r="N463" s="149">
        <f t="shared" si="4"/>
        <v>0</v>
      </c>
      <c r="O463" s="156">
        <f t="shared" ref="O463:S463" si="1223">+O464+O465</f>
        <v>0</v>
      </c>
      <c r="P463" s="156">
        <f t="shared" si="1223"/>
        <v>0</v>
      </c>
      <c r="Q463" s="156">
        <f t="shared" si="1223"/>
        <v>0</v>
      </c>
      <c r="R463" s="156">
        <f t="shared" si="1223"/>
        <v>0</v>
      </c>
      <c r="S463" s="156">
        <f t="shared" si="1223"/>
        <v>0</v>
      </c>
      <c r="T463" s="150"/>
      <c r="U463" s="149">
        <f t="shared" si="6"/>
        <v>0</v>
      </c>
      <c r="V463" s="156">
        <f t="shared" ref="V463:X463" si="1224">+V464+V465</f>
        <v>0</v>
      </c>
      <c r="W463" s="156">
        <f t="shared" si="1224"/>
        <v>0</v>
      </c>
      <c r="X463" s="156">
        <f t="shared" si="1224"/>
        <v>0</v>
      </c>
      <c r="Y463" s="150"/>
      <c r="Z463" s="149">
        <f t="shared" si="8"/>
        <v>0</v>
      </c>
      <c r="AA463" s="156">
        <f t="shared" ref="AA463:AC463" si="1225">+AA464+AA465</f>
        <v>0</v>
      </c>
      <c r="AB463" s="156">
        <f t="shared" si="1225"/>
        <v>0</v>
      </c>
      <c r="AC463" s="156">
        <f t="shared" si="1225"/>
        <v>0</v>
      </c>
      <c r="AD463" s="150"/>
      <c r="AE463" s="149">
        <f t="shared" si="10"/>
        <v>0</v>
      </c>
      <c r="AF463" s="156">
        <f t="shared" ref="AF463:AH463" si="1226">+AF464+AF465</f>
        <v>0</v>
      </c>
      <c r="AG463" s="156">
        <f t="shared" si="1226"/>
        <v>0</v>
      </c>
      <c r="AH463" s="156">
        <f t="shared" si="1226"/>
        <v>0</v>
      </c>
      <c r="AI463" s="150"/>
      <c r="AJ463" s="149">
        <f t="shared" si="12"/>
        <v>0</v>
      </c>
      <c r="AK463" s="156">
        <f t="shared" ref="AK463:AL463" si="1227">+AK464+AK465</f>
        <v>0</v>
      </c>
      <c r="AL463" s="156">
        <f t="shared" si="1227"/>
        <v>0</v>
      </c>
      <c r="AM463" s="150"/>
      <c r="AN463" s="156">
        <f>+AN464+AN465</f>
        <v>0</v>
      </c>
      <c r="AO463" s="150"/>
      <c r="AP463" s="156">
        <f>+AP464+AP465</f>
        <v>0</v>
      </c>
      <c r="AQ463" s="150"/>
      <c r="AR463" s="156">
        <f>+AR464+AR465</f>
        <v>0</v>
      </c>
      <c r="AS463" s="150"/>
      <c r="AT463" s="156">
        <f>+AT464+AT465</f>
        <v>0</v>
      </c>
      <c r="AU463" s="150"/>
      <c r="AV463" s="149">
        <f t="shared" si="14"/>
        <v>0</v>
      </c>
      <c r="AW463" s="156">
        <f t="shared" ref="AW463:AX463" si="1228">+AW464+AW465</f>
        <v>0</v>
      </c>
      <c r="AX463" s="156">
        <f t="shared" si="1228"/>
        <v>0</v>
      </c>
      <c r="AY463" s="150"/>
      <c r="AZ463" s="149">
        <f t="shared" si="16"/>
        <v>0</v>
      </c>
      <c r="BA463" s="156">
        <f t="shared" ref="BA463:BB463" si="1229">+BA464+BA465</f>
        <v>0</v>
      </c>
      <c r="BB463" s="156">
        <f t="shared" si="1229"/>
        <v>0</v>
      </c>
      <c r="BC463" s="149"/>
      <c r="BD463" s="149">
        <f t="shared" si="18"/>
        <v>0</v>
      </c>
      <c r="BE463" s="356">
        <f>+BE464+BE465</f>
        <v>0</v>
      </c>
      <c r="BF463" s="156">
        <f t="shared" ref="BF463" si="1230">+BF464+BF465</f>
        <v>0</v>
      </c>
      <c r="BG463" s="151"/>
      <c r="BH463" s="149">
        <f t="shared" si="20"/>
        <v>0</v>
      </c>
      <c r="BI463" s="156">
        <f t="shared" ref="BI463:BM463" si="1231">+BI464+BI465</f>
        <v>0</v>
      </c>
      <c r="BJ463" s="156">
        <f t="shared" si="1231"/>
        <v>0</v>
      </c>
      <c r="BK463" s="156">
        <f t="shared" si="1231"/>
        <v>0</v>
      </c>
      <c r="BL463" s="156">
        <f t="shared" si="1231"/>
        <v>0</v>
      </c>
      <c r="BM463" s="156">
        <f t="shared" si="1231"/>
        <v>0</v>
      </c>
      <c r="BN463" s="151"/>
      <c r="BO463" s="149">
        <f t="shared" si="22"/>
        <v>0</v>
      </c>
      <c r="BP463" s="151"/>
      <c r="BQ463" s="126"/>
    </row>
    <row r="464" spans="1:69" ht="12.75" customHeight="1">
      <c r="A464" s="164" t="s">
        <v>926</v>
      </c>
      <c r="B464" s="165" t="s">
        <v>927</v>
      </c>
      <c r="C464" s="149">
        <f t="shared" si="0"/>
        <v>0</v>
      </c>
      <c r="D464" s="166"/>
      <c r="E464" s="166"/>
      <c r="F464" s="166"/>
      <c r="G464" s="150"/>
      <c r="H464" s="149">
        <f t="shared" si="2"/>
        <v>0</v>
      </c>
      <c r="I464" s="166"/>
      <c r="J464" s="166"/>
      <c r="K464" s="166"/>
      <c r="L464" s="166"/>
      <c r="M464" s="150"/>
      <c r="N464" s="149">
        <f t="shared" si="4"/>
        <v>0</v>
      </c>
      <c r="O464" s="166"/>
      <c r="P464" s="166"/>
      <c r="Q464" s="166"/>
      <c r="R464" s="166"/>
      <c r="S464" s="166"/>
      <c r="T464" s="150"/>
      <c r="U464" s="149">
        <f t="shared" si="6"/>
        <v>0</v>
      </c>
      <c r="V464" s="166"/>
      <c r="W464" s="166"/>
      <c r="X464" s="166"/>
      <c r="Y464" s="150"/>
      <c r="Z464" s="149">
        <f t="shared" si="8"/>
        <v>0</v>
      </c>
      <c r="AA464" s="166"/>
      <c r="AB464" s="166"/>
      <c r="AC464" s="166"/>
      <c r="AD464" s="150"/>
      <c r="AE464" s="149">
        <f t="shared" si="10"/>
        <v>0</v>
      </c>
      <c r="AF464" s="166"/>
      <c r="AG464" s="166"/>
      <c r="AH464" s="166"/>
      <c r="AI464" s="150"/>
      <c r="AJ464" s="149">
        <f t="shared" si="12"/>
        <v>0</v>
      </c>
      <c r="AK464" s="166"/>
      <c r="AL464" s="166"/>
      <c r="AM464" s="150"/>
      <c r="AN464" s="166"/>
      <c r="AO464" s="150"/>
      <c r="AP464" s="166"/>
      <c r="AQ464" s="150"/>
      <c r="AR464" s="166"/>
      <c r="AS464" s="150"/>
      <c r="AT464" s="166"/>
      <c r="AU464" s="150"/>
      <c r="AV464" s="149">
        <f t="shared" si="14"/>
        <v>0</v>
      </c>
      <c r="AW464" s="166"/>
      <c r="AX464" s="166"/>
      <c r="AY464" s="150"/>
      <c r="AZ464" s="149">
        <f t="shared" si="16"/>
        <v>0</v>
      </c>
      <c r="BA464" s="166"/>
      <c r="BB464" s="166"/>
      <c r="BC464" s="149"/>
      <c r="BD464" s="149">
        <f t="shared" si="18"/>
        <v>0</v>
      </c>
      <c r="BE464" s="358"/>
      <c r="BF464" s="166"/>
      <c r="BG464" s="151"/>
      <c r="BH464" s="149">
        <f t="shared" si="20"/>
        <v>0</v>
      </c>
      <c r="BI464" s="166"/>
      <c r="BJ464" s="166"/>
      <c r="BK464" s="166"/>
      <c r="BL464" s="166"/>
      <c r="BM464" s="166"/>
      <c r="BN464" s="151"/>
      <c r="BO464" s="149">
        <f t="shared" si="22"/>
        <v>0</v>
      </c>
      <c r="BP464" s="151"/>
      <c r="BQ464" s="126"/>
    </row>
    <row r="465" spans="1:69" ht="12.75" customHeight="1">
      <c r="A465" s="164" t="s">
        <v>928</v>
      </c>
      <c r="B465" s="165" t="s">
        <v>929</v>
      </c>
      <c r="C465" s="149">
        <f t="shared" si="0"/>
        <v>0</v>
      </c>
      <c r="D465" s="166"/>
      <c r="E465" s="166"/>
      <c r="F465" s="166"/>
      <c r="G465" s="150"/>
      <c r="H465" s="149">
        <f t="shared" si="2"/>
        <v>0</v>
      </c>
      <c r="I465" s="166"/>
      <c r="J465" s="166"/>
      <c r="K465" s="166"/>
      <c r="L465" s="166"/>
      <c r="M465" s="150"/>
      <c r="N465" s="149">
        <f t="shared" si="4"/>
        <v>0</v>
      </c>
      <c r="O465" s="166"/>
      <c r="P465" s="166"/>
      <c r="Q465" s="166"/>
      <c r="R465" s="166"/>
      <c r="S465" s="166"/>
      <c r="T465" s="150"/>
      <c r="U465" s="149">
        <f t="shared" si="6"/>
        <v>0</v>
      </c>
      <c r="V465" s="166"/>
      <c r="W465" s="166"/>
      <c r="X465" s="166"/>
      <c r="Y465" s="150"/>
      <c r="Z465" s="149">
        <f t="shared" si="8"/>
        <v>0</v>
      </c>
      <c r="AA465" s="166"/>
      <c r="AB465" s="166"/>
      <c r="AC465" s="166"/>
      <c r="AD465" s="150"/>
      <c r="AE465" s="149">
        <f t="shared" si="10"/>
        <v>0</v>
      </c>
      <c r="AF465" s="166"/>
      <c r="AG465" s="166"/>
      <c r="AH465" s="166"/>
      <c r="AI465" s="150"/>
      <c r="AJ465" s="149">
        <f t="shared" si="12"/>
        <v>0</v>
      </c>
      <c r="AK465" s="166"/>
      <c r="AL465" s="166"/>
      <c r="AM465" s="150"/>
      <c r="AN465" s="166"/>
      <c r="AO465" s="150"/>
      <c r="AP465" s="166"/>
      <c r="AQ465" s="150"/>
      <c r="AR465" s="166"/>
      <c r="AS465" s="150"/>
      <c r="AT465" s="166"/>
      <c r="AU465" s="150"/>
      <c r="AV465" s="149">
        <f t="shared" si="14"/>
        <v>0</v>
      </c>
      <c r="AW465" s="166"/>
      <c r="AX465" s="166"/>
      <c r="AY465" s="150"/>
      <c r="AZ465" s="149">
        <f t="shared" si="16"/>
        <v>0</v>
      </c>
      <c r="BA465" s="166"/>
      <c r="BB465" s="166"/>
      <c r="BC465" s="149"/>
      <c r="BD465" s="149">
        <f t="shared" si="18"/>
        <v>0</v>
      </c>
      <c r="BE465" s="358"/>
      <c r="BF465" s="166"/>
      <c r="BG465" s="151"/>
      <c r="BH465" s="149">
        <f t="shared" si="20"/>
        <v>0</v>
      </c>
      <c r="BI465" s="166"/>
      <c r="BJ465" s="166"/>
      <c r="BK465" s="166"/>
      <c r="BL465" s="166"/>
      <c r="BM465" s="166"/>
      <c r="BN465" s="151"/>
      <c r="BO465" s="149">
        <f t="shared" si="22"/>
        <v>0</v>
      </c>
      <c r="BP465" s="151"/>
      <c r="BQ465" s="126"/>
    </row>
    <row r="466" spans="1:69" ht="12.75" customHeight="1">
      <c r="A466" s="152" t="s">
        <v>930</v>
      </c>
      <c r="B466" s="153" t="s">
        <v>931</v>
      </c>
      <c r="C466" s="149">
        <f t="shared" si="0"/>
        <v>0</v>
      </c>
      <c r="D466" s="149">
        <f t="shared" ref="D466:F466" si="1232">+D467+D470+D471+D472+D473+D474</f>
        <v>0</v>
      </c>
      <c r="E466" s="149">
        <f t="shared" si="1232"/>
        <v>0</v>
      </c>
      <c r="F466" s="149">
        <f t="shared" si="1232"/>
        <v>0</v>
      </c>
      <c r="G466" s="150"/>
      <c r="H466" s="149">
        <f t="shared" si="2"/>
        <v>0</v>
      </c>
      <c r="I466" s="149">
        <f t="shared" ref="I466:L466" si="1233">+I467+I470+I471+I472+I473+I474</f>
        <v>0</v>
      </c>
      <c r="J466" s="149">
        <f t="shared" si="1233"/>
        <v>0</v>
      </c>
      <c r="K466" s="149">
        <f t="shared" si="1233"/>
        <v>0</v>
      </c>
      <c r="L466" s="149">
        <f t="shared" si="1233"/>
        <v>0</v>
      </c>
      <c r="M466" s="150"/>
      <c r="N466" s="149">
        <f t="shared" si="4"/>
        <v>0</v>
      </c>
      <c r="O466" s="149">
        <f t="shared" ref="O466:S466" si="1234">+O467+O470+O471+O472+O473+O474</f>
        <v>0</v>
      </c>
      <c r="P466" s="149">
        <f t="shared" si="1234"/>
        <v>0</v>
      </c>
      <c r="Q466" s="149">
        <f t="shared" si="1234"/>
        <v>0</v>
      </c>
      <c r="R466" s="149">
        <f t="shared" si="1234"/>
        <v>0</v>
      </c>
      <c r="S466" s="149">
        <f t="shared" si="1234"/>
        <v>0</v>
      </c>
      <c r="T466" s="150"/>
      <c r="U466" s="149">
        <f t="shared" si="6"/>
        <v>0</v>
      </c>
      <c r="V466" s="149">
        <f t="shared" ref="V466:X466" si="1235">+V467+V470+V471+V472+V473+V474</f>
        <v>0</v>
      </c>
      <c r="W466" s="149">
        <f t="shared" si="1235"/>
        <v>0</v>
      </c>
      <c r="X466" s="149">
        <f t="shared" si="1235"/>
        <v>0</v>
      </c>
      <c r="Y466" s="150"/>
      <c r="Z466" s="149">
        <f t="shared" si="8"/>
        <v>0</v>
      </c>
      <c r="AA466" s="149">
        <f t="shared" ref="AA466:AC466" si="1236">+AA467+AA470+AA471+AA472+AA473+AA474</f>
        <v>0</v>
      </c>
      <c r="AB466" s="149">
        <f t="shared" si="1236"/>
        <v>0</v>
      </c>
      <c r="AC466" s="149">
        <f t="shared" si="1236"/>
        <v>0</v>
      </c>
      <c r="AD466" s="150"/>
      <c r="AE466" s="149">
        <f t="shared" si="10"/>
        <v>0</v>
      </c>
      <c r="AF466" s="149">
        <f t="shared" ref="AF466:AH466" si="1237">+AF467+AF470+AF471+AF472+AF473+AF474</f>
        <v>0</v>
      </c>
      <c r="AG466" s="149">
        <f t="shared" si="1237"/>
        <v>0</v>
      </c>
      <c r="AH466" s="149">
        <f t="shared" si="1237"/>
        <v>0</v>
      </c>
      <c r="AI466" s="150"/>
      <c r="AJ466" s="149">
        <f t="shared" si="12"/>
        <v>0</v>
      </c>
      <c r="AK466" s="149">
        <f t="shared" ref="AK466:AL466" si="1238">+AK467+AK470+AK471+AK472+AK473+AK474</f>
        <v>0</v>
      </c>
      <c r="AL466" s="149">
        <f t="shared" si="1238"/>
        <v>0</v>
      </c>
      <c r="AM466" s="150"/>
      <c r="AN466" s="149">
        <f>+AN467+AN470+AN471+AN472+AN473+AN474</f>
        <v>0</v>
      </c>
      <c r="AO466" s="150"/>
      <c r="AP466" s="149">
        <f>+AP467+AP470+AP471+AP472+AP473+AP474</f>
        <v>0</v>
      </c>
      <c r="AQ466" s="150"/>
      <c r="AR466" s="149">
        <f>+AR467+AR470+AR471+AR472+AR473+AR474</f>
        <v>0</v>
      </c>
      <c r="AS466" s="150"/>
      <c r="AT466" s="149">
        <f>+AT467+AT470+AT471+AT472+AT473+AT474</f>
        <v>0</v>
      </c>
      <c r="AU466" s="150"/>
      <c r="AV466" s="149">
        <f t="shared" si="14"/>
        <v>0</v>
      </c>
      <c r="AW466" s="149">
        <f t="shared" ref="AW466:AX466" si="1239">+AW467+AW470+AW471+AW472+AW473+AW474</f>
        <v>0</v>
      </c>
      <c r="AX466" s="149">
        <f t="shared" si="1239"/>
        <v>0</v>
      </c>
      <c r="AY466" s="150"/>
      <c r="AZ466" s="149">
        <f t="shared" si="16"/>
        <v>0</v>
      </c>
      <c r="BA466" s="149">
        <f t="shared" ref="BA466:BB466" si="1240">+BA467+BA470+BA471+BA472+BA473+BA474</f>
        <v>0</v>
      </c>
      <c r="BB466" s="149">
        <f t="shared" si="1240"/>
        <v>0</v>
      </c>
      <c r="BC466" s="149"/>
      <c r="BD466" s="149">
        <f t="shared" si="18"/>
        <v>0</v>
      </c>
      <c r="BE466" s="355">
        <f>+BE467+BE470+BE471+BE472+BE473+BE474</f>
        <v>0</v>
      </c>
      <c r="BF466" s="149">
        <f t="shared" ref="BF466" si="1241">+BF467+BF470+BF471+BF472+BF473+BF474</f>
        <v>0</v>
      </c>
      <c r="BG466" s="151"/>
      <c r="BH466" s="149">
        <f t="shared" si="20"/>
        <v>0</v>
      </c>
      <c r="BI466" s="149">
        <f t="shared" ref="BI466:BM466" si="1242">+BI467+BI470+BI471+BI472+BI473+BI474</f>
        <v>0</v>
      </c>
      <c r="BJ466" s="149">
        <f t="shared" si="1242"/>
        <v>0</v>
      </c>
      <c r="BK466" s="149">
        <f t="shared" si="1242"/>
        <v>0</v>
      </c>
      <c r="BL466" s="149">
        <f t="shared" si="1242"/>
        <v>0</v>
      </c>
      <c r="BM466" s="149">
        <f t="shared" si="1242"/>
        <v>0</v>
      </c>
      <c r="BN466" s="151"/>
      <c r="BO466" s="149">
        <f t="shared" si="22"/>
        <v>0</v>
      </c>
      <c r="BP466" s="151"/>
      <c r="BQ466" s="126"/>
    </row>
    <row r="467" spans="1:69" ht="12.75" customHeight="1">
      <c r="A467" s="175" t="s">
        <v>932</v>
      </c>
      <c r="B467" s="168" t="s">
        <v>933</v>
      </c>
      <c r="C467" s="149">
        <f t="shared" si="0"/>
        <v>0</v>
      </c>
      <c r="D467" s="149">
        <f t="shared" ref="D467:F467" si="1243">+D468+D469</f>
        <v>0</v>
      </c>
      <c r="E467" s="149">
        <f t="shared" si="1243"/>
        <v>0</v>
      </c>
      <c r="F467" s="149">
        <f t="shared" si="1243"/>
        <v>0</v>
      </c>
      <c r="G467" s="150"/>
      <c r="H467" s="149">
        <f t="shared" si="2"/>
        <v>0</v>
      </c>
      <c r="I467" s="149">
        <f t="shared" ref="I467:L467" si="1244">+I468+I469</f>
        <v>0</v>
      </c>
      <c r="J467" s="149">
        <f t="shared" si="1244"/>
        <v>0</v>
      </c>
      <c r="K467" s="149">
        <f t="shared" si="1244"/>
        <v>0</v>
      </c>
      <c r="L467" s="149">
        <f t="shared" si="1244"/>
        <v>0</v>
      </c>
      <c r="M467" s="150"/>
      <c r="N467" s="149">
        <f t="shared" si="4"/>
        <v>0</v>
      </c>
      <c r="O467" s="149">
        <f t="shared" ref="O467:S467" si="1245">+O468+O469</f>
        <v>0</v>
      </c>
      <c r="P467" s="149">
        <f t="shared" si="1245"/>
        <v>0</v>
      </c>
      <c r="Q467" s="149">
        <f t="shared" si="1245"/>
        <v>0</v>
      </c>
      <c r="R467" s="149">
        <f t="shared" si="1245"/>
        <v>0</v>
      </c>
      <c r="S467" s="149">
        <f t="shared" si="1245"/>
        <v>0</v>
      </c>
      <c r="T467" s="150"/>
      <c r="U467" s="149">
        <f t="shared" si="6"/>
        <v>0</v>
      </c>
      <c r="V467" s="149">
        <f t="shared" ref="V467:X467" si="1246">+V468+V469</f>
        <v>0</v>
      </c>
      <c r="W467" s="149">
        <f t="shared" si="1246"/>
        <v>0</v>
      </c>
      <c r="X467" s="149">
        <f t="shared" si="1246"/>
        <v>0</v>
      </c>
      <c r="Y467" s="150"/>
      <c r="Z467" s="149">
        <f t="shared" si="8"/>
        <v>0</v>
      </c>
      <c r="AA467" s="149">
        <f t="shared" ref="AA467:AC467" si="1247">+AA468+AA469</f>
        <v>0</v>
      </c>
      <c r="AB467" s="149">
        <f t="shared" si="1247"/>
        <v>0</v>
      </c>
      <c r="AC467" s="149">
        <f t="shared" si="1247"/>
        <v>0</v>
      </c>
      <c r="AD467" s="150"/>
      <c r="AE467" s="149">
        <f t="shared" si="10"/>
        <v>0</v>
      </c>
      <c r="AF467" s="149">
        <f t="shared" ref="AF467:AH467" si="1248">+AF468+AF469</f>
        <v>0</v>
      </c>
      <c r="AG467" s="149">
        <f t="shared" si="1248"/>
        <v>0</v>
      </c>
      <c r="AH467" s="149">
        <f t="shared" si="1248"/>
        <v>0</v>
      </c>
      <c r="AI467" s="150"/>
      <c r="AJ467" s="149">
        <f t="shared" si="12"/>
        <v>0</v>
      </c>
      <c r="AK467" s="149">
        <f t="shared" ref="AK467:AL467" si="1249">+AK468+AK469</f>
        <v>0</v>
      </c>
      <c r="AL467" s="149">
        <f t="shared" si="1249"/>
        <v>0</v>
      </c>
      <c r="AM467" s="150"/>
      <c r="AN467" s="149">
        <f>+AN468+AN469</f>
        <v>0</v>
      </c>
      <c r="AO467" s="150"/>
      <c r="AP467" s="149">
        <f>+AP468+AP469</f>
        <v>0</v>
      </c>
      <c r="AQ467" s="150"/>
      <c r="AR467" s="149">
        <f>+AR468+AR469</f>
        <v>0</v>
      </c>
      <c r="AS467" s="150"/>
      <c r="AT467" s="149">
        <f>+AT468+AT469</f>
        <v>0</v>
      </c>
      <c r="AU467" s="150"/>
      <c r="AV467" s="149">
        <f t="shared" si="14"/>
        <v>0</v>
      </c>
      <c r="AW467" s="149">
        <f t="shared" ref="AW467:AX467" si="1250">+AW468+AW469</f>
        <v>0</v>
      </c>
      <c r="AX467" s="149">
        <f t="shared" si="1250"/>
        <v>0</v>
      </c>
      <c r="AY467" s="150"/>
      <c r="AZ467" s="149">
        <f t="shared" si="16"/>
        <v>0</v>
      </c>
      <c r="BA467" s="149">
        <f t="shared" ref="BA467:BB467" si="1251">+BA468+BA469</f>
        <v>0</v>
      </c>
      <c r="BB467" s="149">
        <f t="shared" si="1251"/>
        <v>0</v>
      </c>
      <c r="BC467" s="149"/>
      <c r="BD467" s="149">
        <f t="shared" si="18"/>
        <v>0</v>
      </c>
      <c r="BE467" s="355">
        <f>+BE468+BE469</f>
        <v>0</v>
      </c>
      <c r="BF467" s="149">
        <f t="shared" ref="BF467" si="1252">+BF468+BF469</f>
        <v>0</v>
      </c>
      <c r="BG467" s="151"/>
      <c r="BH467" s="149">
        <f t="shared" si="20"/>
        <v>0</v>
      </c>
      <c r="BI467" s="149">
        <f t="shared" ref="BI467:BM467" si="1253">+BI468+BI469</f>
        <v>0</v>
      </c>
      <c r="BJ467" s="149">
        <f t="shared" si="1253"/>
        <v>0</v>
      </c>
      <c r="BK467" s="149">
        <f t="shared" si="1253"/>
        <v>0</v>
      </c>
      <c r="BL467" s="149">
        <f t="shared" si="1253"/>
        <v>0</v>
      </c>
      <c r="BM467" s="149">
        <f t="shared" si="1253"/>
        <v>0</v>
      </c>
      <c r="BN467" s="151"/>
      <c r="BO467" s="149">
        <f t="shared" si="22"/>
        <v>0</v>
      </c>
      <c r="BP467" s="151"/>
      <c r="BQ467" s="126"/>
    </row>
    <row r="468" spans="1:69" ht="12.75" customHeight="1">
      <c r="A468" s="173" t="s">
        <v>934</v>
      </c>
      <c r="B468" s="174" t="s">
        <v>935</v>
      </c>
      <c r="C468" s="149">
        <f t="shared" si="0"/>
        <v>0</v>
      </c>
      <c r="D468" s="163"/>
      <c r="E468" s="163"/>
      <c r="F468" s="163"/>
      <c r="G468" s="150"/>
      <c r="H468" s="149">
        <f t="shared" si="2"/>
        <v>0</v>
      </c>
      <c r="I468" s="163"/>
      <c r="J468" s="163"/>
      <c r="K468" s="163"/>
      <c r="L468" s="163"/>
      <c r="M468" s="150"/>
      <c r="N468" s="149">
        <f t="shared" si="4"/>
        <v>0</v>
      </c>
      <c r="O468" s="163"/>
      <c r="P468" s="163"/>
      <c r="Q468" s="163"/>
      <c r="R468" s="163"/>
      <c r="S468" s="163"/>
      <c r="T468" s="150"/>
      <c r="U468" s="149">
        <f t="shared" si="6"/>
        <v>0</v>
      </c>
      <c r="V468" s="163"/>
      <c r="W468" s="163"/>
      <c r="X468" s="163"/>
      <c r="Y468" s="150"/>
      <c r="Z468" s="149">
        <f t="shared" si="8"/>
        <v>0</v>
      </c>
      <c r="AA468" s="163"/>
      <c r="AB468" s="163"/>
      <c r="AC468" s="163"/>
      <c r="AD468" s="150"/>
      <c r="AE468" s="149">
        <f t="shared" si="10"/>
        <v>0</v>
      </c>
      <c r="AF468" s="163"/>
      <c r="AG468" s="163"/>
      <c r="AH468" s="163"/>
      <c r="AI468" s="150"/>
      <c r="AJ468" s="149">
        <f t="shared" si="12"/>
        <v>0</v>
      </c>
      <c r="AK468" s="163"/>
      <c r="AL468" s="163"/>
      <c r="AM468" s="150"/>
      <c r="AN468" s="163"/>
      <c r="AO468" s="150"/>
      <c r="AP468" s="163"/>
      <c r="AQ468" s="150"/>
      <c r="AR468" s="163"/>
      <c r="AS468" s="150"/>
      <c r="AT468" s="163"/>
      <c r="AU468" s="150"/>
      <c r="AV468" s="149">
        <f t="shared" si="14"/>
        <v>0</v>
      </c>
      <c r="AW468" s="163"/>
      <c r="AX468" s="163"/>
      <c r="AY468" s="150"/>
      <c r="AZ468" s="149">
        <f t="shared" si="16"/>
        <v>0</v>
      </c>
      <c r="BA468" s="163"/>
      <c r="BB468" s="163"/>
      <c r="BC468" s="149"/>
      <c r="BD468" s="149">
        <f t="shared" si="18"/>
        <v>0</v>
      </c>
      <c r="BE468" s="357"/>
      <c r="BF468" s="163"/>
      <c r="BG468" s="151"/>
      <c r="BH468" s="149">
        <f t="shared" si="20"/>
        <v>0</v>
      </c>
      <c r="BI468" s="163"/>
      <c r="BJ468" s="163"/>
      <c r="BK468" s="163"/>
      <c r="BL468" s="163"/>
      <c r="BM468" s="163"/>
      <c r="BN468" s="151"/>
      <c r="BO468" s="149">
        <f t="shared" si="22"/>
        <v>0</v>
      </c>
      <c r="BP468" s="151"/>
      <c r="BQ468" s="126"/>
    </row>
    <row r="469" spans="1:69" ht="12.75" customHeight="1">
      <c r="A469" s="173" t="s">
        <v>936</v>
      </c>
      <c r="B469" s="174" t="s">
        <v>937</v>
      </c>
      <c r="C469" s="149">
        <f t="shared" si="0"/>
        <v>0</v>
      </c>
      <c r="D469" s="163"/>
      <c r="E469" s="163"/>
      <c r="F469" s="163"/>
      <c r="G469" s="150"/>
      <c r="H469" s="149">
        <f t="shared" si="2"/>
        <v>0</v>
      </c>
      <c r="I469" s="163"/>
      <c r="J469" s="163"/>
      <c r="K469" s="163"/>
      <c r="L469" s="163"/>
      <c r="M469" s="150"/>
      <c r="N469" s="149">
        <f t="shared" si="4"/>
        <v>0</v>
      </c>
      <c r="O469" s="163"/>
      <c r="P469" s="163"/>
      <c r="Q469" s="163"/>
      <c r="R469" s="163"/>
      <c r="S469" s="163"/>
      <c r="T469" s="150"/>
      <c r="U469" s="149">
        <f t="shared" si="6"/>
        <v>0</v>
      </c>
      <c r="V469" s="163"/>
      <c r="W469" s="163"/>
      <c r="X469" s="163"/>
      <c r="Y469" s="150"/>
      <c r="Z469" s="149">
        <f t="shared" si="8"/>
        <v>0</v>
      </c>
      <c r="AA469" s="163"/>
      <c r="AB469" s="163"/>
      <c r="AC469" s="163"/>
      <c r="AD469" s="150"/>
      <c r="AE469" s="149">
        <f t="shared" si="10"/>
        <v>0</v>
      </c>
      <c r="AF469" s="163"/>
      <c r="AG469" s="163"/>
      <c r="AH469" s="163"/>
      <c r="AI469" s="150"/>
      <c r="AJ469" s="149">
        <f t="shared" si="12"/>
        <v>0</v>
      </c>
      <c r="AK469" s="163"/>
      <c r="AL469" s="163"/>
      <c r="AM469" s="150"/>
      <c r="AN469" s="163"/>
      <c r="AO469" s="150"/>
      <c r="AP469" s="163"/>
      <c r="AQ469" s="150"/>
      <c r="AR469" s="163"/>
      <c r="AS469" s="150"/>
      <c r="AT469" s="163"/>
      <c r="AU469" s="150"/>
      <c r="AV469" s="149">
        <f t="shared" si="14"/>
        <v>0</v>
      </c>
      <c r="AW469" s="163"/>
      <c r="AX469" s="163"/>
      <c r="AY469" s="150"/>
      <c r="AZ469" s="149">
        <f t="shared" si="16"/>
        <v>0</v>
      </c>
      <c r="BA469" s="163"/>
      <c r="BB469" s="163"/>
      <c r="BC469" s="149"/>
      <c r="BD469" s="149">
        <f t="shared" si="18"/>
        <v>0</v>
      </c>
      <c r="BE469" s="357"/>
      <c r="BF469" s="163"/>
      <c r="BG469" s="151"/>
      <c r="BH469" s="149">
        <f t="shared" si="20"/>
        <v>0</v>
      </c>
      <c r="BI469" s="163"/>
      <c r="BJ469" s="163"/>
      <c r="BK469" s="163"/>
      <c r="BL469" s="163"/>
      <c r="BM469" s="163"/>
      <c r="BN469" s="151"/>
      <c r="BO469" s="149">
        <f t="shared" si="22"/>
        <v>0</v>
      </c>
      <c r="BP469" s="151"/>
      <c r="BQ469" s="126"/>
    </row>
    <row r="470" spans="1:69" ht="12.75" customHeight="1">
      <c r="A470" s="173" t="s">
        <v>938</v>
      </c>
      <c r="B470" s="168" t="s">
        <v>939</v>
      </c>
      <c r="C470" s="149">
        <f t="shared" si="0"/>
        <v>0</v>
      </c>
      <c r="D470" s="163"/>
      <c r="E470" s="163"/>
      <c r="F470" s="163"/>
      <c r="G470" s="150"/>
      <c r="H470" s="149">
        <f t="shared" si="2"/>
        <v>0</v>
      </c>
      <c r="I470" s="163"/>
      <c r="J470" s="163"/>
      <c r="K470" s="163"/>
      <c r="L470" s="163"/>
      <c r="M470" s="150"/>
      <c r="N470" s="149">
        <f t="shared" si="4"/>
        <v>0</v>
      </c>
      <c r="O470" s="163"/>
      <c r="P470" s="163"/>
      <c r="Q470" s="163"/>
      <c r="R470" s="163"/>
      <c r="S470" s="163"/>
      <c r="T470" s="150"/>
      <c r="U470" s="149">
        <f t="shared" si="6"/>
        <v>0</v>
      </c>
      <c r="V470" s="163"/>
      <c r="W470" s="163"/>
      <c r="X470" s="163"/>
      <c r="Y470" s="150"/>
      <c r="Z470" s="149">
        <f t="shared" si="8"/>
        <v>0</v>
      </c>
      <c r="AA470" s="163"/>
      <c r="AB470" s="163"/>
      <c r="AC470" s="163"/>
      <c r="AD470" s="150"/>
      <c r="AE470" s="149">
        <f t="shared" si="10"/>
        <v>0</v>
      </c>
      <c r="AF470" s="163"/>
      <c r="AG470" s="163"/>
      <c r="AH470" s="163"/>
      <c r="AI470" s="150"/>
      <c r="AJ470" s="149">
        <f t="shared" si="12"/>
        <v>0</v>
      </c>
      <c r="AK470" s="163"/>
      <c r="AL470" s="163"/>
      <c r="AM470" s="150"/>
      <c r="AN470" s="163"/>
      <c r="AO470" s="150"/>
      <c r="AP470" s="163"/>
      <c r="AQ470" s="150"/>
      <c r="AR470" s="163"/>
      <c r="AS470" s="150"/>
      <c r="AT470" s="163"/>
      <c r="AU470" s="150"/>
      <c r="AV470" s="149">
        <f t="shared" si="14"/>
        <v>0</v>
      </c>
      <c r="AW470" s="163"/>
      <c r="AX470" s="163"/>
      <c r="AY470" s="150"/>
      <c r="AZ470" s="149">
        <f t="shared" si="16"/>
        <v>0</v>
      </c>
      <c r="BA470" s="163"/>
      <c r="BB470" s="163"/>
      <c r="BC470" s="149"/>
      <c r="BD470" s="149">
        <f t="shared" si="18"/>
        <v>0</v>
      </c>
      <c r="BE470" s="357"/>
      <c r="BF470" s="163"/>
      <c r="BG470" s="151"/>
      <c r="BH470" s="149">
        <f t="shared" si="20"/>
        <v>0</v>
      </c>
      <c r="BI470" s="163"/>
      <c r="BJ470" s="163"/>
      <c r="BK470" s="163"/>
      <c r="BL470" s="163"/>
      <c r="BM470" s="163"/>
      <c r="BN470" s="151"/>
      <c r="BO470" s="149">
        <f t="shared" si="22"/>
        <v>0</v>
      </c>
      <c r="BP470" s="151"/>
      <c r="BQ470" s="126"/>
    </row>
    <row r="471" spans="1:69" ht="12.75" customHeight="1">
      <c r="A471" s="173" t="s">
        <v>940</v>
      </c>
      <c r="B471" s="168" t="s">
        <v>941</v>
      </c>
      <c r="C471" s="149">
        <f t="shared" si="0"/>
        <v>0</v>
      </c>
      <c r="D471" s="163"/>
      <c r="E471" s="163"/>
      <c r="F471" s="163"/>
      <c r="G471" s="150"/>
      <c r="H471" s="149">
        <f t="shared" si="2"/>
        <v>0</v>
      </c>
      <c r="I471" s="163"/>
      <c r="J471" s="163"/>
      <c r="K471" s="163"/>
      <c r="L471" s="163"/>
      <c r="M471" s="150"/>
      <c r="N471" s="149">
        <f t="shared" si="4"/>
        <v>0</v>
      </c>
      <c r="O471" s="163"/>
      <c r="P471" s="163"/>
      <c r="Q471" s="163"/>
      <c r="R471" s="163"/>
      <c r="S471" s="163"/>
      <c r="T471" s="150"/>
      <c r="U471" s="149">
        <f t="shared" si="6"/>
        <v>0</v>
      </c>
      <c r="V471" s="163"/>
      <c r="W471" s="163"/>
      <c r="X471" s="163"/>
      <c r="Y471" s="150"/>
      <c r="Z471" s="149">
        <f t="shared" si="8"/>
        <v>0</v>
      </c>
      <c r="AA471" s="163"/>
      <c r="AB471" s="163"/>
      <c r="AC471" s="163"/>
      <c r="AD471" s="150"/>
      <c r="AE471" s="149">
        <f t="shared" si="10"/>
        <v>0</v>
      </c>
      <c r="AF471" s="163"/>
      <c r="AG471" s="163"/>
      <c r="AH471" s="163"/>
      <c r="AI471" s="150"/>
      <c r="AJ471" s="149">
        <f t="shared" si="12"/>
        <v>0</v>
      </c>
      <c r="AK471" s="163"/>
      <c r="AL471" s="163"/>
      <c r="AM471" s="150"/>
      <c r="AN471" s="163"/>
      <c r="AO471" s="150"/>
      <c r="AP471" s="163"/>
      <c r="AQ471" s="150"/>
      <c r="AR471" s="163"/>
      <c r="AS471" s="150"/>
      <c r="AT471" s="163"/>
      <c r="AU471" s="150"/>
      <c r="AV471" s="149">
        <f t="shared" si="14"/>
        <v>0</v>
      </c>
      <c r="AW471" s="163"/>
      <c r="AX471" s="163"/>
      <c r="AY471" s="150"/>
      <c r="AZ471" s="149">
        <f t="shared" si="16"/>
        <v>0</v>
      </c>
      <c r="BA471" s="163"/>
      <c r="BB471" s="163"/>
      <c r="BC471" s="149"/>
      <c r="BD471" s="149">
        <f t="shared" si="18"/>
        <v>0</v>
      </c>
      <c r="BE471" s="357"/>
      <c r="BF471" s="163"/>
      <c r="BG471" s="151"/>
      <c r="BH471" s="149">
        <f t="shared" si="20"/>
        <v>0</v>
      </c>
      <c r="BI471" s="163"/>
      <c r="BJ471" s="163"/>
      <c r="BK471" s="163"/>
      <c r="BL471" s="163"/>
      <c r="BM471" s="163"/>
      <c r="BN471" s="151"/>
      <c r="BO471" s="149">
        <f t="shared" si="22"/>
        <v>0</v>
      </c>
      <c r="BP471" s="151"/>
      <c r="BQ471" s="126"/>
    </row>
    <row r="472" spans="1:69" ht="12.75" customHeight="1">
      <c r="A472" s="173" t="s">
        <v>942</v>
      </c>
      <c r="B472" s="168" t="s">
        <v>943</v>
      </c>
      <c r="C472" s="149">
        <f t="shared" si="0"/>
        <v>0</v>
      </c>
      <c r="D472" s="163"/>
      <c r="E472" s="163"/>
      <c r="F472" s="163"/>
      <c r="G472" s="150"/>
      <c r="H472" s="149">
        <f t="shared" si="2"/>
        <v>0</v>
      </c>
      <c r="I472" s="163"/>
      <c r="J472" s="163"/>
      <c r="K472" s="163"/>
      <c r="L472" s="163"/>
      <c r="M472" s="150"/>
      <c r="N472" s="149">
        <f t="shared" si="4"/>
        <v>0</v>
      </c>
      <c r="O472" s="163"/>
      <c r="P472" s="163"/>
      <c r="Q472" s="163"/>
      <c r="R472" s="163"/>
      <c r="S472" s="163"/>
      <c r="T472" s="150"/>
      <c r="U472" s="149">
        <f t="shared" si="6"/>
        <v>0</v>
      </c>
      <c r="V472" s="163"/>
      <c r="W472" s="163"/>
      <c r="X472" s="163"/>
      <c r="Y472" s="150"/>
      <c r="Z472" s="149">
        <f t="shared" si="8"/>
        <v>0</v>
      </c>
      <c r="AA472" s="163"/>
      <c r="AB472" s="163"/>
      <c r="AC472" s="163"/>
      <c r="AD472" s="150"/>
      <c r="AE472" s="149">
        <f t="shared" si="10"/>
        <v>0</v>
      </c>
      <c r="AF472" s="163"/>
      <c r="AG472" s="163"/>
      <c r="AH472" s="163"/>
      <c r="AI472" s="150"/>
      <c r="AJ472" s="149">
        <f t="shared" si="12"/>
        <v>0</v>
      </c>
      <c r="AK472" s="163"/>
      <c r="AL472" s="163"/>
      <c r="AM472" s="150"/>
      <c r="AN472" s="163"/>
      <c r="AO472" s="150"/>
      <c r="AP472" s="163"/>
      <c r="AQ472" s="150"/>
      <c r="AR472" s="163"/>
      <c r="AS472" s="150"/>
      <c r="AT472" s="163"/>
      <c r="AU472" s="150"/>
      <c r="AV472" s="149">
        <f t="shared" si="14"/>
        <v>0</v>
      </c>
      <c r="AW472" s="163"/>
      <c r="AX472" s="163"/>
      <c r="AY472" s="150"/>
      <c r="AZ472" s="149">
        <f t="shared" si="16"/>
        <v>0</v>
      </c>
      <c r="BA472" s="163"/>
      <c r="BB472" s="163"/>
      <c r="BC472" s="149"/>
      <c r="BD472" s="149">
        <f t="shared" si="18"/>
        <v>0</v>
      </c>
      <c r="BE472" s="357"/>
      <c r="BF472" s="163"/>
      <c r="BG472" s="151"/>
      <c r="BH472" s="149">
        <f t="shared" si="20"/>
        <v>0</v>
      </c>
      <c r="BI472" s="163"/>
      <c r="BJ472" s="163"/>
      <c r="BK472" s="163"/>
      <c r="BL472" s="163"/>
      <c r="BM472" s="163"/>
      <c r="BN472" s="151"/>
      <c r="BO472" s="149">
        <f t="shared" si="22"/>
        <v>0</v>
      </c>
      <c r="BP472" s="151"/>
      <c r="BQ472" s="126"/>
    </row>
    <row r="473" spans="1:69" ht="12.75" customHeight="1">
      <c r="A473" s="173" t="s">
        <v>944</v>
      </c>
      <c r="B473" s="168" t="s">
        <v>945</v>
      </c>
      <c r="C473" s="149">
        <f t="shared" si="0"/>
        <v>0</v>
      </c>
      <c r="D473" s="163"/>
      <c r="E473" s="163"/>
      <c r="F473" s="163"/>
      <c r="G473" s="150"/>
      <c r="H473" s="149">
        <f t="shared" si="2"/>
        <v>0</v>
      </c>
      <c r="I473" s="163"/>
      <c r="J473" s="163"/>
      <c r="K473" s="163"/>
      <c r="L473" s="163"/>
      <c r="M473" s="150"/>
      <c r="N473" s="149">
        <f t="shared" si="4"/>
        <v>0</v>
      </c>
      <c r="O473" s="163"/>
      <c r="P473" s="163"/>
      <c r="Q473" s="163"/>
      <c r="R473" s="163"/>
      <c r="S473" s="163"/>
      <c r="T473" s="150"/>
      <c r="U473" s="149">
        <f t="shared" si="6"/>
        <v>0</v>
      </c>
      <c r="V473" s="163"/>
      <c r="W473" s="163"/>
      <c r="X473" s="163"/>
      <c r="Y473" s="150"/>
      <c r="Z473" s="149">
        <f t="shared" si="8"/>
        <v>0</v>
      </c>
      <c r="AA473" s="163"/>
      <c r="AB473" s="163"/>
      <c r="AC473" s="163"/>
      <c r="AD473" s="150"/>
      <c r="AE473" s="149">
        <f t="shared" si="10"/>
        <v>0</v>
      </c>
      <c r="AF473" s="163"/>
      <c r="AG473" s="163"/>
      <c r="AH473" s="163"/>
      <c r="AI473" s="150"/>
      <c r="AJ473" s="149">
        <f t="shared" si="12"/>
        <v>0</v>
      </c>
      <c r="AK473" s="163"/>
      <c r="AL473" s="163"/>
      <c r="AM473" s="150"/>
      <c r="AN473" s="163"/>
      <c r="AO473" s="150"/>
      <c r="AP473" s="163"/>
      <c r="AQ473" s="150"/>
      <c r="AR473" s="163"/>
      <c r="AS473" s="150"/>
      <c r="AT473" s="163"/>
      <c r="AU473" s="150"/>
      <c r="AV473" s="149">
        <f t="shared" si="14"/>
        <v>0</v>
      </c>
      <c r="AW473" s="163"/>
      <c r="AX473" s="163"/>
      <c r="AY473" s="150"/>
      <c r="AZ473" s="149">
        <f t="shared" si="16"/>
        <v>0</v>
      </c>
      <c r="BA473" s="163"/>
      <c r="BB473" s="163"/>
      <c r="BC473" s="149"/>
      <c r="BD473" s="149">
        <f t="shared" si="18"/>
        <v>0</v>
      </c>
      <c r="BE473" s="357"/>
      <c r="BF473" s="163"/>
      <c r="BG473" s="151"/>
      <c r="BH473" s="149">
        <f t="shared" si="20"/>
        <v>0</v>
      </c>
      <c r="BI473" s="163"/>
      <c r="BJ473" s="163"/>
      <c r="BK473" s="163"/>
      <c r="BL473" s="163"/>
      <c r="BM473" s="163"/>
      <c r="BN473" s="151"/>
      <c r="BO473" s="149">
        <f t="shared" si="22"/>
        <v>0</v>
      </c>
      <c r="BP473" s="151"/>
      <c r="BQ473" s="126"/>
    </row>
    <row r="474" spans="1:69" ht="12.75" customHeight="1">
      <c r="A474" s="173" t="s">
        <v>946</v>
      </c>
      <c r="B474" s="168" t="s">
        <v>947</v>
      </c>
      <c r="C474" s="149">
        <f t="shared" si="0"/>
        <v>0</v>
      </c>
      <c r="D474" s="163"/>
      <c r="E474" s="163"/>
      <c r="F474" s="163"/>
      <c r="G474" s="150"/>
      <c r="H474" s="149">
        <f t="shared" si="2"/>
        <v>0</v>
      </c>
      <c r="I474" s="163"/>
      <c r="J474" s="163"/>
      <c r="K474" s="163"/>
      <c r="L474" s="163"/>
      <c r="M474" s="150"/>
      <c r="N474" s="149">
        <f t="shared" si="4"/>
        <v>0</v>
      </c>
      <c r="O474" s="163"/>
      <c r="P474" s="163"/>
      <c r="Q474" s="163"/>
      <c r="R474" s="163"/>
      <c r="S474" s="163"/>
      <c r="T474" s="150"/>
      <c r="U474" s="149">
        <f t="shared" si="6"/>
        <v>0</v>
      </c>
      <c r="V474" s="163"/>
      <c r="W474" s="163"/>
      <c r="X474" s="163"/>
      <c r="Y474" s="150"/>
      <c r="Z474" s="149">
        <f t="shared" si="8"/>
        <v>0</v>
      </c>
      <c r="AA474" s="163"/>
      <c r="AB474" s="163"/>
      <c r="AC474" s="163"/>
      <c r="AD474" s="150"/>
      <c r="AE474" s="149">
        <f t="shared" si="10"/>
        <v>0</v>
      </c>
      <c r="AF474" s="163"/>
      <c r="AG474" s="163"/>
      <c r="AH474" s="163"/>
      <c r="AI474" s="150"/>
      <c r="AJ474" s="149">
        <f t="shared" si="12"/>
        <v>0</v>
      </c>
      <c r="AK474" s="163"/>
      <c r="AL474" s="163"/>
      <c r="AM474" s="150"/>
      <c r="AN474" s="163"/>
      <c r="AO474" s="150"/>
      <c r="AP474" s="163"/>
      <c r="AQ474" s="150"/>
      <c r="AR474" s="163"/>
      <c r="AS474" s="150"/>
      <c r="AT474" s="163"/>
      <c r="AU474" s="150"/>
      <c r="AV474" s="149">
        <f t="shared" si="14"/>
        <v>0</v>
      </c>
      <c r="AW474" s="163"/>
      <c r="AX474" s="163"/>
      <c r="AY474" s="150"/>
      <c r="AZ474" s="149">
        <f t="shared" si="16"/>
        <v>0</v>
      </c>
      <c r="BA474" s="163"/>
      <c r="BB474" s="163"/>
      <c r="BC474" s="149"/>
      <c r="BD474" s="149">
        <f t="shared" si="18"/>
        <v>0</v>
      </c>
      <c r="BE474" s="357"/>
      <c r="BF474" s="163"/>
      <c r="BG474" s="151"/>
      <c r="BH474" s="149">
        <f t="shared" si="20"/>
        <v>0</v>
      </c>
      <c r="BI474" s="163"/>
      <c r="BJ474" s="163"/>
      <c r="BK474" s="163"/>
      <c r="BL474" s="163"/>
      <c r="BM474" s="163"/>
      <c r="BN474" s="151"/>
      <c r="BO474" s="149">
        <f t="shared" si="22"/>
        <v>0</v>
      </c>
      <c r="BP474" s="151"/>
      <c r="BQ474" s="126"/>
    </row>
    <row r="475" spans="1:69" ht="12.75" customHeight="1">
      <c r="A475" s="152" t="s">
        <v>948</v>
      </c>
      <c r="B475" s="153" t="s">
        <v>949</v>
      </c>
      <c r="C475" s="149">
        <f t="shared" si="0"/>
        <v>0</v>
      </c>
      <c r="D475" s="149">
        <f t="shared" ref="D475:F475" si="1254">+D476+D477</f>
        <v>0</v>
      </c>
      <c r="E475" s="149">
        <f t="shared" si="1254"/>
        <v>0</v>
      </c>
      <c r="F475" s="149">
        <f t="shared" si="1254"/>
        <v>0</v>
      </c>
      <c r="G475" s="150"/>
      <c r="H475" s="149">
        <f t="shared" si="2"/>
        <v>0</v>
      </c>
      <c r="I475" s="149">
        <f t="shared" ref="I475:L475" si="1255">+I476+I477</f>
        <v>0</v>
      </c>
      <c r="J475" s="149">
        <f t="shared" si="1255"/>
        <v>0</v>
      </c>
      <c r="K475" s="149">
        <f t="shared" si="1255"/>
        <v>0</v>
      </c>
      <c r="L475" s="149">
        <f t="shared" si="1255"/>
        <v>0</v>
      </c>
      <c r="M475" s="150"/>
      <c r="N475" s="149">
        <f t="shared" si="4"/>
        <v>0</v>
      </c>
      <c r="O475" s="149">
        <f t="shared" ref="O475:S475" si="1256">+O476+O477</f>
        <v>0</v>
      </c>
      <c r="P475" s="149">
        <f t="shared" si="1256"/>
        <v>0</v>
      </c>
      <c r="Q475" s="149">
        <f t="shared" si="1256"/>
        <v>0</v>
      </c>
      <c r="R475" s="149">
        <f t="shared" si="1256"/>
        <v>0</v>
      </c>
      <c r="S475" s="149">
        <f t="shared" si="1256"/>
        <v>0</v>
      </c>
      <c r="T475" s="150"/>
      <c r="U475" s="149">
        <f t="shared" si="6"/>
        <v>0</v>
      </c>
      <c r="V475" s="149">
        <f t="shared" ref="V475:X475" si="1257">+V476+V477</f>
        <v>0</v>
      </c>
      <c r="W475" s="149">
        <f t="shared" si="1257"/>
        <v>0</v>
      </c>
      <c r="X475" s="149">
        <f t="shared" si="1257"/>
        <v>0</v>
      </c>
      <c r="Y475" s="150"/>
      <c r="Z475" s="149">
        <f t="shared" si="8"/>
        <v>0</v>
      </c>
      <c r="AA475" s="149">
        <f t="shared" ref="AA475:AC475" si="1258">+AA476+AA477</f>
        <v>0</v>
      </c>
      <c r="AB475" s="149">
        <f t="shared" si="1258"/>
        <v>0</v>
      </c>
      <c r="AC475" s="149">
        <f t="shared" si="1258"/>
        <v>0</v>
      </c>
      <c r="AD475" s="150"/>
      <c r="AE475" s="149">
        <f t="shared" si="10"/>
        <v>0</v>
      </c>
      <c r="AF475" s="149">
        <f t="shared" ref="AF475:AH475" si="1259">+AF476+AF477</f>
        <v>0</v>
      </c>
      <c r="AG475" s="149">
        <f t="shared" si="1259"/>
        <v>0</v>
      </c>
      <c r="AH475" s="149">
        <f t="shared" si="1259"/>
        <v>0</v>
      </c>
      <c r="AI475" s="150"/>
      <c r="AJ475" s="149">
        <f t="shared" si="12"/>
        <v>0</v>
      </c>
      <c r="AK475" s="149">
        <f t="shared" ref="AK475:AL475" si="1260">+AK476+AK477</f>
        <v>0</v>
      </c>
      <c r="AL475" s="149">
        <f t="shared" si="1260"/>
        <v>0</v>
      </c>
      <c r="AM475" s="150"/>
      <c r="AN475" s="149">
        <f>+AN476+AN477</f>
        <v>0</v>
      </c>
      <c r="AO475" s="150"/>
      <c r="AP475" s="149">
        <f>+AP476+AP477</f>
        <v>0</v>
      </c>
      <c r="AQ475" s="150"/>
      <c r="AR475" s="149">
        <f>+AR476+AR477</f>
        <v>0</v>
      </c>
      <c r="AS475" s="150"/>
      <c r="AT475" s="149">
        <f>+AT476+AT477</f>
        <v>0</v>
      </c>
      <c r="AU475" s="150"/>
      <c r="AV475" s="149">
        <f t="shared" si="14"/>
        <v>0</v>
      </c>
      <c r="AW475" s="149">
        <f t="shared" ref="AW475:AX475" si="1261">+AW476+AW477</f>
        <v>0</v>
      </c>
      <c r="AX475" s="149">
        <f t="shared" si="1261"/>
        <v>0</v>
      </c>
      <c r="AY475" s="150"/>
      <c r="AZ475" s="149">
        <f t="shared" si="16"/>
        <v>0</v>
      </c>
      <c r="BA475" s="149">
        <f t="shared" ref="BA475:BB475" si="1262">+BA476+BA477</f>
        <v>0</v>
      </c>
      <c r="BB475" s="149">
        <f t="shared" si="1262"/>
        <v>0</v>
      </c>
      <c r="BC475" s="149"/>
      <c r="BD475" s="149">
        <f t="shared" si="18"/>
        <v>0</v>
      </c>
      <c r="BE475" s="355">
        <f>+BE476+BE477</f>
        <v>0</v>
      </c>
      <c r="BF475" s="149">
        <f t="shared" ref="BF475" si="1263">+BF476+BF477</f>
        <v>0</v>
      </c>
      <c r="BG475" s="151"/>
      <c r="BH475" s="149">
        <f t="shared" si="20"/>
        <v>0</v>
      </c>
      <c r="BI475" s="149">
        <f t="shared" ref="BI475:BM475" si="1264">+BI476+BI477</f>
        <v>0</v>
      </c>
      <c r="BJ475" s="149">
        <f t="shared" si="1264"/>
        <v>0</v>
      </c>
      <c r="BK475" s="149">
        <f t="shared" si="1264"/>
        <v>0</v>
      </c>
      <c r="BL475" s="149">
        <f t="shared" si="1264"/>
        <v>0</v>
      </c>
      <c r="BM475" s="149">
        <f t="shared" si="1264"/>
        <v>0</v>
      </c>
      <c r="BN475" s="151"/>
      <c r="BO475" s="149">
        <f t="shared" si="22"/>
        <v>0</v>
      </c>
      <c r="BP475" s="151"/>
      <c r="BQ475" s="126"/>
    </row>
    <row r="476" spans="1:69" ht="12.75" customHeight="1">
      <c r="A476" s="164" t="s">
        <v>950</v>
      </c>
      <c r="B476" s="168" t="s">
        <v>951</v>
      </c>
      <c r="C476" s="149">
        <f t="shared" si="0"/>
        <v>0</v>
      </c>
      <c r="D476" s="166"/>
      <c r="E476" s="166"/>
      <c r="F476" s="166"/>
      <c r="G476" s="150"/>
      <c r="H476" s="149">
        <f t="shared" si="2"/>
        <v>0</v>
      </c>
      <c r="I476" s="166"/>
      <c r="J476" s="166"/>
      <c r="K476" s="166"/>
      <c r="L476" s="166"/>
      <c r="M476" s="150"/>
      <c r="N476" s="149">
        <f t="shared" si="4"/>
        <v>0</v>
      </c>
      <c r="O476" s="166"/>
      <c r="P476" s="166"/>
      <c r="Q476" s="166"/>
      <c r="R476" s="166"/>
      <c r="S476" s="166"/>
      <c r="T476" s="150"/>
      <c r="U476" s="149">
        <f t="shared" si="6"/>
        <v>0</v>
      </c>
      <c r="V476" s="166"/>
      <c r="W476" s="166"/>
      <c r="X476" s="166"/>
      <c r="Y476" s="150"/>
      <c r="Z476" s="149">
        <f t="shared" si="8"/>
        <v>0</v>
      </c>
      <c r="AA476" s="166"/>
      <c r="AB476" s="166"/>
      <c r="AC476" s="166"/>
      <c r="AD476" s="150"/>
      <c r="AE476" s="149">
        <f t="shared" si="10"/>
        <v>0</v>
      </c>
      <c r="AF476" s="166"/>
      <c r="AG476" s="166"/>
      <c r="AH476" s="166"/>
      <c r="AI476" s="150"/>
      <c r="AJ476" s="149">
        <f t="shared" si="12"/>
        <v>0</v>
      </c>
      <c r="AK476" s="166"/>
      <c r="AL476" s="166"/>
      <c r="AM476" s="150"/>
      <c r="AN476" s="166"/>
      <c r="AO476" s="150"/>
      <c r="AP476" s="166"/>
      <c r="AQ476" s="150"/>
      <c r="AR476" s="166"/>
      <c r="AS476" s="150"/>
      <c r="AT476" s="166"/>
      <c r="AU476" s="150"/>
      <c r="AV476" s="149">
        <f t="shared" si="14"/>
        <v>0</v>
      </c>
      <c r="AW476" s="166"/>
      <c r="AX476" s="166"/>
      <c r="AY476" s="150"/>
      <c r="AZ476" s="149">
        <f t="shared" si="16"/>
        <v>0</v>
      </c>
      <c r="BA476" s="166"/>
      <c r="BB476" s="166"/>
      <c r="BC476" s="149"/>
      <c r="BD476" s="149">
        <f t="shared" si="18"/>
        <v>0</v>
      </c>
      <c r="BE476" s="358"/>
      <c r="BF476" s="166"/>
      <c r="BG476" s="151"/>
      <c r="BH476" s="149">
        <f t="shared" si="20"/>
        <v>0</v>
      </c>
      <c r="BI476" s="166"/>
      <c r="BJ476" s="166"/>
      <c r="BK476" s="166"/>
      <c r="BL476" s="166"/>
      <c r="BM476" s="166"/>
      <c r="BN476" s="151"/>
      <c r="BO476" s="149">
        <f t="shared" si="22"/>
        <v>0</v>
      </c>
      <c r="BP476" s="151"/>
      <c r="BQ476" s="126"/>
    </row>
    <row r="477" spans="1:69" ht="12.75" customHeight="1">
      <c r="A477" s="154" t="s">
        <v>952</v>
      </c>
      <c r="B477" s="155" t="s">
        <v>953</v>
      </c>
      <c r="C477" s="149">
        <f t="shared" si="0"/>
        <v>0</v>
      </c>
      <c r="D477" s="156">
        <f t="shared" ref="D477:F477" si="1265">+D478+D479</f>
        <v>0</v>
      </c>
      <c r="E477" s="156">
        <f t="shared" si="1265"/>
        <v>0</v>
      </c>
      <c r="F477" s="156">
        <f t="shared" si="1265"/>
        <v>0</v>
      </c>
      <c r="G477" s="150"/>
      <c r="H477" s="149">
        <f t="shared" si="2"/>
        <v>0</v>
      </c>
      <c r="I477" s="156">
        <f t="shared" ref="I477:L477" si="1266">+I478+I479</f>
        <v>0</v>
      </c>
      <c r="J477" s="156">
        <f t="shared" si="1266"/>
        <v>0</v>
      </c>
      <c r="K477" s="156">
        <f t="shared" si="1266"/>
        <v>0</v>
      </c>
      <c r="L477" s="156">
        <f t="shared" si="1266"/>
        <v>0</v>
      </c>
      <c r="M477" s="150"/>
      <c r="N477" s="149">
        <f t="shared" si="4"/>
        <v>0</v>
      </c>
      <c r="O477" s="156">
        <f t="shared" ref="O477:S477" si="1267">+O478+O479</f>
        <v>0</v>
      </c>
      <c r="P477" s="156">
        <f t="shared" si="1267"/>
        <v>0</v>
      </c>
      <c r="Q477" s="156">
        <f t="shared" si="1267"/>
        <v>0</v>
      </c>
      <c r="R477" s="156">
        <f t="shared" si="1267"/>
        <v>0</v>
      </c>
      <c r="S477" s="156">
        <f t="shared" si="1267"/>
        <v>0</v>
      </c>
      <c r="T477" s="150"/>
      <c r="U477" s="149">
        <f t="shared" si="6"/>
        <v>0</v>
      </c>
      <c r="V477" s="156">
        <f t="shared" ref="V477:X477" si="1268">+V478+V479</f>
        <v>0</v>
      </c>
      <c r="W477" s="156">
        <f t="shared" si="1268"/>
        <v>0</v>
      </c>
      <c r="X477" s="156">
        <f t="shared" si="1268"/>
        <v>0</v>
      </c>
      <c r="Y477" s="150"/>
      <c r="Z477" s="149">
        <f t="shared" si="8"/>
        <v>0</v>
      </c>
      <c r="AA477" s="156">
        <f t="shared" ref="AA477:AC477" si="1269">+AA478+AA479</f>
        <v>0</v>
      </c>
      <c r="AB477" s="156">
        <f t="shared" si="1269"/>
        <v>0</v>
      </c>
      <c r="AC477" s="156">
        <f t="shared" si="1269"/>
        <v>0</v>
      </c>
      <c r="AD477" s="150"/>
      <c r="AE477" s="149">
        <f t="shared" si="10"/>
        <v>0</v>
      </c>
      <c r="AF477" s="156">
        <f t="shared" ref="AF477:AH477" si="1270">+AF478+AF479</f>
        <v>0</v>
      </c>
      <c r="AG477" s="156">
        <f t="shared" si="1270"/>
        <v>0</v>
      </c>
      <c r="AH477" s="156">
        <f t="shared" si="1270"/>
        <v>0</v>
      </c>
      <c r="AI477" s="150"/>
      <c r="AJ477" s="149">
        <f t="shared" si="12"/>
        <v>0</v>
      </c>
      <c r="AK477" s="156">
        <f t="shared" ref="AK477:AL477" si="1271">+AK478+AK479</f>
        <v>0</v>
      </c>
      <c r="AL477" s="156">
        <f t="shared" si="1271"/>
        <v>0</v>
      </c>
      <c r="AM477" s="150"/>
      <c r="AN477" s="156">
        <f>+AN478+AN479</f>
        <v>0</v>
      </c>
      <c r="AO477" s="150"/>
      <c r="AP477" s="156">
        <f>+AP478+AP479</f>
        <v>0</v>
      </c>
      <c r="AQ477" s="150"/>
      <c r="AR477" s="156">
        <f>+AR478+AR479</f>
        <v>0</v>
      </c>
      <c r="AS477" s="150"/>
      <c r="AT477" s="156">
        <f>+AT478+AT479</f>
        <v>0</v>
      </c>
      <c r="AU477" s="150"/>
      <c r="AV477" s="149">
        <f t="shared" si="14"/>
        <v>0</v>
      </c>
      <c r="AW477" s="156">
        <f t="shared" ref="AW477:AX477" si="1272">+AW478+AW479</f>
        <v>0</v>
      </c>
      <c r="AX477" s="156">
        <f t="shared" si="1272"/>
        <v>0</v>
      </c>
      <c r="AY477" s="150"/>
      <c r="AZ477" s="149">
        <f t="shared" si="16"/>
        <v>0</v>
      </c>
      <c r="BA477" s="156">
        <f t="shared" ref="BA477:BB477" si="1273">+BA478+BA479</f>
        <v>0</v>
      </c>
      <c r="BB477" s="156">
        <f t="shared" si="1273"/>
        <v>0</v>
      </c>
      <c r="BC477" s="149"/>
      <c r="BD477" s="149">
        <f t="shared" si="18"/>
        <v>0</v>
      </c>
      <c r="BE477" s="356">
        <f>+BE478+BE479</f>
        <v>0</v>
      </c>
      <c r="BF477" s="156">
        <f t="shared" ref="BF477" si="1274">+BF478+BF479</f>
        <v>0</v>
      </c>
      <c r="BG477" s="151"/>
      <c r="BH477" s="149">
        <f t="shared" si="20"/>
        <v>0</v>
      </c>
      <c r="BI477" s="156">
        <f t="shared" ref="BI477:BM477" si="1275">+BI478+BI479</f>
        <v>0</v>
      </c>
      <c r="BJ477" s="156">
        <f t="shared" si="1275"/>
        <v>0</v>
      </c>
      <c r="BK477" s="156">
        <f t="shared" si="1275"/>
        <v>0</v>
      </c>
      <c r="BL477" s="156">
        <f t="shared" si="1275"/>
        <v>0</v>
      </c>
      <c r="BM477" s="156">
        <f t="shared" si="1275"/>
        <v>0</v>
      </c>
      <c r="BN477" s="151"/>
      <c r="BO477" s="149">
        <f t="shared" si="22"/>
        <v>0</v>
      </c>
      <c r="BP477" s="151"/>
      <c r="BQ477" s="126"/>
    </row>
    <row r="478" spans="1:69" ht="12.75" customHeight="1">
      <c r="A478" s="164" t="s">
        <v>954</v>
      </c>
      <c r="B478" s="165" t="s">
        <v>955</v>
      </c>
      <c r="C478" s="149">
        <f t="shared" si="0"/>
        <v>0</v>
      </c>
      <c r="D478" s="166"/>
      <c r="E478" s="166"/>
      <c r="F478" s="166"/>
      <c r="G478" s="150"/>
      <c r="H478" s="149">
        <f t="shared" si="2"/>
        <v>0</v>
      </c>
      <c r="I478" s="166"/>
      <c r="J478" s="166"/>
      <c r="K478" s="166"/>
      <c r="L478" s="166"/>
      <c r="M478" s="150"/>
      <c r="N478" s="149">
        <f t="shared" si="4"/>
        <v>0</v>
      </c>
      <c r="O478" s="166"/>
      <c r="P478" s="166"/>
      <c r="Q478" s="166"/>
      <c r="R478" s="166"/>
      <c r="S478" s="166"/>
      <c r="T478" s="150"/>
      <c r="U478" s="149">
        <f t="shared" si="6"/>
        <v>0</v>
      </c>
      <c r="V478" s="166"/>
      <c r="W478" s="166"/>
      <c r="X478" s="166"/>
      <c r="Y478" s="150"/>
      <c r="Z478" s="149">
        <f t="shared" si="8"/>
        <v>0</v>
      </c>
      <c r="AA478" s="166"/>
      <c r="AB478" s="166"/>
      <c r="AC478" s="166"/>
      <c r="AD478" s="150"/>
      <c r="AE478" s="149">
        <f t="shared" si="10"/>
        <v>0</v>
      </c>
      <c r="AF478" s="166"/>
      <c r="AG478" s="166"/>
      <c r="AH478" s="166"/>
      <c r="AI478" s="150"/>
      <c r="AJ478" s="149">
        <f t="shared" si="12"/>
        <v>0</v>
      </c>
      <c r="AK478" s="166"/>
      <c r="AL478" s="166"/>
      <c r="AM478" s="150"/>
      <c r="AN478" s="166"/>
      <c r="AO478" s="150"/>
      <c r="AP478" s="166"/>
      <c r="AQ478" s="150"/>
      <c r="AR478" s="166"/>
      <c r="AS478" s="150"/>
      <c r="AT478" s="166"/>
      <c r="AU478" s="150"/>
      <c r="AV478" s="149">
        <f t="shared" si="14"/>
        <v>0</v>
      </c>
      <c r="AW478" s="166"/>
      <c r="AX478" s="166"/>
      <c r="AY478" s="150"/>
      <c r="AZ478" s="149">
        <f t="shared" si="16"/>
        <v>0</v>
      </c>
      <c r="BA478" s="166"/>
      <c r="BB478" s="166"/>
      <c r="BC478" s="149"/>
      <c r="BD478" s="149">
        <f t="shared" si="18"/>
        <v>0</v>
      </c>
      <c r="BE478" s="358"/>
      <c r="BF478" s="166"/>
      <c r="BG478" s="151"/>
      <c r="BH478" s="149">
        <f t="shared" si="20"/>
        <v>0</v>
      </c>
      <c r="BI478" s="166"/>
      <c r="BJ478" s="166"/>
      <c r="BK478" s="166"/>
      <c r="BL478" s="166"/>
      <c r="BM478" s="166"/>
      <c r="BN478" s="151"/>
      <c r="BO478" s="149">
        <f t="shared" si="22"/>
        <v>0</v>
      </c>
      <c r="BP478" s="151"/>
      <c r="BQ478" s="126"/>
    </row>
    <row r="479" spans="1:69" ht="12.75" customHeight="1">
      <c r="A479" s="164" t="s">
        <v>956</v>
      </c>
      <c r="B479" s="165" t="s">
        <v>957</v>
      </c>
      <c r="C479" s="149">
        <f t="shared" si="0"/>
        <v>0</v>
      </c>
      <c r="D479" s="166"/>
      <c r="E479" s="166"/>
      <c r="F479" s="166"/>
      <c r="G479" s="150"/>
      <c r="H479" s="149">
        <f t="shared" si="2"/>
        <v>0</v>
      </c>
      <c r="I479" s="166"/>
      <c r="J479" s="166"/>
      <c r="K479" s="166"/>
      <c r="L479" s="166"/>
      <c r="M479" s="150"/>
      <c r="N479" s="149">
        <f t="shared" si="4"/>
        <v>0</v>
      </c>
      <c r="O479" s="166"/>
      <c r="P479" s="166"/>
      <c r="Q479" s="166"/>
      <c r="R479" s="166"/>
      <c r="S479" s="166"/>
      <c r="T479" s="150"/>
      <c r="U479" s="149">
        <f t="shared" si="6"/>
        <v>0</v>
      </c>
      <c r="V479" s="166"/>
      <c r="W479" s="166"/>
      <c r="X479" s="166"/>
      <c r="Y479" s="150"/>
      <c r="Z479" s="149">
        <f t="shared" si="8"/>
        <v>0</v>
      </c>
      <c r="AA479" s="166"/>
      <c r="AB479" s="166"/>
      <c r="AC479" s="166"/>
      <c r="AD479" s="150"/>
      <c r="AE479" s="149">
        <f t="shared" si="10"/>
        <v>0</v>
      </c>
      <c r="AF479" s="166"/>
      <c r="AG479" s="166"/>
      <c r="AH479" s="166"/>
      <c r="AI479" s="150"/>
      <c r="AJ479" s="149">
        <f t="shared" si="12"/>
        <v>0</v>
      </c>
      <c r="AK479" s="166"/>
      <c r="AL479" s="166"/>
      <c r="AM479" s="150"/>
      <c r="AN479" s="166"/>
      <c r="AO479" s="150"/>
      <c r="AP479" s="166"/>
      <c r="AQ479" s="150"/>
      <c r="AR479" s="166"/>
      <c r="AS479" s="150"/>
      <c r="AT479" s="166"/>
      <c r="AU479" s="150"/>
      <c r="AV479" s="149">
        <f t="shared" si="14"/>
        <v>0</v>
      </c>
      <c r="AW479" s="166"/>
      <c r="AX479" s="166"/>
      <c r="AY479" s="150"/>
      <c r="AZ479" s="149">
        <f t="shared" si="16"/>
        <v>0</v>
      </c>
      <c r="BA479" s="166"/>
      <c r="BB479" s="166"/>
      <c r="BC479" s="149"/>
      <c r="BD479" s="149">
        <f t="shared" si="18"/>
        <v>0</v>
      </c>
      <c r="BE479" s="358"/>
      <c r="BF479" s="166"/>
      <c r="BG479" s="151"/>
      <c r="BH479" s="149">
        <f t="shared" si="20"/>
        <v>0</v>
      </c>
      <c r="BI479" s="166"/>
      <c r="BJ479" s="166"/>
      <c r="BK479" s="166"/>
      <c r="BL479" s="166"/>
      <c r="BM479" s="166"/>
      <c r="BN479" s="151"/>
      <c r="BO479" s="149">
        <f t="shared" si="22"/>
        <v>0</v>
      </c>
      <c r="BP479" s="151"/>
      <c r="BQ479" s="126"/>
    </row>
    <row r="480" spans="1:69" ht="12.75" customHeight="1">
      <c r="A480" s="152" t="s">
        <v>958</v>
      </c>
      <c r="B480" s="153" t="s">
        <v>959</v>
      </c>
      <c r="C480" s="149">
        <f t="shared" si="0"/>
        <v>0</v>
      </c>
      <c r="D480" s="149">
        <f t="shared" ref="D480:F480" si="1276">+D481+D490</f>
        <v>0</v>
      </c>
      <c r="E480" s="149">
        <f t="shared" si="1276"/>
        <v>0</v>
      </c>
      <c r="F480" s="149">
        <f t="shared" si="1276"/>
        <v>0</v>
      </c>
      <c r="G480" s="150"/>
      <c r="H480" s="149">
        <f t="shared" si="2"/>
        <v>0</v>
      </c>
      <c r="I480" s="149">
        <f t="shared" ref="I480:L480" si="1277">+I481+I490</f>
        <v>0</v>
      </c>
      <c r="J480" s="149">
        <f t="shared" si="1277"/>
        <v>0</v>
      </c>
      <c r="K480" s="149">
        <f t="shared" si="1277"/>
        <v>0</v>
      </c>
      <c r="L480" s="149">
        <f t="shared" si="1277"/>
        <v>0</v>
      </c>
      <c r="M480" s="150"/>
      <c r="N480" s="149">
        <f t="shared" si="4"/>
        <v>0</v>
      </c>
      <c r="O480" s="149">
        <f t="shared" ref="O480:S480" si="1278">+O481+O490</f>
        <v>0</v>
      </c>
      <c r="P480" s="149">
        <f t="shared" si="1278"/>
        <v>0</v>
      </c>
      <c r="Q480" s="149">
        <f t="shared" si="1278"/>
        <v>0</v>
      </c>
      <c r="R480" s="149">
        <f t="shared" si="1278"/>
        <v>0</v>
      </c>
      <c r="S480" s="149">
        <f t="shared" si="1278"/>
        <v>0</v>
      </c>
      <c r="T480" s="150"/>
      <c r="U480" s="149">
        <f t="shared" si="6"/>
        <v>0</v>
      </c>
      <c r="V480" s="149">
        <f t="shared" ref="V480:X480" si="1279">+V481+V490</f>
        <v>0</v>
      </c>
      <c r="W480" s="149">
        <f t="shared" si="1279"/>
        <v>0</v>
      </c>
      <c r="X480" s="149">
        <f t="shared" si="1279"/>
        <v>0</v>
      </c>
      <c r="Y480" s="150"/>
      <c r="Z480" s="149">
        <f t="shared" si="8"/>
        <v>0</v>
      </c>
      <c r="AA480" s="149">
        <f t="shared" ref="AA480:AC480" si="1280">+AA481+AA490</f>
        <v>0</v>
      </c>
      <c r="AB480" s="149">
        <f t="shared" si="1280"/>
        <v>0</v>
      </c>
      <c r="AC480" s="149">
        <f t="shared" si="1280"/>
        <v>0</v>
      </c>
      <c r="AD480" s="150"/>
      <c r="AE480" s="149">
        <f t="shared" si="10"/>
        <v>0</v>
      </c>
      <c r="AF480" s="149">
        <f t="shared" ref="AF480:AH480" si="1281">+AF481+AF490</f>
        <v>0</v>
      </c>
      <c r="AG480" s="149">
        <f t="shared" si="1281"/>
        <v>0</v>
      </c>
      <c r="AH480" s="149">
        <f t="shared" si="1281"/>
        <v>0</v>
      </c>
      <c r="AI480" s="150"/>
      <c r="AJ480" s="149">
        <f t="shared" si="12"/>
        <v>0</v>
      </c>
      <c r="AK480" s="149">
        <f t="shared" ref="AK480:AL480" si="1282">+AK481+AK490</f>
        <v>0</v>
      </c>
      <c r="AL480" s="149">
        <f t="shared" si="1282"/>
        <v>0</v>
      </c>
      <c r="AM480" s="150"/>
      <c r="AN480" s="149">
        <f>+AN481+AN490</f>
        <v>0</v>
      </c>
      <c r="AO480" s="150"/>
      <c r="AP480" s="149">
        <f>+AP481+AP490</f>
        <v>0</v>
      </c>
      <c r="AQ480" s="150"/>
      <c r="AR480" s="149">
        <f>+AR481+AR490</f>
        <v>0</v>
      </c>
      <c r="AS480" s="150"/>
      <c r="AT480" s="149">
        <f>+AT481+AT490</f>
        <v>0</v>
      </c>
      <c r="AU480" s="150"/>
      <c r="AV480" s="149">
        <f t="shared" si="14"/>
        <v>0</v>
      </c>
      <c r="AW480" s="149">
        <f t="shared" ref="AW480:AX480" si="1283">+AW481+AW490</f>
        <v>0</v>
      </c>
      <c r="AX480" s="149">
        <f t="shared" si="1283"/>
        <v>0</v>
      </c>
      <c r="AY480" s="150"/>
      <c r="AZ480" s="149">
        <f t="shared" si="16"/>
        <v>0</v>
      </c>
      <c r="BA480" s="149">
        <f t="shared" ref="BA480:BB480" si="1284">+BA481+BA490</f>
        <v>0</v>
      </c>
      <c r="BB480" s="149">
        <f t="shared" si="1284"/>
        <v>0</v>
      </c>
      <c r="BC480" s="149"/>
      <c r="BD480" s="149">
        <f t="shared" si="18"/>
        <v>0</v>
      </c>
      <c r="BE480" s="355">
        <f>+BE481+BE490</f>
        <v>0</v>
      </c>
      <c r="BF480" s="149">
        <f t="shared" ref="BF480" si="1285">+BF481+BF490</f>
        <v>0</v>
      </c>
      <c r="BG480" s="151"/>
      <c r="BH480" s="149">
        <f t="shared" si="20"/>
        <v>0</v>
      </c>
      <c r="BI480" s="149">
        <f t="shared" ref="BI480:BM480" si="1286">+BI481+BI490</f>
        <v>0</v>
      </c>
      <c r="BJ480" s="149">
        <f t="shared" si="1286"/>
        <v>0</v>
      </c>
      <c r="BK480" s="149">
        <f t="shared" si="1286"/>
        <v>0</v>
      </c>
      <c r="BL480" s="149">
        <f t="shared" si="1286"/>
        <v>0</v>
      </c>
      <c r="BM480" s="149">
        <f t="shared" si="1286"/>
        <v>0</v>
      </c>
      <c r="BN480" s="151"/>
      <c r="BO480" s="149">
        <f t="shared" si="22"/>
        <v>0</v>
      </c>
      <c r="BP480" s="151"/>
      <c r="BQ480" s="126"/>
    </row>
    <row r="481" spans="1:69" ht="12.75" customHeight="1">
      <c r="A481" s="154" t="s">
        <v>960</v>
      </c>
      <c r="B481" s="155" t="s">
        <v>961</v>
      </c>
      <c r="C481" s="149">
        <f t="shared" si="0"/>
        <v>0</v>
      </c>
      <c r="D481" s="156">
        <f t="shared" ref="D481:F481" si="1287">SUM(D482:D489)</f>
        <v>0</v>
      </c>
      <c r="E481" s="156">
        <f t="shared" si="1287"/>
        <v>0</v>
      </c>
      <c r="F481" s="156">
        <f t="shared" si="1287"/>
        <v>0</v>
      </c>
      <c r="G481" s="150"/>
      <c r="H481" s="149">
        <f t="shared" si="2"/>
        <v>0</v>
      </c>
      <c r="I481" s="156">
        <f t="shared" ref="I481:L481" si="1288">SUM(I482:I489)</f>
        <v>0</v>
      </c>
      <c r="J481" s="156">
        <f t="shared" si="1288"/>
        <v>0</v>
      </c>
      <c r="K481" s="156">
        <f t="shared" si="1288"/>
        <v>0</v>
      </c>
      <c r="L481" s="156">
        <f t="shared" si="1288"/>
        <v>0</v>
      </c>
      <c r="M481" s="150"/>
      <c r="N481" s="149">
        <f t="shared" si="4"/>
        <v>0</v>
      </c>
      <c r="O481" s="156">
        <f t="shared" ref="O481:S481" si="1289">SUM(O482:O489)</f>
        <v>0</v>
      </c>
      <c r="P481" s="156">
        <f t="shared" si="1289"/>
        <v>0</v>
      </c>
      <c r="Q481" s="156">
        <f t="shared" si="1289"/>
        <v>0</v>
      </c>
      <c r="R481" s="156">
        <f t="shared" si="1289"/>
        <v>0</v>
      </c>
      <c r="S481" s="156">
        <f t="shared" si="1289"/>
        <v>0</v>
      </c>
      <c r="T481" s="150"/>
      <c r="U481" s="149">
        <f t="shared" si="6"/>
        <v>0</v>
      </c>
      <c r="V481" s="156">
        <f t="shared" ref="V481:X481" si="1290">SUM(V482:V489)</f>
        <v>0</v>
      </c>
      <c r="W481" s="156">
        <f t="shared" si="1290"/>
        <v>0</v>
      </c>
      <c r="X481" s="156">
        <f t="shared" si="1290"/>
        <v>0</v>
      </c>
      <c r="Y481" s="150"/>
      <c r="Z481" s="149">
        <f t="shared" si="8"/>
        <v>0</v>
      </c>
      <c r="AA481" s="156">
        <f t="shared" ref="AA481:AC481" si="1291">SUM(AA482:AA489)</f>
        <v>0</v>
      </c>
      <c r="AB481" s="156">
        <f t="shared" si="1291"/>
        <v>0</v>
      </c>
      <c r="AC481" s="156">
        <f t="shared" si="1291"/>
        <v>0</v>
      </c>
      <c r="AD481" s="150"/>
      <c r="AE481" s="149">
        <f t="shared" si="10"/>
        <v>0</v>
      </c>
      <c r="AF481" s="156">
        <f t="shared" ref="AF481:AH481" si="1292">SUM(AF482:AF489)</f>
        <v>0</v>
      </c>
      <c r="AG481" s="156">
        <f t="shared" si="1292"/>
        <v>0</v>
      </c>
      <c r="AH481" s="156">
        <f t="shared" si="1292"/>
        <v>0</v>
      </c>
      <c r="AI481" s="150"/>
      <c r="AJ481" s="149">
        <f t="shared" si="12"/>
        <v>0</v>
      </c>
      <c r="AK481" s="156">
        <f t="shared" ref="AK481:AL481" si="1293">SUM(AK482:AK489)</f>
        <v>0</v>
      </c>
      <c r="AL481" s="156">
        <f t="shared" si="1293"/>
        <v>0</v>
      </c>
      <c r="AM481" s="150"/>
      <c r="AN481" s="156">
        <f>SUM(AN482:AN489)</f>
        <v>0</v>
      </c>
      <c r="AO481" s="150"/>
      <c r="AP481" s="156">
        <f>SUM(AP482:AP489)</f>
        <v>0</v>
      </c>
      <c r="AQ481" s="150"/>
      <c r="AR481" s="156">
        <f>SUM(AR482:AR489)</f>
        <v>0</v>
      </c>
      <c r="AS481" s="150"/>
      <c r="AT481" s="156">
        <f>SUM(AT482:AT489)</f>
        <v>0</v>
      </c>
      <c r="AU481" s="150"/>
      <c r="AV481" s="149">
        <f t="shared" si="14"/>
        <v>0</v>
      </c>
      <c r="AW481" s="156">
        <f t="shared" ref="AW481:AX481" si="1294">SUM(AW482:AW489)</f>
        <v>0</v>
      </c>
      <c r="AX481" s="156">
        <f t="shared" si="1294"/>
        <v>0</v>
      </c>
      <c r="AY481" s="150"/>
      <c r="AZ481" s="149">
        <f t="shared" si="16"/>
        <v>0</v>
      </c>
      <c r="BA481" s="156">
        <f t="shared" ref="BA481:BB481" si="1295">SUM(BA482:BA489)</f>
        <v>0</v>
      </c>
      <c r="BB481" s="156">
        <f t="shared" si="1295"/>
        <v>0</v>
      </c>
      <c r="BC481" s="149"/>
      <c r="BD481" s="149">
        <f t="shared" si="18"/>
        <v>0</v>
      </c>
      <c r="BE481" s="356">
        <f>SUM(BE482:BE489)</f>
        <v>0</v>
      </c>
      <c r="BF481" s="156">
        <f t="shared" ref="BF481" si="1296">SUM(BF482:BF489)</f>
        <v>0</v>
      </c>
      <c r="BG481" s="151"/>
      <c r="BH481" s="149">
        <f t="shared" si="20"/>
        <v>0</v>
      </c>
      <c r="BI481" s="156">
        <f t="shared" ref="BI481:BM481" si="1297">SUM(BI482:BI489)</f>
        <v>0</v>
      </c>
      <c r="BJ481" s="156">
        <f t="shared" si="1297"/>
        <v>0</v>
      </c>
      <c r="BK481" s="156">
        <f t="shared" si="1297"/>
        <v>0</v>
      </c>
      <c r="BL481" s="156">
        <f t="shared" si="1297"/>
        <v>0</v>
      </c>
      <c r="BM481" s="156">
        <f t="shared" si="1297"/>
        <v>0</v>
      </c>
      <c r="BN481" s="151"/>
      <c r="BO481" s="149">
        <f t="shared" si="22"/>
        <v>0</v>
      </c>
      <c r="BP481" s="151"/>
      <c r="BQ481" s="126"/>
    </row>
    <row r="482" spans="1:69" ht="12.75" customHeight="1">
      <c r="A482" s="164" t="s">
        <v>962</v>
      </c>
      <c r="B482" s="165" t="s">
        <v>963</v>
      </c>
      <c r="C482" s="149">
        <f t="shared" si="0"/>
        <v>0</v>
      </c>
      <c r="D482" s="166"/>
      <c r="E482" s="166"/>
      <c r="F482" s="166"/>
      <c r="G482" s="150"/>
      <c r="H482" s="149">
        <f t="shared" si="2"/>
        <v>0</v>
      </c>
      <c r="I482" s="166"/>
      <c r="J482" s="166"/>
      <c r="K482" s="166"/>
      <c r="L482" s="166"/>
      <c r="M482" s="150"/>
      <c r="N482" s="149">
        <f t="shared" si="4"/>
        <v>0</v>
      </c>
      <c r="O482" s="166"/>
      <c r="P482" s="166"/>
      <c r="Q482" s="166"/>
      <c r="R482" s="166"/>
      <c r="S482" s="166"/>
      <c r="T482" s="150"/>
      <c r="U482" s="149">
        <f t="shared" si="6"/>
        <v>0</v>
      </c>
      <c r="V482" s="166"/>
      <c r="W482" s="166"/>
      <c r="X482" s="166"/>
      <c r="Y482" s="150"/>
      <c r="Z482" s="149">
        <f t="shared" si="8"/>
        <v>0</v>
      </c>
      <c r="AA482" s="166"/>
      <c r="AB482" s="166"/>
      <c r="AC482" s="166"/>
      <c r="AD482" s="150"/>
      <c r="AE482" s="149">
        <f t="shared" si="10"/>
        <v>0</v>
      </c>
      <c r="AF482" s="166"/>
      <c r="AG482" s="166"/>
      <c r="AH482" s="166"/>
      <c r="AI482" s="150"/>
      <c r="AJ482" s="149">
        <f t="shared" si="12"/>
        <v>0</v>
      </c>
      <c r="AK482" s="166"/>
      <c r="AL482" s="166"/>
      <c r="AM482" s="150"/>
      <c r="AN482" s="166"/>
      <c r="AO482" s="150"/>
      <c r="AP482" s="166"/>
      <c r="AQ482" s="150"/>
      <c r="AR482" s="166"/>
      <c r="AS482" s="150"/>
      <c r="AT482" s="166"/>
      <c r="AU482" s="150"/>
      <c r="AV482" s="149">
        <f t="shared" si="14"/>
        <v>0</v>
      </c>
      <c r="AW482" s="166"/>
      <c r="AX482" s="166"/>
      <c r="AY482" s="150"/>
      <c r="AZ482" s="149">
        <f t="shared" si="16"/>
        <v>0</v>
      </c>
      <c r="BA482" s="166"/>
      <c r="BB482" s="166"/>
      <c r="BC482" s="149"/>
      <c r="BD482" s="149">
        <f t="shared" si="18"/>
        <v>0</v>
      </c>
      <c r="BE482" s="358"/>
      <c r="BF482" s="166"/>
      <c r="BG482" s="151"/>
      <c r="BH482" s="149">
        <f t="shared" si="20"/>
        <v>0</v>
      </c>
      <c r="BI482" s="166"/>
      <c r="BJ482" s="166"/>
      <c r="BK482" s="166"/>
      <c r="BL482" s="166"/>
      <c r="BM482" s="166"/>
      <c r="BN482" s="151"/>
      <c r="BO482" s="149">
        <f t="shared" si="22"/>
        <v>0</v>
      </c>
      <c r="BP482" s="151"/>
      <c r="BQ482" s="126"/>
    </row>
    <row r="483" spans="1:69" ht="12.75" customHeight="1">
      <c r="A483" s="164" t="s">
        <v>964</v>
      </c>
      <c r="B483" s="165" t="s">
        <v>965</v>
      </c>
      <c r="C483" s="149">
        <f t="shared" si="0"/>
        <v>0</v>
      </c>
      <c r="D483" s="166"/>
      <c r="E483" s="166"/>
      <c r="F483" s="166"/>
      <c r="G483" s="150"/>
      <c r="H483" s="149">
        <f t="shared" si="2"/>
        <v>0</v>
      </c>
      <c r="I483" s="166"/>
      <c r="J483" s="166"/>
      <c r="K483" s="166"/>
      <c r="L483" s="166"/>
      <c r="M483" s="150"/>
      <c r="N483" s="149">
        <f t="shared" si="4"/>
        <v>0</v>
      </c>
      <c r="O483" s="166"/>
      <c r="P483" s="166"/>
      <c r="Q483" s="166"/>
      <c r="R483" s="166"/>
      <c r="S483" s="166"/>
      <c r="T483" s="150"/>
      <c r="U483" s="149">
        <f t="shared" si="6"/>
        <v>0</v>
      </c>
      <c r="V483" s="166"/>
      <c r="W483" s="166"/>
      <c r="X483" s="166"/>
      <c r="Y483" s="150"/>
      <c r="Z483" s="149">
        <f t="shared" si="8"/>
        <v>0</v>
      </c>
      <c r="AA483" s="166"/>
      <c r="AB483" s="166"/>
      <c r="AC483" s="166"/>
      <c r="AD483" s="150"/>
      <c r="AE483" s="149">
        <f t="shared" si="10"/>
        <v>0</v>
      </c>
      <c r="AF483" s="166"/>
      <c r="AG483" s="166"/>
      <c r="AH483" s="166"/>
      <c r="AI483" s="150"/>
      <c r="AJ483" s="149">
        <f t="shared" si="12"/>
        <v>0</v>
      </c>
      <c r="AK483" s="166"/>
      <c r="AL483" s="166"/>
      <c r="AM483" s="150"/>
      <c r="AN483" s="166"/>
      <c r="AO483" s="150"/>
      <c r="AP483" s="166"/>
      <c r="AQ483" s="150"/>
      <c r="AR483" s="166"/>
      <c r="AS483" s="150"/>
      <c r="AT483" s="166"/>
      <c r="AU483" s="150"/>
      <c r="AV483" s="149">
        <f t="shared" si="14"/>
        <v>0</v>
      </c>
      <c r="AW483" s="166"/>
      <c r="AX483" s="166"/>
      <c r="AY483" s="150"/>
      <c r="AZ483" s="149">
        <f t="shared" si="16"/>
        <v>0</v>
      </c>
      <c r="BA483" s="166"/>
      <c r="BB483" s="166"/>
      <c r="BC483" s="149"/>
      <c r="BD483" s="149">
        <f t="shared" si="18"/>
        <v>0</v>
      </c>
      <c r="BE483" s="358"/>
      <c r="BF483" s="166"/>
      <c r="BG483" s="151"/>
      <c r="BH483" s="149">
        <f t="shared" si="20"/>
        <v>0</v>
      </c>
      <c r="BI483" s="166"/>
      <c r="BJ483" s="166"/>
      <c r="BK483" s="166"/>
      <c r="BL483" s="166"/>
      <c r="BM483" s="166"/>
      <c r="BN483" s="151"/>
      <c r="BO483" s="149">
        <f t="shared" si="22"/>
        <v>0</v>
      </c>
      <c r="BP483" s="151"/>
      <c r="BQ483" s="126"/>
    </row>
    <row r="484" spans="1:69" ht="12.75" customHeight="1">
      <c r="A484" s="164" t="s">
        <v>966</v>
      </c>
      <c r="B484" s="165" t="s">
        <v>967</v>
      </c>
      <c r="C484" s="149">
        <f t="shared" si="0"/>
        <v>0</v>
      </c>
      <c r="D484" s="166"/>
      <c r="E484" s="166"/>
      <c r="F484" s="166"/>
      <c r="G484" s="150"/>
      <c r="H484" s="149">
        <f t="shared" si="2"/>
        <v>0</v>
      </c>
      <c r="I484" s="166"/>
      <c r="J484" s="166"/>
      <c r="K484" s="166"/>
      <c r="L484" s="166"/>
      <c r="M484" s="150"/>
      <c r="N484" s="149">
        <f t="shared" si="4"/>
        <v>0</v>
      </c>
      <c r="O484" s="166"/>
      <c r="P484" s="166"/>
      <c r="Q484" s="166"/>
      <c r="R484" s="166"/>
      <c r="S484" s="166"/>
      <c r="T484" s="150"/>
      <c r="U484" s="149">
        <f t="shared" si="6"/>
        <v>0</v>
      </c>
      <c r="V484" s="166"/>
      <c r="W484" s="166"/>
      <c r="X484" s="166"/>
      <c r="Y484" s="150"/>
      <c r="Z484" s="149">
        <f t="shared" si="8"/>
        <v>0</v>
      </c>
      <c r="AA484" s="166"/>
      <c r="AB484" s="166"/>
      <c r="AC484" s="166"/>
      <c r="AD484" s="150"/>
      <c r="AE484" s="149">
        <f t="shared" si="10"/>
        <v>0</v>
      </c>
      <c r="AF484" s="166"/>
      <c r="AG484" s="166"/>
      <c r="AH484" s="166"/>
      <c r="AI484" s="150"/>
      <c r="AJ484" s="149">
        <f t="shared" si="12"/>
        <v>0</v>
      </c>
      <c r="AK484" s="166"/>
      <c r="AL484" s="166"/>
      <c r="AM484" s="150"/>
      <c r="AN484" s="166"/>
      <c r="AO484" s="150"/>
      <c r="AP484" s="166"/>
      <c r="AQ484" s="150"/>
      <c r="AR484" s="166"/>
      <c r="AS484" s="150"/>
      <c r="AT484" s="166"/>
      <c r="AU484" s="150"/>
      <c r="AV484" s="149">
        <f t="shared" si="14"/>
        <v>0</v>
      </c>
      <c r="AW484" s="166"/>
      <c r="AX484" s="166"/>
      <c r="AY484" s="150"/>
      <c r="AZ484" s="149">
        <f t="shared" si="16"/>
        <v>0</v>
      </c>
      <c r="BA484" s="166"/>
      <c r="BB484" s="166"/>
      <c r="BC484" s="149"/>
      <c r="BD484" s="149">
        <f t="shared" si="18"/>
        <v>0</v>
      </c>
      <c r="BE484" s="358"/>
      <c r="BF484" s="166"/>
      <c r="BG484" s="151"/>
      <c r="BH484" s="149">
        <f t="shared" si="20"/>
        <v>0</v>
      </c>
      <c r="BI484" s="166"/>
      <c r="BJ484" s="166"/>
      <c r="BK484" s="166"/>
      <c r="BL484" s="166"/>
      <c r="BM484" s="166"/>
      <c r="BN484" s="151"/>
      <c r="BO484" s="149">
        <f t="shared" si="22"/>
        <v>0</v>
      </c>
      <c r="BP484" s="151"/>
      <c r="BQ484" s="126"/>
    </row>
    <row r="485" spans="1:69" ht="12.75" customHeight="1">
      <c r="A485" s="164" t="s">
        <v>968</v>
      </c>
      <c r="B485" s="165" t="s">
        <v>969</v>
      </c>
      <c r="C485" s="149">
        <f t="shared" si="0"/>
        <v>0</v>
      </c>
      <c r="D485" s="166"/>
      <c r="E485" s="166"/>
      <c r="F485" s="166"/>
      <c r="G485" s="150"/>
      <c r="H485" s="149">
        <f t="shared" si="2"/>
        <v>0</v>
      </c>
      <c r="I485" s="166"/>
      <c r="J485" s="166"/>
      <c r="K485" s="166"/>
      <c r="L485" s="166"/>
      <c r="M485" s="150"/>
      <c r="N485" s="149">
        <f t="shared" si="4"/>
        <v>0</v>
      </c>
      <c r="O485" s="166"/>
      <c r="P485" s="166"/>
      <c r="Q485" s="166"/>
      <c r="R485" s="166"/>
      <c r="S485" s="166"/>
      <c r="T485" s="150"/>
      <c r="U485" s="149">
        <f t="shared" si="6"/>
        <v>0</v>
      </c>
      <c r="V485" s="166"/>
      <c r="W485" s="166"/>
      <c r="X485" s="166"/>
      <c r="Y485" s="150"/>
      <c r="Z485" s="149">
        <f t="shared" si="8"/>
        <v>0</v>
      </c>
      <c r="AA485" s="166"/>
      <c r="AB485" s="166"/>
      <c r="AC485" s="166"/>
      <c r="AD485" s="150"/>
      <c r="AE485" s="149">
        <f t="shared" si="10"/>
        <v>0</v>
      </c>
      <c r="AF485" s="166"/>
      <c r="AG485" s="166"/>
      <c r="AH485" s="166"/>
      <c r="AI485" s="150"/>
      <c r="AJ485" s="149">
        <f t="shared" si="12"/>
        <v>0</v>
      </c>
      <c r="AK485" s="166"/>
      <c r="AL485" s="166"/>
      <c r="AM485" s="150"/>
      <c r="AN485" s="166"/>
      <c r="AO485" s="150"/>
      <c r="AP485" s="166"/>
      <c r="AQ485" s="150"/>
      <c r="AR485" s="166"/>
      <c r="AS485" s="150"/>
      <c r="AT485" s="166"/>
      <c r="AU485" s="150"/>
      <c r="AV485" s="149">
        <f t="shared" si="14"/>
        <v>0</v>
      </c>
      <c r="AW485" s="166"/>
      <c r="AX485" s="166"/>
      <c r="AY485" s="150"/>
      <c r="AZ485" s="149">
        <f t="shared" si="16"/>
        <v>0</v>
      </c>
      <c r="BA485" s="166"/>
      <c r="BB485" s="166"/>
      <c r="BC485" s="149"/>
      <c r="BD485" s="149">
        <f t="shared" si="18"/>
        <v>0</v>
      </c>
      <c r="BE485" s="358"/>
      <c r="BF485" s="166"/>
      <c r="BG485" s="151"/>
      <c r="BH485" s="149">
        <f t="shared" si="20"/>
        <v>0</v>
      </c>
      <c r="BI485" s="166"/>
      <c r="BJ485" s="166"/>
      <c r="BK485" s="166"/>
      <c r="BL485" s="166"/>
      <c r="BM485" s="166"/>
      <c r="BN485" s="151"/>
      <c r="BO485" s="149">
        <f t="shared" si="22"/>
        <v>0</v>
      </c>
      <c r="BP485" s="151"/>
      <c r="BQ485" s="126"/>
    </row>
    <row r="486" spans="1:69" ht="12.75" customHeight="1">
      <c r="A486" s="164" t="s">
        <v>970</v>
      </c>
      <c r="B486" s="165" t="s">
        <v>971</v>
      </c>
      <c r="C486" s="149">
        <f t="shared" si="0"/>
        <v>0</v>
      </c>
      <c r="D486" s="166"/>
      <c r="E486" s="166"/>
      <c r="F486" s="166"/>
      <c r="G486" s="150"/>
      <c r="H486" s="149">
        <f t="shared" si="2"/>
        <v>0</v>
      </c>
      <c r="I486" s="166"/>
      <c r="J486" s="166"/>
      <c r="K486" s="166"/>
      <c r="L486" s="166"/>
      <c r="M486" s="150"/>
      <c r="N486" s="149">
        <f t="shared" si="4"/>
        <v>0</v>
      </c>
      <c r="O486" s="166"/>
      <c r="P486" s="166"/>
      <c r="Q486" s="166"/>
      <c r="R486" s="166"/>
      <c r="S486" s="166"/>
      <c r="T486" s="150"/>
      <c r="U486" s="149">
        <f t="shared" si="6"/>
        <v>0</v>
      </c>
      <c r="V486" s="166"/>
      <c r="W486" s="166"/>
      <c r="X486" s="166"/>
      <c r="Y486" s="150"/>
      <c r="Z486" s="149">
        <f t="shared" si="8"/>
        <v>0</v>
      </c>
      <c r="AA486" s="166"/>
      <c r="AB486" s="166"/>
      <c r="AC486" s="166"/>
      <c r="AD486" s="150"/>
      <c r="AE486" s="149">
        <f t="shared" si="10"/>
        <v>0</v>
      </c>
      <c r="AF486" s="166"/>
      <c r="AG486" s="166"/>
      <c r="AH486" s="166"/>
      <c r="AI486" s="150"/>
      <c r="AJ486" s="149">
        <f t="shared" si="12"/>
        <v>0</v>
      </c>
      <c r="AK486" s="166"/>
      <c r="AL486" s="166"/>
      <c r="AM486" s="150"/>
      <c r="AN486" s="166"/>
      <c r="AO486" s="150"/>
      <c r="AP486" s="166"/>
      <c r="AQ486" s="150"/>
      <c r="AR486" s="166"/>
      <c r="AS486" s="150"/>
      <c r="AT486" s="166"/>
      <c r="AU486" s="150"/>
      <c r="AV486" s="149">
        <f t="shared" si="14"/>
        <v>0</v>
      </c>
      <c r="AW486" s="166"/>
      <c r="AX486" s="166"/>
      <c r="AY486" s="150"/>
      <c r="AZ486" s="149">
        <f t="shared" si="16"/>
        <v>0</v>
      </c>
      <c r="BA486" s="166"/>
      <c r="BB486" s="166"/>
      <c r="BC486" s="149"/>
      <c r="BD486" s="149">
        <f t="shared" si="18"/>
        <v>0</v>
      </c>
      <c r="BE486" s="358"/>
      <c r="BF486" s="166"/>
      <c r="BG486" s="151"/>
      <c r="BH486" s="149">
        <f t="shared" si="20"/>
        <v>0</v>
      </c>
      <c r="BI486" s="166"/>
      <c r="BJ486" s="166"/>
      <c r="BK486" s="166"/>
      <c r="BL486" s="166"/>
      <c r="BM486" s="166"/>
      <c r="BN486" s="151"/>
      <c r="BO486" s="149">
        <f t="shared" si="22"/>
        <v>0</v>
      </c>
      <c r="BP486" s="151"/>
      <c r="BQ486" s="126"/>
    </row>
    <row r="487" spans="1:69" ht="12.75" customHeight="1">
      <c r="A487" s="164" t="s">
        <v>972</v>
      </c>
      <c r="B487" s="165" t="s">
        <v>973</v>
      </c>
      <c r="C487" s="149">
        <f t="shared" si="0"/>
        <v>0</v>
      </c>
      <c r="D487" s="166"/>
      <c r="E487" s="166"/>
      <c r="F487" s="166"/>
      <c r="G487" s="150"/>
      <c r="H487" s="149">
        <f t="shared" si="2"/>
        <v>0</v>
      </c>
      <c r="I487" s="166"/>
      <c r="J487" s="166"/>
      <c r="K487" s="166"/>
      <c r="L487" s="166"/>
      <c r="M487" s="150"/>
      <c r="N487" s="149">
        <f t="shared" si="4"/>
        <v>0</v>
      </c>
      <c r="O487" s="166"/>
      <c r="P487" s="166"/>
      <c r="Q487" s="166"/>
      <c r="R487" s="166"/>
      <c r="S487" s="166"/>
      <c r="T487" s="150"/>
      <c r="U487" s="149">
        <f t="shared" si="6"/>
        <v>0</v>
      </c>
      <c r="V487" s="166"/>
      <c r="W487" s="166"/>
      <c r="X487" s="166"/>
      <c r="Y487" s="150"/>
      <c r="Z487" s="149">
        <f t="shared" si="8"/>
        <v>0</v>
      </c>
      <c r="AA487" s="166"/>
      <c r="AB487" s="166"/>
      <c r="AC487" s="166"/>
      <c r="AD487" s="150"/>
      <c r="AE487" s="149">
        <f t="shared" si="10"/>
        <v>0</v>
      </c>
      <c r="AF487" s="166"/>
      <c r="AG487" s="166"/>
      <c r="AH487" s="166"/>
      <c r="AI487" s="150"/>
      <c r="AJ487" s="149">
        <f t="shared" si="12"/>
        <v>0</v>
      </c>
      <c r="AK487" s="166"/>
      <c r="AL487" s="166"/>
      <c r="AM487" s="150"/>
      <c r="AN487" s="166"/>
      <c r="AO487" s="150"/>
      <c r="AP487" s="166"/>
      <c r="AQ487" s="150"/>
      <c r="AR487" s="166"/>
      <c r="AS487" s="150"/>
      <c r="AT487" s="166"/>
      <c r="AU487" s="150"/>
      <c r="AV487" s="149">
        <f t="shared" si="14"/>
        <v>0</v>
      </c>
      <c r="AW487" s="166"/>
      <c r="AX487" s="166"/>
      <c r="AY487" s="150"/>
      <c r="AZ487" s="149">
        <f t="shared" si="16"/>
        <v>0</v>
      </c>
      <c r="BA487" s="166"/>
      <c r="BB487" s="166"/>
      <c r="BC487" s="149"/>
      <c r="BD487" s="149">
        <f t="shared" si="18"/>
        <v>0</v>
      </c>
      <c r="BE487" s="358"/>
      <c r="BF487" s="166"/>
      <c r="BG487" s="151"/>
      <c r="BH487" s="149">
        <f t="shared" si="20"/>
        <v>0</v>
      </c>
      <c r="BI487" s="166"/>
      <c r="BJ487" s="166"/>
      <c r="BK487" s="166"/>
      <c r="BL487" s="166"/>
      <c r="BM487" s="166"/>
      <c r="BN487" s="151"/>
      <c r="BO487" s="149">
        <f t="shared" si="22"/>
        <v>0</v>
      </c>
      <c r="BP487" s="151"/>
      <c r="BQ487" s="126"/>
    </row>
    <row r="488" spans="1:69" ht="12.75" customHeight="1">
      <c r="A488" s="164" t="s">
        <v>974</v>
      </c>
      <c r="B488" s="165" t="s">
        <v>975</v>
      </c>
      <c r="C488" s="149">
        <f t="shared" si="0"/>
        <v>0</v>
      </c>
      <c r="D488" s="166"/>
      <c r="E488" s="166"/>
      <c r="F488" s="166"/>
      <c r="G488" s="150"/>
      <c r="H488" s="149">
        <f t="shared" si="2"/>
        <v>0</v>
      </c>
      <c r="I488" s="166"/>
      <c r="J488" s="166"/>
      <c r="K488" s="166"/>
      <c r="L488" s="166"/>
      <c r="M488" s="150"/>
      <c r="N488" s="149">
        <f t="shared" si="4"/>
        <v>0</v>
      </c>
      <c r="O488" s="166"/>
      <c r="P488" s="166"/>
      <c r="Q488" s="166"/>
      <c r="R488" s="166"/>
      <c r="S488" s="166"/>
      <c r="T488" s="150"/>
      <c r="U488" s="149">
        <f t="shared" si="6"/>
        <v>0</v>
      </c>
      <c r="V488" s="166"/>
      <c r="W488" s="166"/>
      <c r="X488" s="166"/>
      <c r="Y488" s="150"/>
      <c r="Z488" s="149">
        <f t="shared" si="8"/>
        <v>0</v>
      </c>
      <c r="AA488" s="166"/>
      <c r="AB488" s="166"/>
      <c r="AC488" s="166"/>
      <c r="AD488" s="150"/>
      <c r="AE488" s="149">
        <f t="shared" si="10"/>
        <v>0</v>
      </c>
      <c r="AF488" s="166"/>
      <c r="AG488" s="166"/>
      <c r="AH488" s="166"/>
      <c r="AI488" s="150"/>
      <c r="AJ488" s="149">
        <f t="shared" si="12"/>
        <v>0</v>
      </c>
      <c r="AK488" s="166"/>
      <c r="AL488" s="166"/>
      <c r="AM488" s="150"/>
      <c r="AN488" s="166"/>
      <c r="AO488" s="150"/>
      <c r="AP488" s="166"/>
      <c r="AQ488" s="150"/>
      <c r="AR488" s="166"/>
      <c r="AS488" s="150"/>
      <c r="AT488" s="166"/>
      <c r="AU488" s="150"/>
      <c r="AV488" s="149">
        <f t="shared" si="14"/>
        <v>0</v>
      </c>
      <c r="AW488" s="166"/>
      <c r="AX488" s="166"/>
      <c r="AY488" s="150"/>
      <c r="AZ488" s="149">
        <f t="shared" si="16"/>
        <v>0</v>
      </c>
      <c r="BA488" s="166"/>
      <c r="BB488" s="166"/>
      <c r="BC488" s="149"/>
      <c r="BD488" s="149">
        <f t="shared" si="18"/>
        <v>0</v>
      </c>
      <c r="BE488" s="358"/>
      <c r="BF488" s="166"/>
      <c r="BG488" s="151"/>
      <c r="BH488" s="149">
        <f t="shared" si="20"/>
        <v>0</v>
      </c>
      <c r="BI488" s="166"/>
      <c r="BJ488" s="166"/>
      <c r="BK488" s="166"/>
      <c r="BL488" s="166"/>
      <c r="BM488" s="166"/>
      <c r="BN488" s="151"/>
      <c r="BO488" s="149">
        <f t="shared" si="22"/>
        <v>0</v>
      </c>
      <c r="BP488" s="151"/>
      <c r="BQ488" s="126"/>
    </row>
    <row r="489" spans="1:69" ht="12.75" customHeight="1">
      <c r="A489" s="164" t="s">
        <v>976</v>
      </c>
      <c r="B489" s="165" t="s">
        <v>977</v>
      </c>
      <c r="C489" s="149">
        <f t="shared" si="0"/>
        <v>0</v>
      </c>
      <c r="D489" s="166"/>
      <c r="E489" s="166"/>
      <c r="F489" s="166"/>
      <c r="G489" s="150"/>
      <c r="H489" s="149">
        <f t="shared" si="2"/>
        <v>0</v>
      </c>
      <c r="I489" s="166"/>
      <c r="J489" s="166"/>
      <c r="K489" s="166"/>
      <c r="L489" s="166"/>
      <c r="M489" s="150"/>
      <c r="N489" s="149">
        <f t="shared" si="4"/>
        <v>0</v>
      </c>
      <c r="O489" s="166"/>
      <c r="P489" s="166"/>
      <c r="Q489" s="166"/>
      <c r="R489" s="166"/>
      <c r="S489" s="166"/>
      <c r="T489" s="150"/>
      <c r="U489" s="149">
        <f t="shared" si="6"/>
        <v>0</v>
      </c>
      <c r="V489" s="166"/>
      <c r="W489" s="166"/>
      <c r="X489" s="166"/>
      <c r="Y489" s="150"/>
      <c r="Z489" s="149">
        <f t="shared" si="8"/>
        <v>0</v>
      </c>
      <c r="AA489" s="166"/>
      <c r="AB489" s="166"/>
      <c r="AC489" s="166"/>
      <c r="AD489" s="150"/>
      <c r="AE489" s="149">
        <f t="shared" si="10"/>
        <v>0</v>
      </c>
      <c r="AF489" s="166"/>
      <c r="AG489" s="166"/>
      <c r="AH489" s="166"/>
      <c r="AI489" s="150"/>
      <c r="AJ489" s="149">
        <f t="shared" si="12"/>
        <v>0</v>
      </c>
      <c r="AK489" s="166"/>
      <c r="AL489" s="166"/>
      <c r="AM489" s="150"/>
      <c r="AN489" s="166"/>
      <c r="AO489" s="150"/>
      <c r="AP489" s="166"/>
      <c r="AQ489" s="150"/>
      <c r="AR489" s="166"/>
      <c r="AS489" s="150"/>
      <c r="AT489" s="166"/>
      <c r="AU489" s="150"/>
      <c r="AV489" s="149">
        <f t="shared" si="14"/>
        <v>0</v>
      </c>
      <c r="AW489" s="166"/>
      <c r="AX489" s="166"/>
      <c r="AY489" s="150"/>
      <c r="AZ489" s="149">
        <f t="shared" si="16"/>
        <v>0</v>
      </c>
      <c r="BA489" s="166"/>
      <c r="BB489" s="166"/>
      <c r="BC489" s="149"/>
      <c r="BD489" s="149">
        <f t="shared" si="18"/>
        <v>0</v>
      </c>
      <c r="BE489" s="358"/>
      <c r="BF489" s="166"/>
      <c r="BG489" s="151"/>
      <c r="BH489" s="149">
        <f t="shared" si="20"/>
        <v>0</v>
      </c>
      <c r="BI489" s="166"/>
      <c r="BJ489" s="166"/>
      <c r="BK489" s="166"/>
      <c r="BL489" s="166"/>
      <c r="BM489" s="166"/>
      <c r="BN489" s="151"/>
      <c r="BO489" s="149">
        <f t="shared" si="22"/>
        <v>0</v>
      </c>
      <c r="BP489" s="151"/>
      <c r="BQ489" s="126"/>
    </row>
    <row r="490" spans="1:69" ht="12.75" customHeight="1">
      <c r="A490" s="154" t="s">
        <v>978</v>
      </c>
      <c r="B490" s="155" t="s">
        <v>979</v>
      </c>
      <c r="C490" s="149">
        <f t="shared" si="0"/>
        <v>0</v>
      </c>
      <c r="D490" s="156">
        <f t="shared" ref="D490:F490" si="1298">SUM(D491:D496)</f>
        <v>0</v>
      </c>
      <c r="E490" s="156">
        <f t="shared" si="1298"/>
        <v>0</v>
      </c>
      <c r="F490" s="156">
        <f t="shared" si="1298"/>
        <v>0</v>
      </c>
      <c r="G490" s="150"/>
      <c r="H490" s="149">
        <f t="shared" si="2"/>
        <v>0</v>
      </c>
      <c r="I490" s="156">
        <f t="shared" ref="I490:L490" si="1299">SUM(I491:I496)</f>
        <v>0</v>
      </c>
      <c r="J490" s="156">
        <f t="shared" si="1299"/>
        <v>0</v>
      </c>
      <c r="K490" s="156">
        <f t="shared" si="1299"/>
        <v>0</v>
      </c>
      <c r="L490" s="156">
        <f t="shared" si="1299"/>
        <v>0</v>
      </c>
      <c r="M490" s="150"/>
      <c r="N490" s="149">
        <f t="shared" si="4"/>
        <v>0</v>
      </c>
      <c r="O490" s="156">
        <f t="shared" ref="O490:S490" si="1300">SUM(O491:O496)</f>
        <v>0</v>
      </c>
      <c r="P490" s="156">
        <f t="shared" si="1300"/>
        <v>0</v>
      </c>
      <c r="Q490" s="156">
        <f t="shared" si="1300"/>
        <v>0</v>
      </c>
      <c r="R490" s="156">
        <f t="shared" si="1300"/>
        <v>0</v>
      </c>
      <c r="S490" s="156">
        <f t="shared" si="1300"/>
        <v>0</v>
      </c>
      <c r="T490" s="150"/>
      <c r="U490" s="149">
        <f t="shared" si="6"/>
        <v>0</v>
      </c>
      <c r="V490" s="156">
        <f t="shared" ref="V490:X490" si="1301">SUM(V491:V496)</f>
        <v>0</v>
      </c>
      <c r="W490" s="156">
        <f t="shared" si="1301"/>
        <v>0</v>
      </c>
      <c r="X490" s="156">
        <f t="shared" si="1301"/>
        <v>0</v>
      </c>
      <c r="Y490" s="150"/>
      <c r="Z490" s="149">
        <f t="shared" si="8"/>
        <v>0</v>
      </c>
      <c r="AA490" s="156">
        <f t="shared" ref="AA490:AC490" si="1302">SUM(AA491:AA496)</f>
        <v>0</v>
      </c>
      <c r="AB490" s="156">
        <f t="shared" si="1302"/>
        <v>0</v>
      </c>
      <c r="AC490" s="156">
        <f t="shared" si="1302"/>
        <v>0</v>
      </c>
      <c r="AD490" s="150"/>
      <c r="AE490" s="149">
        <f t="shared" si="10"/>
        <v>0</v>
      </c>
      <c r="AF490" s="156">
        <f t="shared" ref="AF490:AH490" si="1303">SUM(AF491:AF496)</f>
        <v>0</v>
      </c>
      <c r="AG490" s="156">
        <f t="shared" si="1303"/>
        <v>0</v>
      </c>
      <c r="AH490" s="156">
        <f t="shared" si="1303"/>
        <v>0</v>
      </c>
      <c r="AI490" s="150"/>
      <c r="AJ490" s="149">
        <f t="shared" si="12"/>
        <v>0</v>
      </c>
      <c r="AK490" s="156">
        <f t="shared" ref="AK490:AL490" si="1304">SUM(AK491:AK496)</f>
        <v>0</v>
      </c>
      <c r="AL490" s="156">
        <f t="shared" si="1304"/>
        <v>0</v>
      </c>
      <c r="AM490" s="150"/>
      <c r="AN490" s="156">
        <f>SUM(AN491:AN496)</f>
        <v>0</v>
      </c>
      <c r="AO490" s="150"/>
      <c r="AP490" s="156">
        <f>SUM(AP491:AP496)</f>
        <v>0</v>
      </c>
      <c r="AQ490" s="150"/>
      <c r="AR490" s="156">
        <f>SUM(AR491:AR496)</f>
        <v>0</v>
      </c>
      <c r="AS490" s="150"/>
      <c r="AT490" s="156">
        <f>SUM(AT491:AT496)</f>
        <v>0</v>
      </c>
      <c r="AU490" s="150"/>
      <c r="AV490" s="149">
        <f t="shared" si="14"/>
        <v>0</v>
      </c>
      <c r="AW490" s="156">
        <f t="shared" ref="AW490:AX490" si="1305">SUM(AW491:AW496)</f>
        <v>0</v>
      </c>
      <c r="AX490" s="156">
        <f t="shared" si="1305"/>
        <v>0</v>
      </c>
      <c r="AY490" s="150"/>
      <c r="AZ490" s="149">
        <f t="shared" si="16"/>
        <v>0</v>
      </c>
      <c r="BA490" s="156">
        <f t="shared" ref="BA490:BB490" si="1306">SUM(BA491:BA496)</f>
        <v>0</v>
      </c>
      <c r="BB490" s="156">
        <f t="shared" si="1306"/>
        <v>0</v>
      </c>
      <c r="BC490" s="149"/>
      <c r="BD490" s="149">
        <f t="shared" si="18"/>
        <v>0</v>
      </c>
      <c r="BE490" s="356">
        <f>SUM(BE491:BE496)</f>
        <v>0</v>
      </c>
      <c r="BF490" s="156">
        <f t="shared" ref="BF490" si="1307">SUM(BF491:BF496)</f>
        <v>0</v>
      </c>
      <c r="BG490" s="151"/>
      <c r="BH490" s="149">
        <f t="shared" si="20"/>
        <v>0</v>
      </c>
      <c r="BI490" s="156">
        <f t="shared" ref="BI490:BM490" si="1308">SUM(BI491:BI496)</f>
        <v>0</v>
      </c>
      <c r="BJ490" s="156">
        <f t="shared" si="1308"/>
        <v>0</v>
      </c>
      <c r="BK490" s="156">
        <f t="shared" si="1308"/>
        <v>0</v>
      </c>
      <c r="BL490" s="156">
        <f t="shared" si="1308"/>
        <v>0</v>
      </c>
      <c r="BM490" s="156">
        <f t="shared" si="1308"/>
        <v>0</v>
      </c>
      <c r="BN490" s="151"/>
      <c r="BO490" s="149">
        <f t="shared" si="22"/>
        <v>0</v>
      </c>
      <c r="BP490" s="151"/>
      <c r="BQ490" s="126"/>
    </row>
    <row r="491" spans="1:69" ht="12.75" customHeight="1">
      <c r="A491" s="164" t="s">
        <v>980</v>
      </c>
      <c r="B491" s="165" t="s">
        <v>981</v>
      </c>
      <c r="C491" s="149">
        <f t="shared" si="0"/>
        <v>0</v>
      </c>
      <c r="D491" s="166"/>
      <c r="E491" s="166"/>
      <c r="F491" s="166"/>
      <c r="G491" s="150"/>
      <c r="H491" s="149">
        <f t="shared" si="2"/>
        <v>0</v>
      </c>
      <c r="I491" s="166"/>
      <c r="J491" s="166"/>
      <c r="K491" s="166"/>
      <c r="L491" s="166"/>
      <c r="M491" s="150"/>
      <c r="N491" s="149">
        <f t="shared" si="4"/>
        <v>0</v>
      </c>
      <c r="O491" s="166"/>
      <c r="P491" s="166"/>
      <c r="Q491" s="166"/>
      <c r="R491" s="166"/>
      <c r="S491" s="166"/>
      <c r="T491" s="150"/>
      <c r="U491" s="149">
        <f t="shared" si="6"/>
        <v>0</v>
      </c>
      <c r="V491" s="166"/>
      <c r="W491" s="166"/>
      <c r="X491" s="166"/>
      <c r="Y491" s="150"/>
      <c r="Z491" s="149">
        <f t="shared" si="8"/>
        <v>0</v>
      </c>
      <c r="AA491" s="166"/>
      <c r="AB491" s="166"/>
      <c r="AC491" s="166"/>
      <c r="AD491" s="150"/>
      <c r="AE491" s="149">
        <f t="shared" si="10"/>
        <v>0</v>
      </c>
      <c r="AF491" s="166"/>
      <c r="AG491" s="166"/>
      <c r="AH491" s="166"/>
      <c r="AI491" s="150"/>
      <c r="AJ491" s="149">
        <f t="shared" si="12"/>
        <v>0</v>
      </c>
      <c r="AK491" s="166"/>
      <c r="AL491" s="166"/>
      <c r="AM491" s="150"/>
      <c r="AN491" s="166"/>
      <c r="AO491" s="150"/>
      <c r="AP491" s="166"/>
      <c r="AQ491" s="150"/>
      <c r="AR491" s="166"/>
      <c r="AS491" s="150"/>
      <c r="AT491" s="166"/>
      <c r="AU491" s="150"/>
      <c r="AV491" s="149">
        <f t="shared" si="14"/>
        <v>0</v>
      </c>
      <c r="AW491" s="166"/>
      <c r="AX491" s="166"/>
      <c r="AY491" s="150"/>
      <c r="AZ491" s="149">
        <f t="shared" si="16"/>
        <v>0</v>
      </c>
      <c r="BA491" s="166"/>
      <c r="BB491" s="166"/>
      <c r="BC491" s="149"/>
      <c r="BD491" s="149">
        <f t="shared" si="18"/>
        <v>0</v>
      </c>
      <c r="BE491" s="358"/>
      <c r="BF491" s="166"/>
      <c r="BG491" s="151"/>
      <c r="BH491" s="149">
        <f t="shared" si="20"/>
        <v>0</v>
      </c>
      <c r="BI491" s="166"/>
      <c r="BJ491" s="166"/>
      <c r="BK491" s="166"/>
      <c r="BL491" s="166"/>
      <c r="BM491" s="166"/>
      <c r="BN491" s="151"/>
      <c r="BO491" s="149">
        <f t="shared" si="22"/>
        <v>0</v>
      </c>
      <c r="BP491" s="151"/>
      <c r="BQ491" s="126"/>
    </row>
    <row r="492" spans="1:69" ht="12.75" customHeight="1">
      <c r="A492" s="164" t="s">
        <v>982</v>
      </c>
      <c r="B492" s="165" t="s">
        <v>983</v>
      </c>
      <c r="C492" s="149">
        <f t="shared" si="0"/>
        <v>0</v>
      </c>
      <c r="D492" s="166"/>
      <c r="E492" s="166"/>
      <c r="F492" s="166"/>
      <c r="G492" s="150"/>
      <c r="H492" s="149">
        <f t="shared" si="2"/>
        <v>0</v>
      </c>
      <c r="I492" s="166"/>
      <c r="J492" s="166"/>
      <c r="K492" s="166"/>
      <c r="L492" s="166"/>
      <c r="M492" s="150"/>
      <c r="N492" s="149">
        <f t="shared" si="4"/>
        <v>0</v>
      </c>
      <c r="O492" s="166"/>
      <c r="P492" s="166"/>
      <c r="Q492" s="166"/>
      <c r="R492" s="166"/>
      <c r="S492" s="166"/>
      <c r="T492" s="150"/>
      <c r="U492" s="149">
        <f t="shared" si="6"/>
        <v>0</v>
      </c>
      <c r="V492" s="166"/>
      <c r="W492" s="166"/>
      <c r="X492" s="166"/>
      <c r="Y492" s="150"/>
      <c r="Z492" s="149">
        <f t="shared" si="8"/>
        <v>0</v>
      </c>
      <c r="AA492" s="166"/>
      <c r="AB492" s="166"/>
      <c r="AC492" s="166"/>
      <c r="AD492" s="150"/>
      <c r="AE492" s="149">
        <f t="shared" si="10"/>
        <v>0</v>
      </c>
      <c r="AF492" s="166"/>
      <c r="AG492" s="166"/>
      <c r="AH492" s="166"/>
      <c r="AI492" s="150"/>
      <c r="AJ492" s="149">
        <f t="shared" si="12"/>
        <v>0</v>
      </c>
      <c r="AK492" s="166"/>
      <c r="AL492" s="166"/>
      <c r="AM492" s="150"/>
      <c r="AN492" s="166"/>
      <c r="AO492" s="150"/>
      <c r="AP492" s="166"/>
      <c r="AQ492" s="150"/>
      <c r="AR492" s="166"/>
      <c r="AS492" s="150"/>
      <c r="AT492" s="166"/>
      <c r="AU492" s="150"/>
      <c r="AV492" s="149">
        <f t="shared" si="14"/>
        <v>0</v>
      </c>
      <c r="AW492" s="166"/>
      <c r="AX492" s="166"/>
      <c r="AY492" s="150"/>
      <c r="AZ492" s="149">
        <f t="shared" si="16"/>
        <v>0</v>
      </c>
      <c r="BA492" s="166"/>
      <c r="BB492" s="166"/>
      <c r="BC492" s="149"/>
      <c r="BD492" s="149">
        <f t="shared" si="18"/>
        <v>0</v>
      </c>
      <c r="BE492" s="358"/>
      <c r="BF492" s="166"/>
      <c r="BG492" s="151"/>
      <c r="BH492" s="149">
        <f t="shared" si="20"/>
        <v>0</v>
      </c>
      <c r="BI492" s="166"/>
      <c r="BJ492" s="166"/>
      <c r="BK492" s="166"/>
      <c r="BL492" s="166"/>
      <c r="BM492" s="166"/>
      <c r="BN492" s="151"/>
      <c r="BO492" s="149">
        <f t="shared" si="22"/>
        <v>0</v>
      </c>
      <c r="BP492" s="151"/>
      <c r="BQ492" s="126"/>
    </row>
    <row r="493" spans="1:69" ht="12.75" customHeight="1">
      <c r="A493" s="164" t="s">
        <v>984</v>
      </c>
      <c r="B493" s="165" t="s">
        <v>985</v>
      </c>
      <c r="C493" s="149">
        <f t="shared" si="0"/>
        <v>0</v>
      </c>
      <c r="D493" s="166"/>
      <c r="E493" s="166"/>
      <c r="F493" s="166"/>
      <c r="G493" s="150"/>
      <c r="H493" s="149">
        <f t="shared" si="2"/>
        <v>0</v>
      </c>
      <c r="I493" s="166"/>
      <c r="J493" s="166"/>
      <c r="K493" s="166"/>
      <c r="L493" s="166"/>
      <c r="M493" s="150"/>
      <c r="N493" s="149">
        <f t="shared" si="4"/>
        <v>0</v>
      </c>
      <c r="O493" s="166"/>
      <c r="P493" s="166"/>
      <c r="Q493" s="166"/>
      <c r="R493" s="166"/>
      <c r="S493" s="166"/>
      <c r="T493" s="150"/>
      <c r="U493" s="149">
        <f t="shared" si="6"/>
        <v>0</v>
      </c>
      <c r="V493" s="166"/>
      <c r="W493" s="166"/>
      <c r="X493" s="166"/>
      <c r="Y493" s="150"/>
      <c r="Z493" s="149">
        <f t="shared" si="8"/>
        <v>0</v>
      </c>
      <c r="AA493" s="166"/>
      <c r="AB493" s="166"/>
      <c r="AC493" s="166"/>
      <c r="AD493" s="150"/>
      <c r="AE493" s="149">
        <f t="shared" si="10"/>
        <v>0</v>
      </c>
      <c r="AF493" s="166"/>
      <c r="AG493" s="166"/>
      <c r="AH493" s="166"/>
      <c r="AI493" s="150"/>
      <c r="AJ493" s="149">
        <f t="shared" si="12"/>
        <v>0</v>
      </c>
      <c r="AK493" s="166"/>
      <c r="AL493" s="166"/>
      <c r="AM493" s="150"/>
      <c r="AN493" s="166"/>
      <c r="AO493" s="150"/>
      <c r="AP493" s="166"/>
      <c r="AQ493" s="150"/>
      <c r="AR493" s="166"/>
      <c r="AS493" s="150"/>
      <c r="AT493" s="166"/>
      <c r="AU493" s="150"/>
      <c r="AV493" s="149">
        <f t="shared" si="14"/>
        <v>0</v>
      </c>
      <c r="AW493" s="166"/>
      <c r="AX493" s="166"/>
      <c r="AY493" s="150"/>
      <c r="AZ493" s="149">
        <f t="shared" si="16"/>
        <v>0</v>
      </c>
      <c r="BA493" s="166"/>
      <c r="BB493" s="166"/>
      <c r="BC493" s="149"/>
      <c r="BD493" s="149">
        <f t="shared" si="18"/>
        <v>0</v>
      </c>
      <c r="BE493" s="358"/>
      <c r="BF493" s="166"/>
      <c r="BG493" s="151"/>
      <c r="BH493" s="149">
        <f t="shared" si="20"/>
        <v>0</v>
      </c>
      <c r="BI493" s="166"/>
      <c r="BJ493" s="166"/>
      <c r="BK493" s="166"/>
      <c r="BL493" s="166"/>
      <c r="BM493" s="166"/>
      <c r="BN493" s="151"/>
      <c r="BO493" s="149">
        <f t="shared" si="22"/>
        <v>0</v>
      </c>
      <c r="BP493" s="151"/>
      <c r="BQ493" s="126"/>
    </row>
    <row r="494" spans="1:69" ht="12.75" customHeight="1">
      <c r="A494" s="164" t="s">
        <v>986</v>
      </c>
      <c r="B494" s="165" t="s">
        <v>987</v>
      </c>
      <c r="C494" s="149">
        <f t="shared" si="0"/>
        <v>0</v>
      </c>
      <c r="D494" s="166"/>
      <c r="E494" s="166"/>
      <c r="F494" s="166"/>
      <c r="G494" s="150"/>
      <c r="H494" s="149">
        <f t="shared" si="2"/>
        <v>0</v>
      </c>
      <c r="I494" s="166"/>
      <c r="J494" s="166"/>
      <c r="K494" s="166"/>
      <c r="L494" s="166"/>
      <c r="M494" s="150"/>
      <c r="N494" s="149">
        <f t="shared" si="4"/>
        <v>0</v>
      </c>
      <c r="O494" s="166"/>
      <c r="P494" s="166"/>
      <c r="Q494" s="166"/>
      <c r="R494" s="166"/>
      <c r="S494" s="166"/>
      <c r="T494" s="150"/>
      <c r="U494" s="149">
        <f t="shared" si="6"/>
        <v>0</v>
      </c>
      <c r="V494" s="166"/>
      <c r="W494" s="166"/>
      <c r="X494" s="166"/>
      <c r="Y494" s="150"/>
      <c r="Z494" s="149">
        <f t="shared" si="8"/>
        <v>0</v>
      </c>
      <c r="AA494" s="166"/>
      <c r="AB494" s="166"/>
      <c r="AC494" s="166"/>
      <c r="AD494" s="150"/>
      <c r="AE494" s="149">
        <f t="shared" si="10"/>
        <v>0</v>
      </c>
      <c r="AF494" s="166"/>
      <c r="AG494" s="166"/>
      <c r="AH494" s="166"/>
      <c r="AI494" s="150"/>
      <c r="AJ494" s="149">
        <f t="shared" si="12"/>
        <v>0</v>
      </c>
      <c r="AK494" s="166"/>
      <c r="AL494" s="166"/>
      <c r="AM494" s="150"/>
      <c r="AN494" s="166"/>
      <c r="AO494" s="150"/>
      <c r="AP494" s="166"/>
      <c r="AQ494" s="150"/>
      <c r="AR494" s="166"/>
      <c r="AS494" s="150"/>
      <c r="AT494" s="166"/>
      <c r="AU494" s="150"/>
      <c r="AV494" s="149">
        <f t="shared" si="14"/>
        <v>0</v>
      </c>
      <c r="AW494" s="166"/>
      <c r="AX494" s="166"/>
      <c r="AY494" s="150"/>
      <c r="AZ494" s="149">
        <f t="shared" si="16"/>
        <v>0</v>
      </c>
      <c r="BA494" s="166"/>
      <c r="BB494" s="166"/>
      <c r="BC494" s="149"/>
      <c r="BD494" s="149">
        <f t="shared" si="18"/>
        <v>0</v>
      </c>
      <c r="BE494" s="358"/>
      <c r="BF494" s="166"/>
      <c r="BG494" s="151"/>
      <c r="BH494" s="149">
        <f t="shared" si="20"/>
        <v>0</v>
      </c>
      <c r="BI494" s="166"/>
      <c r="BJ494" s="166"/>
      <c r="BK494" s="166"/>
      <c r="BL494" s="166"/>
      <c r="BM494" s="166"/>
      <c r="BN494" s="151"/>
      <c r="BO494" s="149">
        <f t="shared" si="22"/>
        <v>0</v>
      </c>
      <c r="BP494" s="151"/>
      <c r="BQ494" s="126"/>
    </row>
    <row r="495" spans="1:69" ht="12.75" customHeight="1">
      <c r="A495" s="164" t="s">
        <v>988</v>
      </c>
      <c r="B495" s="165" t="s">
        <v>989</v>
      </c>
      <c r="C495" s="149">
        <f t="shared" si="0"/>
        <v>0</v>
      </c>
      <c r="D495" s="166"/>
      <c r="E495" s="166"/>
      <c r="F495" s="166"/>
      <c r="G495" s="150"/>
      <c r="H495" s="149">
        <f t="shared" si="2"/>
        <v>0</v>
      </c>
      <c r="I495" s="166"/>
      <c r="J495" s="166"/>
      <c r="K495" s="166"/>
      <c r="L495" s="166"/>
      <c r="M495" s="150"/>
      <c r="N495" s="149">
        <f t="shared" si="4"/>
        <v>0</v>
      </c>
      <c r="O495" s="166"/>
      <c r="P495" s="166"/>
      <c r="Q495" s="166"/>
      <c r="R495" s="166"/>
      <c r="S495" s="166"/>
      <c r="T495" s="150"/>
      <c r="U495" s="149">
        <f t="shared" si="6"/>
        <v>0</v>
      </c>
      <c r="V495" s="166"/>
      <c r="W495" s="166"/>
      <c r="X495" s="166"/>
      <c r="Y495" s="150"/>
      <c r="Z495" s="149">
        <f t="shared" si="8"/>
        <v>0</v>
      </c>
      <c r="AA495" s="166"/>
      <c r="AB495" s="166"/>
      <c r="AC495" s="166"/>
      <c r="AD495" s="150"/>
      <c r="AE495" s="149">
        <f t="shared" si="10"/>
        <v>0</v>
      </c>
      <c r="AF495" s="166"/>
      <c r="AG495" s="166"/>
      <c r="AH495" s="166"/>
      <c r="AI495" s="150"/>
      <c r="AJ495" s="149">
        <f t="shared" si="12"/>
        <v>0</v>
      </c>
      <c r="AK495" s="166"/>
      <c r="AL495" s="166"/>
      <c r="AM495" s="150"/>
      <c r="AN495" s="166"/>
      <c r="AO495" s="150"/>
      <c r="AP495" s="166"/>
      <c r="AQ495" s="150"/>
      <c r="AR495" s="166"/>
      <c r="AS495" s="150"/>
      <c r="AT495" s="166"/>
      <c r="AU495" s="150"/>
      <c r="AV495" s="149">
        <f t="shared" si="14"/>
        <v>0</v>
      </c>
      <c r="AW495" s="166"/>
      <c r="AX495" s="166"/>
      <c r="AY495" s="150"/>
      <c r="AZ495" s="149">
        <f t="shared" si="16"/>
        <v>0</v>
      </c>
      <c r="BA495" s="166"/>
      <c r="BB495" s="166"/>
      <c r="BC495" s="149"/>
      <c r="BD495" s="149">
        <f t="shared" si="18"/>
        <v>0</v>
      </c>
      <c r="BE495" s="358"/>
      <c r="BF495" s="166"/>
      <c r="BG495" s="151"/>
      <c r="BH495" s="149">
        <f t="shared" si="20"/>
        <v>0</v>
      </c>
      <c r="BI495" s="166"/>
      <c r="BJ495" s="166"/>
      <c r="BK495" s="166"/>
      <c r="BL495" s="166"/>
      <c r="BM495" s="166"/>
      <c r="BN495" s="151"/>
      <c r="BO495" s="149">
        <f t="shared" si="22"/>
        <v>0</v>
      </c>
      <c r="BP495" s="151"/>
      <c r="BQ495" s="126"/>
    </row>
    <row r="496" spans="1:69" ht="12.75" customHeight="1">
      <c r="A496" s="164" t="s">
        <v>990</v>
      </c>
      <c r="B496" s="165" t="s">
        <v>991</v>
      </c>
      <c r="C496" s="149">
        <f t="shared" si="0"/>
        <v>0</v>
      </c>
      <c r="D496" s="166"/>
      <c r="E496" s="166"/>
      <c r="F496" s="166"/>
      <c r="G496" s="150"/>
      <c r="H496" s="149">
        <f t="shared" si="2"/>
        <v>0</v>
      </c>
      <c r="I496" s="166"/>
      <c r="J496" s="166"/>
      <c r="K496" s="166"/>
      <c r="L496" s="166"/>
      <c r="M496" s="150"/>
      <c r="N496" s="149">
        <f t="shared" si="4"/>
        <v>0</v>
      </c>
      <c r="O496" s="166"/>
      <c r="P496" s="166"/>
      <c r="Q496" s="166"/>
      <c r="R496" s="166"/>
      <c r="S496" s="166"/>
      <c r="T496" s="150"/>
      <c r="U496" s="149">
        <f t="shared" si="6"/>
        <v>0</v>
      </c>
      <c r="V496" s="166"/>
      <c r="W496" s="166"/>
      <c r="X496" s="166"/>
      <c r="Y496" s="150"/>
      <c r="Z496" s="149">
        <f t="shared" si="8"/>
        <v>0</v>
      </c>
      <c r="AA496" s="166"/>
      <c r="AB496" s="166"/>
      <c r="AC496" s="166"/>
      <c r="AD496" s="150"/>
      <c r="AE496" s="149">
        <f t="shared" si="10"/>
        <v>0</v>
      </c>
      <c r="AF496" s="166"/>
      <c r="AG496" s="166"/>
      <c r="AH496" s="166"/>
      <c r="AI496" s="150"/>
      <c r="AJ496" s="149">
        <f t="shared" si="12"/>
        <v>0</v>
      </c>
      <c r="AK496" s="166"/>
      <c r="AL496" s="166"/>
      <c r="AM496" s="150"/>
      <c r="AN496" s="166"/>
      <c r="AO496" s="150"/>
      <c r="AP496" s="166"/>
      <c r="AQ496" s="150"/>
      <c r="AR496" s="166"/>
      <c r="AS496" s="150"/>
      <c r="AT496" s="166"/>
      <c r="AU496" s="150"/>
      <c r="AV496" s="149">
        <f t="shared" si="14"/>
        <v>0</v>
      </c>
      <c r="AW496" s="166"/>
      <c r="AX496" s="166"/>
      <c r="AY496" s="150"/>
      <c r="AZ496" s="149">
        <f t="shared" si="16"/>
        <v>0</v>
      </c>
      <c r="BA496" s="166"/>
      <c r="BB496" s="166"/>
      <c r="BC496" s="149"/>
      <c r="BD496" s="149">
        <f t="shared" si="18"/>
        <v>0</v>
      </c>
      <c r="BE496" s="358"/>
      <c r="BF496" s="166"/>
      <c r="BG496" s="151"/>
      <c r="BH496" s="149">
        <f t="shared" si="20"/>
        <v>0</v>
      </c>
      <c r="BI496" s="166"/>
      <c r="BJ496" s="166"/>
      <c r="BK496" s="166"/>
      <c r="BL496" s="166"/>
      <c r="BM496" s="166"/>
      <c r="BN496" s="151"/>
      <c r="BO496" s="149">
        <f t="shared" si="22"/>
        <v>0</v>
      </c>
      <c r="BP496" s="151"/>
      <c r="BQ496" s="126"/>
    </row>
    <row r="497" spans="1:69" ht="12.75" customHeight="1">
      <c r="A497" s="152" t="s">
        <v>992</v>
      </c>
      <c r="B497" s="153" t="s">
        <v>993</v>
      </c>
      <c r="C497" s="149">
        <f t="shared" si="0"/>
        <v>0</v>
      </c>
      <c r="D497" s="149">
        <f t="shared" ref="D497:F497" si="1309">+D498+D506+D507+D516</f>
        <v>0</v>
      </c>
      <c r="E497" s="149">
        <f t="shared" si="1309"/>
        <v>0</v>
      </c>
      <c r="F497" s="149">
        <f t="shared" si="1309"/>
        <v>0</v>
      </c>
      <c r="G497" s="150"/>
      <c r="H497" s="149">
        <f t="shared" si="2"/>
        <v>0</v>
      </c>
      <c r="I497" s="149">
        <f t="shared" ref="I497:L497" si="1310">+I498+I506+I507+I516</f>
        <v>0</v>
      </c>
      <c r="J497" s="149">
        <f t="shared" si="1310"/>
        <v>0</v>
      </c>
      <c r="K497" s="149">
        <f t="shared" si="1310"/>
        <v>0</v>
      </c>
      <c r="L497" s="149">
        <f t="shared" si="1310"/>
        <v>0</v>
      </c>
      <c r="M497" s="150"/>
      <c r="N497" s="149">
        <f t="shared" si="4"/>
        <v>0</v>
      </c>
      <c r="O497" s="149">
        <f t="shared" ref="O497:S497" si="1311">+O498+O506+O507+O516</f>
        <v>0</v>
      </c>
      <c r="P497" s="149">
        <f t="shared" si="1311"/>
        <v>0</v>
      </c>
      <c r="Q497" s="149">
        <f t="shared" si="1311"/>
        <v>0</v>
      </c>
      <c r="R497" s="149">
        <f t="shared" si="1311"/>
        <v>0</v>
      </c>
      <c r="S497" s="149">
        <f t="shared" si="1311"/>
        <v>0</v>
      </c>
      <c r="T497" s="150"/>
      <c r="U497" s="149">
        <f t="shared" si="6"/>
        <v>0</v>
      </c>
      <c r="V497" s="149">
        <f t="shared" ref="V497:X497" si="1312">+V498+V506+V507+V516</f>
        <v>0</v>
      </c>
      <c r="W497" s="149">
        <f t="shared" si="1312"/>
        <v>0</v>
      </c>
      <c r="X497" s="149">
        <f t="shared" si="1312"/>
        <v>0</v>
      </c>
      <c r="Y497" s="150"/>
      <c r="Z497" s="149">
        <f t="shared" si="8"/>
        <v>0</v>
      </c>
      <c r="AA497" s="149">
        <f t="shared" ref="AA497:AC497" si="1313">+AA498+AA506+AA507+AA516</f>
        <v>0</v>
      </c>
      <c r="AB497" s="149">
        <f t="shared" si="1313"/>
        <v>0</v>
      </c>
      <c r="AC497" s="149">
        <f t="shared" si="1313"/>
        <v>0</v>
      </c>
      <c r="AD497" s="150"/>
      <c r="AE497" s="149">
        <f t="shared" si="10"/>
        <v>0</v>
      </c>
      <c r="AF497" s="149">
        <f t="shared" ref="AF497:AH497" si="1314">+AF498+AF506+AF507+AF516</f>
        <v>0</v>
      </c>
      <c r="AG497" s="149">
        <f t="shared" si="1314"/>
        <v>0</v>
      </c>
      <c r="AH497" s="149">
        <f t="shared" si="1314"/>
        <v>0</v>
      </c>
      <c r="AI497" s="150"/>
      <c r="AJ497" s="149">
        <f t="shared" si="12"/>
        <v>0</v>
      </c>
      <c r="AK497" s="149">
        <f t="shared" ref="AK497:AL497" si="1315">+AK498+AK506+AK507+AK516</f>
        <v>0</v>
      </c>
      <c r="AL497" s="149">
        <f t="shared" si="1315"/>
        <v>0</v>
      </c>
      <c r="AM497" s="150"/>
      <c r="AN497" s="149">
        <f>+AN498+AN506+AN507+AN516</f>
        <v>0</v>
      </c>
      <c r="AO497" s="150"/>
      <c r="AP497" s="149">
        <f>+AP498+AP506+AP507+AP516</f>
        <v>0</v>
      </c>
      <c r="AQ497" s="150"/>
      <c r="AR497" s="149">
        <f>+AR498+AR506+AR507+AR516</f>
        <v>0</v>
      </c>
      <c r="AS497" s="150"/>
      <c r="AT497" s="149">
        <f>+AT498+AT506+AT507+AT516</f>
        <v>0</v>
      </c>
      <c r="AU497" s="150"/>
      <c r="AV497" s="149">
        <f t="shared" si="14"/>
        <v>0</v>
      </c>
      <c r="AW497" s="149">
        <f t="shared" ref="AW497:AX497" si="1316">+AW498+AW506+AW507+AW516</f>
        <v>0</v>
      </c>
      <c r="AX497" s="149">
        <f t="shared" si="1316"/>
        <v>0</v>
      </c>
      <c r="AY497" s="150"/>
      <c r="AZ497" s="149">
        <f t="shared" si="16"/>
        <v>0</v>
      </c>
      <c r="BA497" s="149">
        <f t="shared" ref="BA497:BB497" si="1317">+BA498+BA506+BA507+BA516</f>
        <v>0</v>
      </c>
      <c r="BB497" s="149">
        <f t="shared" si="1317"/>
        <v>0</v>
      </c>
      <c r="BC497" s="149"/>
      <c r="BD497" s="149">
        <f t="shared" si="18"/>
        <v>0</v>
      </c>
      <c r="BE497" s="355">
        <f>+BE498+BE506+BE507+BE516</f>
        <v>0</v>
      </c>
      <c r="BF497" s="149">
        <f t="shared" ref="BF497" si="1318">+BF498+BF506+BF507+BF516</f>
        <v>0</v>
      </c>
      <c r="BG497" s="151"/>
      <c r="BH497" s="149">
        <f t="shared" si="20"/>
        <v>0</v>
      </c>
      <c r="BI497" s="149">
        <f t="shared" ref="BI497:BM497" si="1319">+BI498+BI506+BI507+BI516</f>
        <v>0</v>
      </c>
      <c r="BJ497" s="149">
        <f t="shared" si="1319"/>
        <v>0</v>
      </c>
      <c r="BK497" s="149">
        <f t="shared" si="1319"/>
        <v>0</v>
      </c>
      <c r="BL497" s="149">
        <f t="shared" si="1319"/>
        <v>0</v>
      </c>
      <c r="BM497" s="149">
        <f t="shared" si="1319"/>
        <v>0</v>
      </c>
      <c r="BN497" s="151"/>
      <c r="BO497" s="149">
        <f t="shared" si="22"/>
        <v>0</v>
      </c>
      <c r="BP497" s="151"/>
      <c r="BQ497" s="126"/>
    </row>
    <row r="498" spans="1:69" ht="12.75" customHeight="1">
      <c r="A498" s="154" t="s">
        <v>994</v>
      </c>
      <c r="B498" s="155" t="s">
        <v>995</v>
      </c>
      <c r="C498" s="149">
        <f t="shared" si="0"/>
        <v>0</v>
      </c>
      <c r="D498" s="156">
        <f t="shared" ref="D498:F498" si="1320">+SUM(D499:D505)</f>
        <v>0</v>
      </c>
      <c r="E498" s="156">
        <f t="shared" si="1320"/>
        <v>0</v>
      </c>
      <c r="F498" s="156">
        <f t="shared" si="1320"/>
        <v>0</v>
      </c>
      <c r="G498" s="150"/>
      <c r="H498" s="149">
        <f t="shared" si="2"/>
        <v>0</v>
      </c>
      <c r="I498" s="156">
        <f t="shared" ref="I498:L498" si="1321">+SUM(I499:I505)</f>
        <v>0</v>
      </c>
      <c r="J498" s="156">
        <f t="shared" si="1321"/>
        <v>0</v>
      </c>
      <c r="K498" s="156">
        <f t="shared" si="1321"/>
        <v>0</v>
      </c>
      <c r="L498" s="156">
        <f t="shared" si="1321"/>
        <v>0</v>
      </c>
      <c r="M498" s="150"/>
      <c r="N498" s="149">
        <f t="shared" si="4"/>
        <v>0</v>
      </c>
      <c r="O498" s="156">
        <f t="shared" ref="O498:S498" si="1322">+SUM(O499:O505)</f>
        <v>0</v>
      </c>
      <c r="P498" s="156">
        <f t="shared" si="1322"/>
        <v>0</v>
      </c>
      <c r="Q498" s="156">
        <f t="shared" si="1322"/>
        <v>0</v>
      </c>
      <c r="R498" s="156">
        <f t="shared" si="1322"/>
        <v>0</v>
      </c>
      <c r="S498" s="156">
        <f t="shared" si="1322"/>
        <v>0</v>
      </c>
      <c r="T498" s="150"/>
      <c r="U498" s="149">
        <f t="shared" si="6"/>
        <v>0</v>
      </c>
      <c r="V498" s="156">
        <f t="shared" ref="V498:X498" si="1323">+SUM(V499:V505)</f>
        <v>0</v>
      </c>
      <c r="W498" s="156">
        <f t="shared" si="1323"/>
        <v>0</v>
      </c>
      <c r="X498" s="156">
        <f t="shared" si="1323"/>
        <v>0</v>
      </c>
      <c r="Y498" s="150"/>
      <c r="Z498" s="149">
        <f t="shared" si="8"/>
        <v>0</v>
      </c>
      <c r="AA498" s="156">
        <f t="shared" ref="AA498:AC498" si="1324">+SUM(AA499:AA505)</f>
        <v>0</v>
      </c>
      <c r="AB498" s="156">
        <f t="shared" si="1324"/>
        <v>0</v>
      </c>
      <c r="AC498" s="156">
        <f t="shared" si="1324"/>
        <v>0</v>
      </c>
      <c r="AD498" s="150"/>
      <c r="AE498" s="149">
        <f t="shared" si="10"/>
        <v>0</v>
      </c>
      <c r="AF498" s="156">
        <f t="shared" ref="AF498:AH498" si="1325">+SUM(AF499:AF505)</f>
        <v>0</v>
      </c>
      <c r="AG498" s="156">
        <f t="shared" si="1325"/>
        <v>0</v>
      </c>
      <c r="AH498" s="156">
        <f t="shared" si="1325"/>
        <v>0</v>
      </c>
      <c r="AI498" s="150"/>
      <c r="AJ498" s="149">
        <f t="shared" si="12"/>
        <v>0</v>
      </c>
      <c r="AK498" s="156">
        <f t="shared" ref="AK498:AL498" si="1326">+SUM(AK499:AK505)</f>
        <v>0</v>
      </c>
      <c r="AL498" s="156">
        <f t="shared" si="1326"/>
        <v>0</v>
      </c>
      <c r="AM498" s="150"/>
      <c r="AN498" s="156">
        <f>+SUM(AN499:AN505)</f>
        <v>0</v>
      </c>
      <c r="AO498" s="150"/>
      <c r="AP498" s="156">
        <f>+SUM(AP499:AP505)</f>
        <v>0</v>
      </c>
      <c r="AQ498" s="150"/>
      <c r="AR498" s="156">
        <f>+SUM(AR499:AR505)</f>
        <v>0</v>
      </c>
      <c r="AS498" s="150"/>
      <c r="AT498" s="156">
        <f>+SUM(AT499:AT505)</f>
        <v>0</v>
      </c>
      <c r="AU498" s="150"/>
      <c r="AV498" s="149">
        <f t="shared" si="14"/>
        <v>0</v>
      </c>
      <c r="AW498" s="156">
        <f t="shared" ref="AW498:AX498" si="1327">+SUM(AW499:AW505)</f>
        <v>0</v>
      </c>
      <c r="AX498" s="156">
        <f t="shared" si="1327"/>
        <v>0</v>
      </c>
      <c r="AY498" s="150"/>
      <c r="AZ498" s="149">
        <f t="shared" si="16"/>
        <v>0</v>
      </c>
      <c r="BA498" s="156">
        <f t="shared" ref="BA498:BB498" si="1328">+SUM(BA499:BA505)</f>
        <v>0</v>
      </c>
      <c r="BB498" s="156">
        <f t="shared" si="1328"/>
        <v>0</v>
      </c>
      <c r="BC498" s="149"/>
      <c r="BD498" s="149">
        <f t="shared" si="18"/>
        <v>0</v>
      </c>
      <c r="BE498" s="356">
        <f>+SUM(BE499:BE505)</f>
        <v>0</v>
      </c>
      <c r="BF498" s="156">
        <f t="shared" ref="BF498" si="1329">+SUM(BF499:BF505)</f>
        <v>0</v>
      </c>
      <c r="BG498" s="151"/>
      <c r="BH498" s="149">
        <f t="shared" si="20"/>
        <v>0</v>
      </c>
      <c r="BI498" s="156">
        <f t="shared" ref="BI498:BM498" si="1330">+SUM(BI499:BI505)</f>
        <v>0</v>
      </c>
      <c r="BJ498" s="156">
        <f t="shared" si="1330"/>
        <v>0</v>
      </c>
      <c r="BK498" s="156">
        <f t="shared" si="1330"/>
        <v>0</v>
      </c>
      <c r="BL498" s="156">
        <f t="shared" si="1330"/>
        <v>0</v>
      </c>
      <c r="BM498" s="156">
        <f t="shared" si="1330"/>
        <v>0</v>
      </c>
      <c r="BN498" s="151"/>
      <c r="BO498" s="149">
        <f t="shared" si="22"/>
        <v>0</v>
      </c>
      <c r="BP498" s="151"/>
      <c r="BQ498" s="126"/>
    </row>
    <row r="499" spans="1:69" ht="12.75" customHeight="1">
      <c r="A499" s="164" t="s">
        <v>996</v>
      </c>
      <c r="B499" s="165" t="s">
        <v>997</v>
      </c>
      <c r="C499" s="149">
        <f t="shared" si="0"/>
        <v>0</v>
      </c>
      <c r="D499" s="166"/>
      <c r="E499" s="166"/>
      <c r="F499" s="166"/>
      <c r="G499" s="150"/>
      <c r="H499" s="149">
        <f t="shared" si="2"/>
        <v>0</v>
      </c>
      <c r="I499" s="166"/>
      <c r="J499" s="166"/>
      <c r="K499" s="166"/>
      <c r="L499" s="166"/>
      <c r="M499" s="150"/>
      <c r="N499" s="149">
        <f t="shared" si="4"/>
        <v>0</v>
      </c>
      <c r="O499" s="166"/>
      <c r="P499" s="166"/>
      <c r="Q499" s="166"/>
      <c r="R499" s="166"/>
      <c r="S499" s="166"/>
      <c r="T499" s="150"/>
      <c r="U499" s="149">
        <f t="shared" si="6"/>
        <v>0</v>
      </c>
      <c r="V499" s="166"/>
      <c r="W499" s="166"/>
      <c r="X499" s="166"/>
      <c r="Y499" s="150"/>
      <c r="Z499" s="149">
        <f t="shared" si="8"/>
        <v>0</v>
      </c>
      <c r="AA499" s="166"/>
      <c r="AB499" s="166"/>
      <c r="AC499" s="166"/>
      <c r="AD499" s="150"/>
      <c r="AE499" s="149">
        <f t="shared" si="10"/>
        <v>0</v>
      </c>
      <c r="AF499" s="166"/>
      <c r="AG499" s="166"/>
      <c r="AH499" s="166"/>
      <c r="AI499" s="150"/>
      <c r="AJ499" s="149">
        <f t="shared" si="12"/>
        <v>0</v>
      </c>
      <c r="AK499" s="166"/>
      <c r="AL499" s="166"/>
      <c r="AM499" s="150"/>
      <c r="AN499" s="166"/>
      <c r="AO499" s="150"/>
      <c r="AP499" s="166"/>
      <c r="AQ499" s="150"/>
      <c r="AR499" s="166"/>
      <c r="AS499" s="150"/>
      <c r="AT499" s="166"/>
      <c r="AU499" s="150"/>
      <c r="AV499" s="149">
        <f t="shared" si="14"/>
        <v>0</v>
      </c>
      <c r="AW499" s="166"/>
      <c r="AX499" s="166"/>
      <c r="AY499" s="150"/>
      <c r="AZ499" s="149">
        <f t="shared" si="16"/>
        <v>0</v>
      </c>
      <c r="BA499" s="166"/>
      <c r="BB499" s="166"/>
      <c r="BC499" s="149"/>
      <c r="BD499" s="149">
        <f t="shared" si="18"/>
        <v>0</v>
      </c>
      <c r="BE499" s="358"/>
      <c r="BF499" s="166"/>
      <c r="BG499" s="151"/>
      <c r="BH499" s="149">
        <f t="shared" si="20"/>
        <v>0</v>
      </c>
      <c r="BI499" s="166"/>
      <c r="BJ499" s="166"/>
      <c r="BK499" s="166"/>
      <c r="BL499" s="166"/>
      <c r="BM499" s="166"/>
      <c r="BN499" s="151"/>
      <c r="BO499" s="149">
        <f t="shared" si="22"/>
        <v>0</v>
      </c>
      <c r="BP499" s="151"/>
      <c r="BQ499" s="126"/>
    </row>
    <row r="500" spans="1:69" ht="12.75" customHeight="1">
      <c r="A500" s="164" t="s">
        <v>998</v>
      </c>
      <c r="B500" s="165" t="s">
        <v>999</v>
      </c>
      <c r="C500" s="149">
        <f t="shared" si="0"/>
        <v>0</v>
      </c>
      <c r="D500" s="166"/>
      <c r="E500" s="166"/>
      <c r="F500" s="166"/>
      <c r="G500" s="150"/>
      <c r="H500" s="149">
        <f t="shared" si="2"/>
        <v>0</v>
      </c>
      <c r="I500" s="166"/>
      <c r="J500" s="166"/>
      <c r="K500" s="166"/>
      <c r="L500" s="166"/>
      <c r="M500" s="150"/>
      <c r="N500" s="149">
        <f t="shared" si="4"/>
        <v>0</v>
      </c>
      <c r="O500" s="166"/>
      <c r="P500" s="166"/>
      <c r="Q500" s="166"/>
      <c r="R500" s="166"/>
      <c r="S500" s="166"/>
      <c r="T500" s="150"/>
      <c r="U500" s="149">
        <f t="shared" si="6"/>
        <v>0</v>
      </c>
      <c r="V500" s="166"/>
      <c r="W500" s="166"/>
      <c r="X500" s="166"/>
      <c r="Y500" s="150"/>
      <c r="Z500" s="149">
        <f t="shared" si="8"/>
        <v>0</v>
      </c>
      <c r="AA500" s="166"/>
      <c r="AB500" s="166"/>
      <c r="AC500" s="166"/>
      <c r="AD500" s="150"/>
      <c r="AE500" s="149">
        <f t="shared" si="10"/>
        <v>0</v>
      </c>
      <c r="AF500" s="166"/>
      <c r="AG500" s="166"/>
      <c r="AH500" s="166"/>
      <c r="AI500" s="150"/>
      <c r="AJ500" s="149">
        <f t="shared" si="12"/>
        <v>0</v>
      </c>
      <c r="AK500" s="166"/>
      <c r="AL500" s="166"/>
      <c r="AM500" s="150"/>
      <c r="AN500" s="166"/>
      <c r="AO500" s="150"/>
      <c r="AP500" s="166"/>
      <c r="AQ500" s="150"/>
      <c r="AR500" s="166"/>
      <c r="AS500" s="150"/>
      <c r="AT500" s="166"/>
      <c r="AU500" s="150"/>
      <c r="AV500" s="149">
        <f t="shared" si="14"/>
        <v>0</v>
      </c>
      <c r="AW500" s="166"/>
      <c r="AX500" s="166"/>
      <c r="AY500" s="150"/>
      <c r="AZ500" s="149">
        <f t="shared" si="16"/>
        <v>0</v>
      </c>
      <c r="BA500" s="166"/>
      <c r="BB500" s="166"/>
      <c r="BC500" s="149"/>
      <c r="BD500" s="149">
        <f t="shared" si="18"/>
        <v>0</v>
      </c>
      <c r="BE500" s="358"/>
      <c r="BF500" s="166"/>
      <c r="BG500" s="151"/>
      <c r="BH500" s="149">
        <f t="shared" si="20"/>
        <v>0</v>
      </c>
      <c r="BI500" s="166"/>
      <c r="BJ500" s="166"/>
      <c r="BK500" s="166"/>
      <c r="BL500" s="166"/>
      <c r="BM500" s="166"/>
      <c r="BN500" s="151"/>
      <c r="BO500" s="149">
        <f t="shared" si="22"/>
        <v>0</v>
      </c>
      <c r="BP500" s="151"/>
      <c r="BQ500" s="126"/>
    </row>
    <row r="501" spans="1:69" ht="12.75" customHeight="1">
      <c r="A501" s="164" t="s">
        <v>1000</v>
      </c>
      <c r="B501" s="165" t="s">
        <v>1001</v>
      </c>
      <c r="C501" s="149">
        <f t="shared" si="0"/>
        <v>0</v>
      </c>
      <c r="D501" s="166"/>
      <c r="E501" s="166"/>
      <c r="F501" s="166"/>
      <c r="G501" s="150"/>
      <c r="H501" s="149">
        <f t="shared" si="2"/>
        <v>0</v>
      </c>
      <c r="I501" s="166"/>
      <c r="J501" s="166"/>
      <c r="K501" s="166"/>
      <c r="L501" s="166"/>
      <c r="M501" s="150"/>
      <c r="N501" s="149">
        <f t="shared" si="4"/>
        <v>0</v>
      </c>
      <c r="O501" s="166"/>
      <c r="P501" s="166"/>
      <c r="Q501" s="166"/>
      <c r="R501" s="166"/>
      <c r="S501" s="166"/>
      <c r="T501" s="150"/>
      <c r="U501" s="149">
        <f t="shared" si="6"/>
        <v>0</v>
      </c>
      <c r="V501" s="166"/>
      <c r="W501" s="166"/>
      <c r="X501" s="166"/>
      <c r="Y501" s="150"/>
      <c r="Z501" s="149">
        <f t="shared" si="8"/>
        <v>0</v>
      </c>
      <c r="AA501" s="166"/>
      <c r="AB501" s="166"/>
      <c r="AC501" s="166"/>
      <c r="AD501" s="150"/>
      <c r="AE501" s="149">
        <f t="shared" si="10"/>
        <v>0</v>
      </c>
      <c r="AF501" s="166"/>
      <c r="AG501" s="166"/>
      <c r="AH501" s="166"/>
      <c r="AI501" s="150"/>
      <c r="AJ501" s="149">
        <f t="shared" si="12"/>
        <v>0</v>
      </c>
      <c r="AK501" s="166"/>
      <c r="AL501" s="166"/>
      <c r="AM501" s="150"/>
      <c r="AN501" s="166"/>
      <c r="AO501" s="150"/>
      <c r="AP501" s="166"/>
      <c r="AQ501" s="150"/>
      <c r="AR501" s="166"/>
      <c r="AS501" s="150"/>
      <c r="AT501" s="166"/>
      <c r="AU501" s="150"/>
      <c r="AV501" s="149">
        <f t="shared" si="14"/>
        <v>0</v>
      </c>
      <c r="AW501" s="166"/>
      <c r="AX501" s="166"/>
      <c r="AY501" s="150"/>
      <c r="AZ501" s="149">
        <f t="shared" si="16"/>
        <v>0</v>
      </c>
      <c r="BA501" s="166"/>
      <c r="BB501" s="166"/>
      <c r="BC501" s="149"/>
      <c r="BD501" s="149">
        <f t="shared" si="18"/>
        <v>0</v>
      </c>
      <c r="BE501" s="358"/>
      <c r="BF501" s="166"/>
      <c r="BG501" s="151"/>
      <c r="BH501" s="149">
        <f t="shared" si="20"/>
        <v>0</v>
      </c>
      <c r="BI501" s="166"/>
      <c r="BJ501" s="166"/>
      <c r="BK501" s="166"/>
      <c r="BL501" s="166"/>
      <c r="BM501" s="166"/>
      <c r="BN501" s="151"/>
      <c r="BO501" s="149">
        <f t="shared" si="22"/>
        <v>0</v>
      </c>
      <c r="BP501" s="151"/>
      <c r="BQ501" s="126"/>
    </row>
    <row r="502" spans="1:69" ht="12.75" customHeight="1">
      <c r="A502" s="164" t="s">
        <v>1002</v>
      </c>
      <c r="B502" s="165" t="s">
        <v>1003</v>
      </c>
      <c r="C502" s="149">
        <f t="shared" si="0"/>
        <v>0</v>
      </c>
      <c r="D502" s="166"/>
      <c r="E502" s="166"/>
      <c r="F502" s="166"/>
      <c r="G502" s="150"/>
      <c r="H502" s="149">
        <f t="shared" si="2"/>
        <v>0</v>
      </c>
      <c r="I502" s="166"/>
      <c r="J502" s="166"/>
      <c r="K502" s="166"/>
      <c r="L502" s="166"/>
      <c r="M502" s="150"/>
      <c r="N502" s="149">
        <f t="shared" si="4"/>
        <v>0</v>
      </c>
      <c r="O502" s="166"/>
      <c r="P502" s="166"/>
      <c r="Q502" s="166"/>
      <c r="R502" s="166"/>
      <c r="S502" s="166"/>
      <c r="T502" s="150"/>
      <c r="U502" s="149">
        <f t="shared" si="6"/>
        <v>0</v>
      </c>
      <c r="V502" s="166"/>
      <c r="W502" s="166"/>
      <c r="X502" s="166"/>
      <c r="Y502" s="150"/>
      <c r="Z502" s="149">
        <f t="shared" si="8"/>
        <v>0</v>
      </c>
      <c r="AA502" s="166"/>
      <c r="AB502" s="166"/>
      <c r="AC502" s="166"/>
      <c r="AD502" s="150"/>
      <c r="AE502" s="149">
        <f t="shared" si="10"/>
        <v>0</v>
      </c>
      <c r="AF502" s="166"/>
      <c r="AG502" s="166"/>
      <c r="AH502" s="166"/>
      <c r="AI502" s="150"/>
      <c r="AJ502" s="149">
        <f t="shared" si="12"/>
        <v>0</v>
      </c>
      <c r="AK502" s="166"/>
      <c r="AL502" s="166"/>
      <c r="AM502" s="150"/>
      <c r="AN502" s="166"/>
      <c r="AO502" s="150"/>
      <c r="AP502" s="166"/>
      <c r="AQ502" s="150"/>
      <c r="AR502" s="166"/>
      <c r="AS502" s="150"/>
      <c r="AT502" s="166"/>
      <c r="AU502" s="150"/>
      <c r="AV502" s="149">
        <f t="shared" si="14"/>
        <v>0</v>
      </c>
      <c r="AW502" s="166"/>
      <c r="AX502" s="166"/>
      <c r="AY502" s="150"/>
      <c r="AZ502" s="149">
        <f t="shared" si="16"/>
        <v>0</v>
      </c>
      <c r="BA502" s="166"/>
      <c r="BB502" s="166"/>
      <c r="BC502" s="149"/>
      <c r="BD502" s="149">
        <f t="shared" si="18"/>
        <v>0</v>
      </c>
      <c r="BE502" s="358"/>
      <c r="BF502" s="166"/>
      <c r="BG502" s="151"/>
      <c r="BH502" s="149">
        <f t="shared" si="20"/>
        <v>0</v>
      </c>
      <c r="BI502" s="166"/>
      <c r="BJ502" s="166"/>
      <c r="BK502" s="166"/>
      <c r="BL502" s="166"/>
      <c r="BM502" s="166"/>
      <c r="BN502" s="151"/>
      <c r="BO502" s="149">
        <f t="shared" si="22"/>
        <v>0</v>
      </c>
      <c r="BP502" s="151"/>
      <c r="BQ502" s="126"/>
    </row>
    <row r="503" spans="1:69" ht="12.75" customHeight="1">
      <c r="A503" s="164" t="s">
        <v>1004</v>
      </c>
      <c r="B503" s="165" t="s">
        <v>1005</v>
      </c>
      <c r="C503" s="149">
        <f t="shared" si="0"/>
        <v>0</v>
      </c>
      <c r="D503" s="166"/>
      <c r="E503" s="166"/>
      <c r="F503" s="166"/>
      <c r="G503" s="150"/>
      <c r="H503" s="149">
        <f t="shared" si="2"/>
        <v>0</v>
      </c>
      <c r="I503" s="166"/>
      <c r="J503" s="166"/>
      <c r="K503" s="166"/>
      <c r="L503" s="166"/>
      <c r="M503" s="150"/>
      <c r="N503" s="149">
        <f t="shared" si="4"/>
        <v>0</v>
      </c>
      <c r="O503" s="166"/>
      <c r="P503" s="166"/>
      <c r="Q503" s="166"/>
      <c r="R503" s="166"/>
      <c r="S503" s="166"/>
      <c r="T503" s="150"/>
      <c r="U503" s="149">
        <f t="shared" si="6"/>
        <v>0</v>
      </c>
      <c r="V503" s="166"/>
      <c r="W503" s="166"/>
      <c r="X503" s="166"/>
      <c r="Y503" s="150"/>
      <c r="Z503" s="149">
        <f t="shared" si="8"/>
        <v>0</v>
      </c>
      <c r="AA503" s="166"/>
      <c r="AB503" s="166"/>
      <c r="AC503" s="166"/>
      <c r="AD503" s="150"/>
      <c r="AE503" s="149">
        <f t="shared" si="10"/>
        <v>0</v>
      </c>
      <c r="AF503" s="166"/>
      <c r="AG503" s="166"/>
      <c r="AH503" s="166"/>
      <c r="AI503" s="150"/>
      <c r="AJ503" s="149">
        <f t="shared" si="12"/>
        <v>0</v>
      </c>
      <c r="AK503" s="166"/>
      <c r="AL503" s="166"/>
      <c r="AM503" s="150"/>
      <c r="AN503" s="166"/>
      <c r="AO503" s="150"/>
      <c r="AP503" s="166"/>
      <c r="AQ503" s="150"/>
      <c r="AR503" s="166"/>
      <c r="AS503" s="150"/>
      <c r="AT503" s="166"/>
      <c r="AU503" s="150"/>
      <c r="AV503" s="149">
        <f t="shared" si="14"/>
        <v>0</v>
      </c>
      <c r="AW503" s="166"/>
      <c r="AX503" s="166"/>
      <c r="AY503" s="150"/>
      <c r="AZ503" s="149">
        <f t="shared" si="16"/>
        <v>0</v>
      </c>
      <c r="BA503" s="166"/>
      <c r="BB503" s="166"/>
      <c r="BC503" s="149"/>
      <c r="BD503" s="149">
        <f t="shared" si="18"/>
        <v>0</v>
      </c>
      <c r="BE503" s="358"/>
      <c r="BF503" s="166"/>
      <c r="BG503" s="151"/>
      <c r="BH503" s="149">
        <f t="shared" si="20"/>
        <v>0</v>
      </c>
      <c r="BI503" s="166"/>
      <c r="BJ503" s="166"/>
      <c r="BK503" s="166"/>
      <c r="BL503" s="166"/>
      <c r="BM503" s="166"/>
      <c r="BN503" s="151"/>
      <c r="BO503" s="149">
        <f t="shared" si="22"/>
        <v>0</v>
      </c>
      <c r="BP503" s="151"/>
      <c r="BQ503" s="126"/>
    </row>
    <row r="504" spans="1:69" ht="12.75" customHeight="1">
      <c r="A504" s="164" t="s">
        <v>1006</v>
      </c>
      <c r="B504" s="165" t="s">
        <v>1007</v>
      </c>
      <c r="C504" s="149">
        <f t="shared" si="0"/>
        <v>0</v>
      </c>
      <c r="D504" s="166"/>
      <c r="E504" s="166"/>
      <c r="F504" s="166"/>
      <c r="G504" s="150"/>
      <c r="H504" s="149">
        <f t="shared" si="2"/>
        <v>0</v>
      </c>
      <c r="I504" s="166"/>
      <c r="J504" s="166"/>
      <c r="K504" s="166"/>
      <c r="L504" s="166"/>
      <c r="M504" s="150"/>
      <c r="N504" s="149">
        <f t="shared" si="4"/>
        <v>0</v>
      </c>
      <c r="O504" s="166"/>
      <c r="P504" s="166"/>
      <c r="Q504" s="166"/>
      <c r="R504" s="166"/>
      <c r="S504" s="166"/>
      <c r="T504" s="150"/>
      <c r="U504" s="149">
        <f t="shared" si="6"/>
        <v>0</v>
      </c>
      <c r="V504" s="166"/>
      <c r="W504" s="166"/>
      <c r="X504" s="166"/>
      <c r="Y504" s="150"/>
      <c r="Z504" s="149">
        <f t="shared" si="8"/>
        <v>0</v>
      </c>
      <c r="AA504" s="166"/>
      <c r="AB504" s="166"/>
      <c r="AC504" s="166"/>
      <c r="AD504" s="150"/>
      <c r="AE504" s="149">
        <f t="shared" si="10"/>
        <v>0</v>
      </c>
      <c r="AF504" s="166"/>
      <c r="AG504" s="166"/>
      <c r="AH504" s="166"/>
      <c r="AI504" s="150"/>
      <c r="AJ504" s="149">
        <f t="shared" si="12"/>
        <v>0</v>
      </c>
      <c r="AK504" s="166"/>
      <c r="AL504" s="166"/>
      <c r="AM504" s="150"/>
      <c r="AN504" s="166"/>
      <c r="AO504" s="150"/>
      <c r="AP504" s="166"/>
      <c r="AQ504" s="150"/>
      <c r="AR504" s="166"/>
      <c r="AS504" s="150"/>
      <c r="AT504" s="166"/>
      <c r="AU504" s="150"/>
      <c r="AV504" s="149">
        <f t="shared" si="14"/>
        <v>0</v>
      </c>
      <c r="AW504" s="166"/>
      <c r="AX504" s="166"/>
      <c r="AY504" s="150"/>
      <c r="AZ504" s="149">
        <f t="shared" si="16"/>
        <v>0</v>
      </c>
      <c r="BA504" s="166"/>
      <c r="BB504" s="166"/>
      <c r="BC504" s="149"/>
      <c r="BD504" s="149">
        <f t="shared" si="18"/>
        <v>0</v>
      </c>
      <c r="BE504" s="358"/>
      <c r="BF504" s="166"/>
      <c r="BG504" s="151"/>
      <c r="BH504" s="149">
        <f t="shared" si="20"/>
        <v>0</v>
      </c>
      <c r="BI504" s="166"/>
      <c r="BJ504" s="166"/>
      <c r="BK504" s="166"/>
      <c r="BL504" s="166"/>
      <c r="BM504" s="166"/>
      <c r="BN504" s="151"/>
      <c r="BO504" s="149">
        <f t="shared" si="22"/>
        <v>0</v>
      </c>
      <c r="BP504" s="151"/>
      <c r="BQ504" s="126"/>
    </row>
    <row r="505" spans="1:69" ht="12.75" customHeight="1">
      <c r="A505" s="164" t="s">
        <v>1008</v>
      </c>
      <c r="B505" s="165" t="s">
        <v>1009</v>
      </c>
      <c r="C505" s="149">
        <f t="shared" si="0"/>
        <v>0</v>
      </c>
      <c r="D505" s="166"/>
      <c r="E505" s="166"/>
      <c r="F505" s="166"/>
      <c r="G505" s="150"/>
      <c r="H505" s="149">
        <f t="shared" si="2"/>
        <v>0</v>
      </c>
      <c r="I505" s="166"/>
      <c r="J505" s="166"/>
      <c r="K505" s="166"/>
      <c r="L505" s="166"/>
      <c r="M505" s="150"/>
      <c r="N505" s="149">
        <f t="shared" si="4"/>
        <v>0</v>
      </c>
      <c r="O505" s="166"/>
      <c r="P505" s="166"/>
      <c r="Q505" s="166"/>
      <c r="R505" s="166"/>
      <c r="S505" s="166"/>
      <c r="T505" s="150"/>
      <c r="U505" s="149">
        <f t="shared" si="6"/>
        <v>0</v>
      </c>
      <c r="V505" s="166"/>
      <c r="W505" s="166"/>
      <c r="X505" s="166"/>
      <c r="Y505" s="150"/>
      <c r="Z505" s="149">
        <f t="shared" si="8"/>
        <v>0</v>
      </c>
      <c r="AA505" s="166"/>
      <c r="AB505" s="166"/>
      <c r="AC505" s="166"/>
      <c r="AD505" s="150"/>
      <c r="AE505" s="149">
        <f t="shared" si="10"/>
        <v>0</v>
      </c>
      <c r="AF505" s="166"/>
      <c r="AG505" s="166"/>
      <c r="AH505" s="166"/>
      <c r="AI505" s="150"/>
      <c r="AJ505" s="149">
        <f t="shared" si="12"/>
        <v>0</v>
      </c>
      <c r="AK505" s="166"/>
      <c r="AL505" s="166"/>
      <c r="AM505" s="150"/>
      <c r="AN505" s="166"/>
      <c r="AO505" s="150"/>
      <c r="AP505" s="166"/>
      <c r="AQ505" s="150"/>
      <c r="AR505" s="166"/>
      <c r="AS505" s="150"/>
      <c r="AT505" s="166"/>
      <c r="AU505" s="150"/>
      <c r="AV505" s="149">
        <f t="shared" si="14"/>
        <v>0</v>
      </c>
      <c r="AW505" s="166"/>
      <c r="AX505" s="166"/>
      <c r="AY505" s="150"/>
      <c r="AZ505" s="149">
        <f t="shared" si="16"/>
        <v>0</v>
      </c>
      <c r="BA505" s="166"/>
      <c r="BB505" s="166"/>
      <c r="BC505" s="149"/>
      <c r="BD505" s="149">
        <f t="shared" si="18"/>
        <v>0</v>
      </c>
      <c r="BE505" s="358"/>
      <c r="BF505" s="166"/>
      <c r="BG505" s="151"/>
      <c r="BH505" s="149">
        <f t="shared" si="20"/>
        <v>0</v>
      </c>
      <c r="BI505" s="166"/>
      <c r="BJ505" s="166"/>
      <c r="BK505" s="166"/>
      <c r="BL505" s="166"/>
      <c r="BM505" s="166"/>
      <c r="BN505" s="151"/>
      <c r="BO505" s="149">
        <f t="shared" si="22"/>
        <v>0</v>
      </c>
      <c r="BP505" s="151"/>
      <c r="BQ505" s="126"/>
    </row>
    <row r="506" spans="1:69" ht="12.75" customHeight="1">
      <c r="A506" s="167" t="s">
        <v>1010</v>
      </c>
      <c r="B506" s="168" t="s">
        <v>1011</v>
      </c>
      <c r="C506" s="149">
        <f t="shared" si="0"/>
        <v>0</v>
      </c>
      <c r="D506" s="156"/>
      <c r="E506" s="156"/>
      <c r="F506" s="156"/>
      <c r="G506" s="150"/>
      <c r="H506" s="149">
        <f t="shared" si="2"/>
        <v>0</v>
      </c>
      <c r="I506" s="156"/>
      <c r="J506" s="156"/>
      <c r="K506" s="156"/>
      <c r="L506" s="156"/>
      <c r="M506" s="150"/>
      <c r="N506" s="149">
        <f t="shared" si="4"/>
        <v>0</v>
      </c>
      <c r="O506" s="156"/>
      <c r="P506" s="156"/>
      <c r="Q506" s="156"/>
      <c r="R506" s="156"/>
      <c r="S506" s="156"/>
      <c r="T506" s="150"/>
      <c r="U506" s="149">
        <f t="shared" si="6"/>
        <v>0</v>
      </c>
      <c r="V506" s="156"/>
      <c r="W506" s="156"/>
      <c r="X506" s="156"/>
      <c r="Y506" s="150"/>
      <c r="Z506" s="149">
        <f t="shared" si="8"/>
        <v>0</v>
      </c>
      <c r="AA506" s="156"/>
      <c r="AB506" s="156"/>
      <c r="AC506" s="156"/>
      <c r="AD506" s="150"/>
      <c r="AE506" s="149">
        <f t="shared" si="10"/>
        <v>0</v>
      </c>
      <c r="AF506" s="156"/>
      <c r="AG506" s="156"/>
      <c r="AH506" s="156"/>
      <c r="AI506" s="150"/>
      <c r="AJ506" s="149">
        <f t="shared" si="12"/>
        <v>0</v>
      </c>
      <c r="AK506" s="156"/>
      <c r="AL506" s="156"/>
      <c r="AM506" s="150"/>
      <c r="AN506" s="156"/>
      <c r="AO506" s="150"/>
      <c r="AP506" s="156"/>
      <c r="AQ506" s="150"/>
      <c r="AR506" s="156"/>
      <c r="AS506" s="150"/>
      <c r="AT506" s="156"/>
      <c r="AU506" s="150"/>
      <c r="AV506" s="149">
        <f t="shared" si="14"/>
        <v>0</v>
      </c>
      <c r="AW506" s="156"/>
      <c r="AX506" s="156"/>
      <c r="AY506" s="150"/>
      <c r="AZ506" s="149">
        <f t="shared" si="16"/>
        <v>0</v>
      </c>
      <c r="BA506" s="156"/>
      <c r="BB506" s="156"/>
      <c r="BC506" s="149"/>
      <c r="BD506" s="149">
        <f t="shared" si="18"/>
        <v>0</v>
      </c>
      <c r="BE506" s="356"/>
      <c r="BF506" s="156"/>
      <c r="BG506" s="151"/>
      <c r="BH506" s="149">
        <f t="shared" si="20"/>
        <v>0</v>
      </c>
      <c r="BI506" s="156"/>
      <c r="BJ506" s="156"/>
      <c r="BK506" s="156"/>
      <c r="BL506" s="156"/>
      <c r="BM506" s="156"/>
      <c r="BN506" s="151"/>
      <c r="BO506" s="149">
        <f t="shared" si="22"/>
        <v>0</v>
      </c>
      <c r="BP506" s="151"/>
      <c r="BQ506" s="126"/>
    </row>
    <row r="507" spans="1:69" ht="12.75" customHeight="1">
      <c r="A507" s="154" t="s">
        <v>1012</v>
      </c>
      <c r="B507" s="155" t="s">
        <v>1013</v>
      </c>
      <c r="C507" s="149">
        <f t="shared" si="0"/>
        <v>0</v>
      </c>
      <c r="D507" s="156">
        <f t="shared" ref="D507:F507" si="1331">+D508+D509+D510+D513+D514+D515</f>
        <v>0</v>
      </c>
      <c r="E507" s="156">
        <f t="shared" si="1331"/>
        <v>0</v>
      </c>
      <c r="F507" s="156">
        <f t="shared" si="1331"/>
        <v>0</v>
      </c>
      <c r="G507" s="150"/>
      <c r="H507" s="149">
        <f t="shared" si="2"/>
        <v>0</v>
      </c>
      <c r="I507" s="156">
        <f t="shared" ref="I507:L507" si="1332">+I508+I509+I510+I513+I514+I515</f>
        <v>0</v>
      </c>
      <c r="J507" s="156">
        <f t="shared" si="1332"/>
        <v>0</v>
      </c>
      <c r="K507" s="156">
        <f t="shared" si="1332"/>
        <v>0</v>
      </c>
      <c r="L507" s="156">
        <f t="shared" si="1332"/>
        <v>0</v>
      </c>
      <c r="M507" s="150"/>
      <c r="N507" s="149">
        <f t="shared" si="4"/>
        <v>0</v>
      </c>
      <c r="O507" s="156">
        <f t="shared" ref="O507:S507" si="1333">+O508+O509+O510+O513+O514+O515</f>
        <v>0</v>
      </c>
      <c r="P507" s="156">
        <f t="shared" si="1333"/>
        <v>0</v>
      </c>
      <c r="Q507" s="156">
        <f t="shared" si="1333"/>
        <v>0</v>
      </c>
      <c r="R507" s="156">
        <f t="shared" si="1333"/>
        <v>0</v>
      </c>
      <c r="S507" s="156">
        <f t="shared" si="1333"/>
        <v>0</v>
      </c>
      <c r="T507" s="150"/>
      <c r="U507" s="149">
        <f t="shared" si="6"/>
        <v>0</v>
      </c>
      <c r="V507" s="156">
        <f t="shared" ref="V507:X507" si="1334">+V508+V509+V510+V513+V514+V515</f>
        <v>0</v>
      </c>
      <c r="W507" s="156">
        <f t="shared" si="1334"/>
        <v>0</v>
      </c>
      <c r="X507" s="156">
        <f t="shared" si="1334"/>
        <v>0</v>
      </c>
      <c r="Y507" s="150"/>
      <c r="Z507" s="149">
        <f t="shared" si="8"/>
        <v>0</v>
      </c>
      <c r="AA507" s="156">
        <f t="shared" ref="AA507:AC507" si="1335">+AA508+AA509+AA510+AA513+AA514+AA515</f>
        <v>0</v>
      </c>
      <c r="AB507" s="156">
        <f t="shared" si="1335"/>
        <v>0</v>
      </c>
      <c r="AC507" s="156">
        <f t="shared" si="1335"/>
        <v>0</v>
      </c>
      <c r="AD507" s="150"/>
      <c r="AE507" s="149">
        <f t="shared" si="10"/>
        <v>0</v>
      </c>
      <c r="AF507" s="156">
        <f t="shared" ref="AF507:AH507" si="1336">+AF508+AF509+AF510+AF513+AF514+AF515</f>
        <v>0</v>
      </c>
      <c r="AG507" s="156">
        <f t="shared" si="1336"/>
        <v>0</v>
      </c>
      <c r="AH507" s="156">
        <f t="shared" si="1336"/>
        <v>0</v>
      </c>
      <c r="AI507" s="150"/>
      <c r="AJ507" s="149">
        <f t="shared" si="12"/>
        <v>0</v>
      </c>
      <c r="AK507" s="156">
        <f t="shared" ref="AK507:AL507" si="1337">+AK508+AK509+AK510+AK513+AK514+AK515</f>
        <v>0</v>
      </c>
      <c r="AL507" s="156">
        <f t="shared" si="1337"/>
        <v>0</v>
      </c>
      <c r="AM507" s="150"/>
      <c r="AN507" s="156">
        <f>+AN508+AN509+AN510+AN513+AN514+AN515</f>
        <v>0</v>
      </c>
      <c r="AO507" s="150"/>
      <c r="AP507" s="156">
        <f>+AP508+AP509+AP510+AP513+AP514+AP515</f>
        <v>0</v>
      </c>
      <c r="AQ507" s="150"/>
      <c r="AR507" s="156">
        <f>+AR508+AR509+AR510+AR513+AR514+AR515</f>
        <v>0</v>
      </c>
      <c r="AS507" s="150"/>
      <c r="AT507" s="156">
        <f>+AT508+AT509+AT510+AT513+AT514+AT515</f>
        <v>0</v>
      </c>
      <c r="AU507" s="150"/>
      <c r="AV507" s="149">
        <f t="shared" si="14"/>
        <v>0</v>
      </c>
      <c r="AW507" s="156">
        <f t="shared" ref="AW507:AX507" si="1338">+AW508+AW509+AW510+AW513+AW514+AW515</f>
        <v>0</v>
      </c>
      <c r="AX507" s="156">
        <f t="shared" si="1338"/>
        <v>0</v>
      </c>
      <c r="AY507" s="150"/>
      <c r="AZ507" s="149">
        <f t="shared" si="16"/>
        <v>0</v>
      </c>
      <c r="BA507" s="156">
        <f t="shared" ref="BA507:BB507" si="1339">+BA508+BA509+BA510+BA513+BA514+BA515</f>
        <v>0</v>
      </c>
      <c r="BB507" s="156">
        <f t="shared" si="1339"/>
        <v>0</v>
      </c>
      <c r="BC507" s="149"/>
      <c r="BD507" s="149">
        <f t="shared" si="18"/>
        <v>0</v>
      </c>
      <c r="BE507" s="356">
        <f>+BE508+BE509+BE510+BE513+BE514+BE515</f>
        <v>0</v>
      </c>
      <c r="BF507" s="156">
        <f t="shared" ref="BF507" si="1340">+BF508+BF509+BF510+BF513+BF514+BF515</f>
        <v>0</v>
      </c>
      <c r="BG507" s="151"/>
      <c r="BH507" s="149">
        <f t="shared" si="20"/>
        <v>0</v>
      </c>
      <c r="BI507" s="156">
        <f t="shared" ref="BI507:BM507" si="1341">+BI508+BI509+BI510+BI513+BI514+BI515</f>
        <v>0</v>
      </c>
      <c r="BJ507" s="156">
        <f t="shared" si="1341"/>
        <v>0</v>
      </c>
      <c r="BK507" s="156">
        <f t="shared" si="1341"/>
        <v>0</v>
      </c>
      <c r="BL507" s="156">
        <f t="shared" si="1341"/>
        <v>0</v>
      </c>
      <c r="BM507" s="156">
        <f t="shared" si="1341"/>
        <v>0</v>
      </c>
      <c r="BN507" s="151"/>
      <c r="BO507" s="149">
        <f t="shared" si="22"/>
        <v>0</v>
      </c>
      <c r="BP507" s="151"/>
      <c r="BQ507" s="126"/>
    </row>
    <row r="508" spans="1:69" ht="12.75" customHeight="1">
      <c r="A508" s="164" t="s">
        <v>1014</v>
      </c>
      <c r="B508" s="165" t="s">
        <v>1015</v>
      </c>
      <c r="C508" s="149">
        <f t="shared" si="0"/>
        <v>0</v>
      </c>
      <c r="D508" s="166"/>
      <c r="E508" s="166"/>
      <c r="F508" s="166"/>
      <c r="G508" s="150"/>
      <c r="H508" s="149">
        <f t="shared" si="2"/>
        <v>0</v>
      </c>
      <c r="I508" s="166"/>
      <c r="J508" s="166"/>
      <c r="K508" s="166"/>
      <c r="L508" s="166"/>
      <c r="M508" s="150"/>
      <c r="N508" s="149">
        <f t="shared" si="4"/>
        <v>0</v>
      </c>
      <c r="O508" s="166"/>
      <c r="P508" s="166"/>
      <c r="Q508" s="166"/>
      <c r="R508" s="166"/>
      <c r="S508" s="166"/>
      <c r="T508" s="150"/>
      <c r="U508" s="149">
        <f t="shared" si="6"/>
        <v>0</v>
      </c>
      <c r="V508" s="166"/>
      <c r="W508" s="166"/>
      <c r="X508" s="166"/>
      <c r="Y508" s="150"/>
      <c r="Z508" s="149">
        <f t="shared" si="8"/>
        <v>0</v>
      </c>
      <c r="AA508" s="166"/>
      <c r="AB508" s="166"/>
      <c r="AC508" s="166"/>
      <c r="AD508" s="150"/>
      <c r="AE508" s="149">
        <f t="shared" si="10"/>
        <v>0</v>
      </c>
      <c r="AF508" s="166"/>
      <c r="AG508" s="166"/>
      <c r="AH508" s="166"/>
      <c r="AI508" s="150"/>
      <c r="AJ508" s="149">
        <f t="shared" si="12"/>
        <v>0</v>
      </c>
      <c r="AK508" s="166"/>
      <c r="AL508" s="166"/>
      <c r="AM508" s="150"/>
      <c r="AN508" s="166"/>
      <c r="AO508" s="150"/>
      <c r="AP508" s="166"/>
      <c r="AQ508" s="150"/>
      <c r="AR508" s="166"/>
      <c r="AS508" s="150"/>
      <c r="AT508" s="166"/>
      <c r="AU508" s="150"/>
      <c r="AV508" s="149">
        <f t="shared" si="14"/>
        <v>0</v>
      </c>
      <c r="AW508" s="166"/>
      <c r="AX508" s="166"/>
      <c r="AY508" s="150"/>
      <c r="AZ508" s="149">
        <f t="shared" si="16"/>
        <v>0</v>
      </c>
      <c r="BA508" s="166"/>
      <c r="BB508" s="166"/>
      <c r="BC508" s="149"/>
      <c r="BD508" s="149">
        <f t="shared" si="18"/>
        <v>0</v>
      </c>
      <c r="BE508" s="358"/>
      <c r="BF508" s="166"/>
      <c r="BG508" s="151"/>
      <c r="BH508" s="149">
        <f t="shared" si="20"/>
        <v>0</v>
      </c>
      <c r="BI508" s="166"/>
      <c r="BJ508" s="166"/>
      <c r="BK508" s="166"/>
      <c r="BL508" s="166"/>
      <c r="BM508" s="166"/>
      <c r="BN508" s="151"/>
      <c r="BO508" s="149">
        <f t="shared" si="22"/>
        <v>0</v>
      </c>
      <c r="BP508" s="151"/>
      <c r="BQ508" s="126"/>
    </row>
    <row r="509" spans="1:69" ht="12.75" customHeight="1">
      <c r="A509" s="164" t="s">
        <v>1016</v>
      </c>
      <c r="B509" s="165" t="s">
        <v>1017</v>
      </c>
      <c r="C509" s="149">
        <f t="shared" si="0"/>
        <v>0</v>
      </c>
      <c r="D509" s="166"/>
      <c r="E509" s="166"/>
      <c r="F509" s="166"/>
      <c r="G509" s="150"/>
      <c r="H509" s="149">
        <f t="shared" si="2"/>
        <v>0</v>
      </c>
      <c r="I509" s="166"/>
      <c r="J509" s="166"/>
      <c r="K509" s="166"/>
      <c r="L509" s="166"/>
      <c r="M509" s="150"/>
      <c r="N509" s="149">
        <f t="shared" si="4"/>
        <v>0</v>
      </c>
      <c r="O509" s="166"/>
      <c r="P509" s="166"/>
      <c r="Q509" s="166"/>
      <c r="R509" s="166"/>
      <c r="S509" s="166"/>
      <c r="T509" s="150"/>
      <c r="U509" s="149">
        <f t="shared" si="6"/>
        <v>0</v>
      </c>
      <c r="V509" s="166"/>
      <c r="W509" s="166"/>
      <c r="X509" s="166"/>
      <c r="Y509" s="150"/>
      <c r="Z509" s="149">
        <f t="shared" si="8"/>
        <v>0</v>
      </c>
      <c r="AA509" s="166"/>
      <c r="AB509" s="166"/>
      <c r="AC509" s="166"/>
      <c r="AD509" s="150"/>
      <c r="AE509" s="149">
        <f t="shared" si="10"/>
        <v>0</v>
      </c>
      <c r="AF509" s="166"/>
      <c r="AG509" s="166"/>
      <c r="AH509" s="166"/>
      <c r="AI509" s="150"/>
      <c r="AJ509" s="149">
        <f t="shared" si="12"/>
        <v>0</v>
      </c>
      <c r="AK509" s="166"/>
      <c r="AL509" s="166"/>
      <c r="AM509" s="150"/>
      <c r="AN509" s="166"/>
      <c r="AO509" s="150"/>
      <c r="AP509" s="166"/>
      <c r="AQ509" s="150"/>
      <c r="AR509" s="166"/>
      <c r="AS509" s="150"/>
      <c r="AT509" s="166"/>
      <c r="AU509" s="150"/>
      <c r="AV509" s="149">
        <f t="shared" si="14"/>
        <v>0</v>
      </c>
      <c r="AW509" s="166"/>
      <c r="AX509" s="166"/>
      <c r="AY509" s="150"/>
      <c r="AZ509" s="149">
        <f t="shared" si="16"/>
        <v>0</v>
      </c>
      <c r="BA509" s="166"/>
      <c r="BB509" s="166"/>
      <c r="BC509" s="149"/>
      <c r="BD509" s="149">
        <f t="shared" si="18"/>
        <v>0</v>
      </c>
      <c r="BE509" s="358"/>
      <c r="BF509" s="166"/>
      <c r="BG509" s="151"/>
      <c r="BH509" s="149">
        <f t="shared" si="20"/>
        <v>0</v>
      </c>
      <c r="BI509" s="166"/>
      <c r="BJ509" s="166"/>
      <c r="BK509" s="166"/>
      <c r="BL509" s="166"/>
      <c r="BM509" s="166"/>
      <c r="BN509" s="151"/>
      <c r="BO509" s="149">
        <f t="shared" si="22"/>
        <v>0</v>
      </c>
      <c r="BP509" s="151"/>
      <c r="BQ509" s="126"/>
    </row>
    <row r="510" spans="1:69" ht="12.75" customHeight="1">
      <c r="A510" s="167" t="s">
        <v>1018</v>
      </c>
      <c r="B510" s="168" t="s">
        <v>1019</v>
      </c>
      <c r="C510" s="149">
        <f t="shared" si="0"/>
        <v>0</v>
      </c>
      <c r="D510" s="156">
        <f t="shared" ref="D510:F510" si="1342">+D511+D512</f>
        <v>0</v>
      </c>
      <c r="E510" s="156">
        <f t="shared" si="1342"/>
        <v>0</v>
      </c>
      <c r="F510" s="156">
        <f t="shared" si="1342"/>
        <v>0</v>
      </c>
      <c r="G510" s="150"/>
      <c r="H510" s="149">
        <f t="shared" si="2"/>
        <v>0</v>
      </c>
      <c r="I510" s="156">
        <f t="shared" ref="I510:L510" si="1343">+I511+I512</f>
        <v>0</v>
      </c>
      <c r="J510" s="156">
        <f t="shared" si="1343"/>
        <v>0</v>
      </c>
      <c r="K510" s="156">
        <f t="shared" si="1343"/>
        <v>0</v>
      </c>
      <c r="L510" s="156">
        <f t="shared" si="1343"/>
        <v>0</v>
      </c>
      <c r="M510" s="150"/>
      <c r="N510" s="149">
        <f t="shared" si="4"/>
        <v>0</v>
      </c>
      <c r="O510" s="156">
        <f t="shared" ref="O510:S510" si="1344">+O511+O512</f>
        <v>0</v>
      </c>
      <c r="P510" s="156">
        <f t="shared" si="1344"/>
        <v>0</v>
      </c>
      <c r="Q510" s="156">
        <f t="shared" si="1344"/>
        <v>0</v>
      </c>
      <c r="R510" s="156">
        <f t="shared" si="1344"/>
        <v>0</v>
      </c>
      <c r="S510" s="156">
        <f t="shared" si="1344"/>
        <v>0</v>
      </c>
      <c r="T510" s="150"/>
      <c r="U510" s="149">
        <f t="shared" si="6"/>
        <v>0</v>
      </c>
      <c r="V510" s="156">
        <f t="shared" ref="V510:X510" si="1345">+V511+V512</f>
        <v>0</v>
      </c>
      <c r="W510" s="156">
        <f t="shared" si="1345"/>
        <v>0</v>
      </c>
      <c r="X510" s="156">
        <f t="shared" si="1345"/>
        <v>0</v>
      </c>
      <c r="Y510" s="150"/>
      <c r="Z510" s="149">
        <f t="shared" si="8"/>
        <v>0</v>
      </c>
      <c r="AA510" s="156">
        <f t="shared" ref="AA510:AC510" si="1346">+AA511+AA512</f>
        <v>0</v>
      </c>
      <c r="AB510" s="156">
        <f t="shared" si="1346"/>
        <v>0</v>
      </c>
      <c r="AC510" s="156">
        <f t="shared" si="1346"/>
        <v>0</v>
      </c>
      <c r="AD510" s="150"/>
      <c r="AE510" s="149">
        <f t="shared" si="10"/>
        <v>0</v>
      </c>
      <c r="AF510" s="156">
        <f t="shared" ref="AF510:AH510" si="1347">+AF511+AF512</f>
        <v>0</v>
      </c>
      <c r="AG510" s="156">
        <f t="shared" si="1347"/>
        <v>0</v>
      </c>
      <c r="AH510" s="156">
        <f t="shared" si="1347"/>
        <v>0</v>
      </c>
      <c r="AI510" s="150"/>
      <c r="AJ510" s="149">
        <f t="shared" si="12"/>
        <v>0</v>
      </c>
      <c r="AK510" s="156">
        <f t="shared" ref="AK510:AL510" si="1348">+AK511+AK512</f>
        <v>0</v>
      </c>
      <c r="AL510" s="156">
        <f t="shared" si="1348"/>
        <v>0</v>
      </c>
      <c r="AM510" s="150"/>
      <c r="AN510" s="156">
        <f>+AN511+AN512</f>
        <v>0</v>
      </c>
      <c r="AO510" s="150"/>
      <c r="AP510" s="156">
        <f>+AP511+AP512</f>
        <v>0</v>
      </c>
      <c r="AQ510" s="150"/>
      <c r="AR510" s="156">
        <f>+AR511+AR512</f>
        <v>0</v>
      </c>
      <c r="AS510" s="150"/>
      <c r="AT510" s="156">
        <f>+AT511+AT512</f>
        <v>0</v>
      </c>
      <c r="AU510" s="150"/>
      <c r="AV510" s="149">
        <f t="shared" si="14"/>
        <v>0</v>
      </c>
      <c r="AW510" s="156">
        <f t="shared" ref="AW510:AX510" si="1349">+AW511+AW512</f>
        <v>0</v>
      </c>
      <c r="AX510" s="156">
        <f t="shared" si="1349"/>
        <v>0</v>
      </c>
      <c r="AY510" s="150"/>
      <c r="AZ510" s="149">
        <f t="shared" si="16"/>
        <v>0</v>
      </c>
      <c r="BA510" s="156">
        <f t="shared" ref="BA510:BB510" si="1350">+BA511+BA512</f>
        <v>0</v>
      </c>
      <c r="BB510" s="156">
        <f t="shared" si="1350"/>
        <v>0</v>
      </c>
      <c r="BC510" s="149"/>
      <c r="BD510" s="149">
        <f t="shared" si="18"/>
        <v>0</v>
      </c>
      <c r="BE510" s="356">
        <f>+BE511+BE512</f>
        <v>0</v>
      </c>
      <c r="BF510" s="156">
        <f t="shared" ref="BF510" si="1351">+BF511+BF512</f>
        <v>0</v>
      </c>
      <c r="BG510" s="151"/>
      <c r="BH510" s="149">
        <f t="shared" si="20"/>
        <v>0</v>
      </c>
      <c r="BI510" s="156">
        <f t="shared" ref="BI510:BM510" si="1352">+BI511+BI512</f>
        <v>0</v>
      </c>
      <c r="BJ510" s="156">
        <f t="shared" si="1352"/>
        <v>0</v>
      </c>
      <c r="BK510" s="156">
        <f t="shared" si="1352"/>
        <v>0</v>
      </c>
      <c r="BL510" s="156">
        <f t="shared" si="1352"/>
        <v>0</v>
      </c>
      <c r="BM510" s="156">
        <f t="shared" si="1352"/>
        <v>0</v>
      </c>
      <c r="BN510" s="151"/>
      <c r="BO510" s="149">
        <f t="shared" si="22"/>
        <v>0</v>
      </c>
      <c r="BP510" s="151"/>
      <c r="BQ510" s="126"/>
    </row>
    <row r="511" spans="1:69" ht="12.75" customHeight="1">
      <c r="A511" s="164" t="s">
        <v>1020</v>
      </c>
      <c r="B511" s="165" t="s">
        <v>1021</v>
      </c>
      <c r="C511" s="149">
        <f t="shared" si="0"/>
        <v>0</v>
      </c>
      <c r="D511" s="166"/>
      <c r="E511" s="166"/>
      <c r="F511" s="166"/>
      <c r="G511" s="150"/>
      <c r="H511" s="149">
        <f t="shared" si="2"/>
        <v>0</v>
      </c>
      <c r="I511" s="166"/>
      <c r="J511" s="166"/>
      <c r="K511" s="166"/>
      <c r="L511" s="166"/>
      <c r="M511" s="150"/>
      <c r="N511" s="149">
        <f t="shared" si="4"/>
        <v>0</v>
      </c>
      <c r="O511" s="166"/>
      <c r="P511" s="166"/>
      <c r="Q511" s="166"/>
      <c r="R511" s="166"/>
      <c r="S511" s="166"/>
      <c r="T511" s="150"/>
      <c r="U511" s="149">
        <f t="shared" si="6"/>
        <v>0</v>
      </c>
      <c r="V511" s="166"/>
      <c r="W511" s="166"/>
      <c r="X511" s="166"/>
      <c r="Y511" s="150"/>
      <c r="Z511" s="149">
        <f t="shared" si="8"/>
        <v>0</v>
      </c>
      <c r="AA511" s="166"/>
      <c r="AB511" s="166"/>
      <c r="AC511" s="166"/>
      <c r="AD511" s="150"/>
      <c r="AE511" s="149">
        <f t="shared" si="10"/>
        <v>0</v>
      </c>
      <c r="AF511" s="166"/>
      <c r="AG511" s="166"/>
      <c r="AH511" s="166"/>
      <c r="AI511" s="150"/>
      <c r="AJ511" s="149">
        <f t="shared" si="12"/>
        <v>0</v>
      </c>
      <c r="AK511" s="166"/>
      <c r="AL511" s="166"/>
      <c r="AM511" s="150"/>
      <c r="AN511" s="166"/>
      <c r="AO511" s="150"/>
      <c r="AP511" s="166"/>
      <c r="AQ511" s="150"/>
      <c r="AR511" s="166"/>
      <c r="AS511" s="150"/>
      <c r="AT511" s="166"/>
      <c r="AU511" s="150"/>
      <c r="AV511" s="149">
        <f t="shared" si="14"/>
        <v>0</v>
      </c>
      <c r="AW511" s="166"/>
      <c r="AX511" s="166"/>
      <c r="AY511" s="150"/>
      <c r="AZ511" s="149">
        <f t="shared" si="16"/>
        <v>0</v>
      </c>
      <c r="BA511" s="166"/>
      <c r="BB511" s="166"/>
      <c r="BC511" s="149"/>
      <c r="BD511" s="149">
        <f t="shared" si="18"/>
        <v>0</v>
      </c>
      <c r="BE511" s="358"/>
      <c r="BF511" s="166"/>
      <c r="BG511" s="151"/>
      <c r="BH511" s="149">
        <f t="shared" si="20"/>
        <v>0</v>
      </c>
      <c r="BI511" s="166"/>
      <c r="BJ511" s="166"/>
      <c r="BK511" s="166"/>
      <c r="BL511" s="166"/>
      <c r="BM511" s="166"/>
      <c r="BN511" s="151"/>
      <c r="BO511" s="149">
        <f t="shared" si="22"/>
        <v>0</v>
      </c>
      <c r="BP511" s="151"/>
      <c r="BQ511" s="126"/>
    </row>
    <row r="512" spans="1:69" ht="12.75" customHeight="1">
      <c r="A512" s="164" t="s">
        <v>1022</v>
      </c>
      <c r="B512" s="165" t="s">
        <v>1023</v>
      </c>
      <c r="C512" s="149">
        <f t="shared" si="0"/>
        <v>0</v>
      </c>
      <c r="D512" s="166"/>
      <c r="E512" s="166"/>
      <c r="F512" s="166"/>
      <c r="G512" s="150"/>
      <c r="H512" s="149">
        <f t="shared" si="2"/>
        <v>0</v>
      </c>
      <c r="I512" s="166"/>
      <c r="J512" s="166"/>
      <c r="K512" s="166"/>
      <c r="L512" s="166"/>
      <c r="M512" s="150"/>
      <c r="N512" s="149">
        <f t="shared" si="4"/>
        <v>0</v>
      </c>
      <c r="O512" s="166"/>
      <c r="P512" s="166"/>
      <c r="Q512" s="166"/>
      <c r="R512" s="166"/>
      <c r="S512" s="166"/>
      <c r="T512" s="150"/>
      <c r="U512" s="149">
        <f t="shared" si="6"/>
        <v>0</v>
      </c>
      <c r="V512" s="166"/>
      <c r="W512" s="166"/>
      <c r="X512" s="166"/>
      <c r="Y512" s="150"/>
      <c r="Z512" s="149">
        <f t="shared" si="8"/>
        <v>0</v>
      </c>
      <c r="AA512" s="166"/>
      <c r="AB512" s="166"/>
      <c r="AC512" s="166"/>
      <c r="AD512" s="150"/>
      <c r="AE512" s="149">
        <f t="shared" si="10"/>
        <v>0</v>
      </c>
      <c r="AF512" s="166"/>
      <c r="AG512" s="166"/>
      <c r="AH512" s="166"/>
      <c r="AI512" s="150"/>
      <c r="AJ512" s="149">
        <f t="shared" si="12"/>
        <v>0</v>
      </c>
      <c r="AK512" s="166"/>
      <c r="AL512" s="166"/>
      <c r="AM512" s="150"/>
      <c r="AN512" s="166"/>
      <c r="AO512" s="150"/>
      <c r="AP512" s="166"/>
      <c r="AQ512" s="150"/>
      <c r="AR512" s="166"/>
      <c r="AS512" s="150"/>
      <c r="AT512" s="166"/>
      <c r="AU512" s="150"/>
      <c r="AV512" s="149">
        <f t="shared" si="14"/>
        <v>0</v>
      </c>
      <c r="AW512" s="166"/>
      <c r="AX512" s="166"/>
      <c r="AY512" s="150"/>
      <c r="AZ512" s="149">
        <f t="shared" si="16"/>
        <v>0</v>
      </c>
      <c r="BA512" s="166"/>
      <c r="BB512" s="166"/>
      <c r="BC512" s="149"/>
      <c r="BD512" s="149">
        <f t="shared" si="18"/>
        <v>0</v>
      </c>
      <c r="BE512" s="358"/>
      <c r="BF512" s="166"/>
      <c r="BG512" s="151"/>
      <c r="BH512" s="149">
        <f t="shared" si="20"/>
        <v>0</v>
      </c>
      <c r="BI512" s="166"/>
      <c r="BJ512" s="166"/>
      <c r="BK512" s="166"/>
      <c r="BL512" s="166"/>
      <c r="BM512" s="166"/>
      <c r="BN512" s="151"/>
      <c r="BO512" s="149">
        <f t="shared" si="22"/>
        <v>0</v>
      </c>
      <c r="BP512" s="151"/>
      <c r="BQ512" s="126"/>
    </row>
    <row r="513" spans="1:69" ht="12.75" customHeight="1">
      <c r="A513" s="164" t="s">
        <v>1024</v>
      </c>
      <c r="B513" s="165" t="s">
        <v>1025</v>
      </c>
      <c r="C513" s="149">
        <f t="shared" si="0"/>
        <v>0</v>
      </c>
      <c r="D513" s="166"/>
      <c r="E513" s="166"/>
      <c r="F513" s="166"/>
      <c r="G513" s="150"/>
      <c r="H513" s="149">
        <f t="shared" si="2"/>
        <v>0</v>
      </c>
      <c r="I513" s="166"/>
      <c r="J513" s="166"/>
      <c r="K513" s="166"/>
      <c r="L513" s="166"/>
      <c r="M513" s="150"/>
      <c r="N513" s="149">
        <f t="shared" si="4"/>
        <v>0</v>
      </c>
      <c r="O513" s="166"/>
      <c r="P513" s="166"/>
      <c r="Q513" s="166"/>
      <c r="R513" s="166"/>
      <c r="S513" s="166"/>
      <c r="T513" s="150"/>
      <c r="U513" s="149">
        <f t="shared" si="6"/>
        <v>0</v>
      </c>
      <c r="V513" s="166"/>
      <c r="W513" s="166"/>
      <c r="X513" s="166"/>
      <c r="Y513" s="150"/>
      <c r="Z513" s="149">
        <f t="shared" si="8"/>
        <v>0</v>
      </c>
      <c r="AA513" s="166"/>
      <c r="AB513" s="166"/>
      <c r="AC513" s="166"/>
      <c r="AD513" s="150"/>
      <c r="AE513" s="149">
        <f t="shared" si="10"/>
        <v>0</v>
      </c>
      <c r="AF513" s="166"/>
      <c r="AG513" s="166"/>
      <c r="AH513" s="166"/>
      <c r="AI513" s="150"/>
      <c r="AJ513" s="149">
        <f t="shared" si="12"/>
        <v>0</v>
      </c>
      <c r="AK513" s="166"/>
      <c r="AL513" s="166"/>
      <c r="AM513" s="150"/>
      <c r="AN513" s="166"/>
      <c r="AO513" s="150"/>
      <c r="AP513" s="166"/>
      <c r="AQ513" s="150"/>
      <c r="AR513" s="166"/>
      <c r="AS513" s="150"/>
      <c r="AT513" s="166"/>
      <c r="AU513" s="150"/>
      <c r="AV513" s="149">
        <f t="shared" si="14"/>
        <v>0</v>
      </c>
      <c r="AW513" s="166"/>
      <c r="AX513" s="166"/>
      <c r="AY513" s="150"/>
      <c r="AZ513" s="149">
        <f t="shared" si="16"/>
        <v>0</v>
      </c>
      <c r="BA513" s="166"/>
      <c r="BB513" s="166"/>
      <c r="BC513" s="149"/>
      <c r="BD513" s="149">
        <f t="shared" si="18"/>
        <v>0</v>
      </c>
      <c r="BE513" s="358"/>
      <c r="BF513" s="166"/>
      <c r="BG513" s="151"/>
      <c r="BH513" s="149">
        <f t="shared" si="20"/>
        <v>0</v>
      </c>
      <c r="BI513" s="166"/>
      <c r="BJ513" s="166"/>
      <c r="BK513" s="166"/>
      <c r="BL513" s="166"/>
      <c r="BM513" s="166"/>
      <c r="BN513" s="151"/>
      <c r="BO513" s="149">
        <f t="shared" si="22"/>
        <v>0</v>
      </c>
      <c r="BP513" s="151"/>
      <c r="BQ513" s="126"/>
    </row>
    <row r="514" spans="1:69" ht="12.75" customHeight="1">
      <c r="A514" s="164" t="s">
        <v>1026</v>
      </c>
      <c r="B514" s="165" t="s">
        <v>1027</v>
      </c>
      <c r="C514" s="149">
        <f t="shared" si="0"/>
        <v>0</v>
      </c>
      <c r="D514" s="166"/>
      <c r="E514" s="166"/>
      <c r="F514" s="166"/>
      <c r="G514" s="150"/>
      <c r="H514" s="149">
        <f t="shared" si="2"/>
        <v>0</v>
      </c>
      <c r="I514" s="166"/>
      <c r="J514" s="166"/>
      <c r="K514" s="166"/>
      <c r="L514" s="166"/>
      <c r="M514" s="150"/>
      <c r="N514" s="149">
        <f t="shared" si="4"/>
        <v>0</v>
      </c>
      <c r="O514" s="166"/>
      <c r="P514" s="166"/>
      <c r="Q514" s="166"/>
      <c r="R514" s="166"/>
      <c r="S514" s="166"/>
      <c r="T514" s="150"/>
      <c r="U514" s="149">
        <f t="shared" si="6"/>
        <v>0</v>
      </c>
      <c r="V514" s="166"/>
      <c r="W514" s="166"/>
      <c r="X514" s="166"/>
      <c r="Y514" s="150"/>
      <c r="Z514" s="149">
        <f t="shared" si="8"/>
        <v>0</v>
      </c>
      <c r="AA514" s="166"/>
      <c r="AB514" s="166"/>
      <c r="AC514" s="166"/>
      <c r="AD514" s="150"/>
      <c r="AE514" s="149">
        <f t="shared" si="10"/>
        <v>0</v>
      </c>
      <c r="AF514" s="166"/>
      <c r="AG514" s="166"/>
      <c r="AH514" s="166"/>
      <c r="AI514" s="150"/>
      <c r="AJ514" s="149">
        <f t="shared" si="12"/>
        <v>0</v>
      </c>
      <c r="AK514" s="166"/>
      <c r="AL514" s="166"/>
      <c r="AM514" s="150"/>
      <c r="AN514" s="166"/>
      <c r="AO514" s="150"/>
      <c r="AP514" s="166"/>
      <c r="AQ514" s="150"/>
      <c r="AR514" s="166"/>
      <c r="AS514" s="150"/>
      <c r="AT514" s="166"/>
      <c r="AU514" s="150"/>
      <c r="AV514" s="149">
        <f t="shared" si="14"/>
        <v>0</v>
      </c>
      <c r="AW514" s="166"/>
      <c r="AX514" s="166"/>
      <c r="AY514" s="150"/>
      <c r="AZ514" s="149">
        <f t="shared" si="16"/>
        <v>0</v>
      </c>
      <c r="BA514" s="166"/>
      <c r="BB514" s="166"/>
      <c r="BC514" s="149"/>
      <c r="BD514" s="149">
        <f t="shared" si="18"/>
        <v>0</v>
      </c>
      <c r="BE514" s="358"/>
      <c r="BF514" s="166"/>
      <c r="BG514" s="151"/>
      <c r="BH514" s="149">
        <f t="shared" si="20"/>
        <v>0</v>
      </c>
      <c r="BI514" s="166"/>
      <c r="BJ514" s="166"/>
      <c r="BK514" s="166"/>
      <c r="BL514" s="166"/>
      <c r="BM514" s="166"/>
      <c r="BN514" s="151"/>
      <c r="BO514" s="149">
        <f t="shared" si="22"/>
        <v>0</v>
      </c>
      <c r="BP514" s="151"/>
      <c r="BQ514" s="126"/>
    </row>
    <row r="515" spans="1:69" ht="12.75" customHeight="1">
      <c r="A515" s="164" t="s">
        <v>1028</v>
      </c>
      <c r="B515" s="165" t="s">
        <v>1029</v>
      </c>
      <c r="C515" s="149">
        <f t="shared" si="0"/>
        <v>0</v>
      </c>
      <c r="D515" s="166"/>
      <c r="E515" s="166"/>
      <c r="F515" s="166"/>
      <c r="G515" s="150"/>
      <c r="H515" s="149">
        <f t="shared" si="2"/>
        <v>0</v>
      </c>
      <c r="I515" s="166"/>
      <c r="J515" s="166"/>
      <c r="K515" s="166"/>
      <c r="L515" s="166"/>
      <c r="M515" s="150"/>
      <c r="N515" s="149">
        <f t="shared" si="4"/>
        <v>0</v>
      </c>
      <c r="O515" s="166"/>
      <c r="P515" s="166"/>
      <c r="Q515" s="166"/>
      <c r="R515" s="166"/>
      <c r="S515" s="166"/>
      <c r="T515" s="150"/>
      <c r="U515" s="149">
        <f t="shared" si="6"/>
        <v>0</v>
      </c>
      <c r="V515" s="166"/>
      <c r="W515" s="166"/>
      <c r="X515" s="166"/>
      <c r="Y515" s="150"/>
      <c r="Z515" s="149">
        <f t="shared" si="8"/>
        <v>0</v>
      </c>
      <c r="AA515" s="166"/>
      <c r="AB515" s="166"/>
      <c r="AC515" s="166"/>
      <c r="AD515" s="150"/>
      <c r="AE515" s="149">
        <f t="shared" si="10"/>
        <v>0</v>
      </c>
      <c r="AF515" s="166"/>
      <c r="AG515" s="166"/>
      <c r="AH515" s="166"/>
      <c r="AI515" s="150"/>
      <c r="AJ515" s="149">
        <f t="shared" si="12"/>
        <v>0</v>
      </c>
      <c r="AK515" s="166"/>
      <c r="AL515" s="166"/>
      <c r="AM515" s="150"/>
      <c r="AN515" s="166"/>
      <c r="AO515" s="150"/>
      <c r="AP515" s="166"/>
      <c r="AQ515" s="150"/>
      <c r="AR515" s="166"/>
      <c r="AS515" s="150"/>
      <c r="AT515" s="166"/>
      <c r="AU515" s="150"/>
      <c r="AV515" s="149">
        <f t="shared" si="14"/>
        <v>0</v>
      </c>
      <c r="AW515" s="166"/>
      <c r="AX515" s="166"/>
      <c r="AY515" s="150"/>
      <c r="AZ515" s="149">
        <f t="shared" si="16"/>
        <v>0</v>
      </c>
      <c r="BA515" s="166"/>
      <c r="BB515" s="166"/>
      <c r="BC515" s="149"/>
      <c r="BD515" s="149">
        <f t="shared" si="18"/>
        <v>0</v>
      </c>
      <c r="BE515" s="358"/>
      <c r="BF515" s="166"/>
      <c r="BG515" s="151"/>
      <c r="BH515" s="149">
        <f t="shared" si="20"/>
        <v>0</v>
      </c>
      <c r="BI515" s="166"/>
      <c r="BJ515" s="166"/>
      <c r="BK515" s="166"/>
      <c r="BL515" s="166"/>
      <c r="BM515" s="166"/>
      <c r="BN515" s="151"/>
      <c r="BO515" s="149">
        <f t="shared" si="22"/>
        <v>0</v>
      </c>
      <c r="BP515" s="151"/>
      <c r="BQ515" s="126"/>
    </row>
    <row r="516" spans="1:69" ht="12.75" customHeight="1">
      <c r="A516" s="154" t="s">
        <v>1030</v>
      </c>
      <c r="B516" s="155" t="s">
        <v>1031</v>
      </c>
      <c r="C516" s="149">
        <f t="shared" si="0"/>
        <v>0</v>
      </c>
      <c r="D516" s="156">
        <f t="shared" ref="D516:F516" si="1353">SUM(D517:D526)</f>
        <v>0</v>
      </c>
      <c r="E516" s="156">
        <f t="shared" si="1353"/>
        <v>0</v>
      </c>
      <c r="F516" s="156">
        <f t="shared" si="1353"/>
        <v>0</v>
      </c>
      <c r="G516" s="150"/>
      <c r="H516" s="149">
        <f t="shared" si="2"/>
        <v>0</v>
      </c>
      <c r="I516" s="156">
        <f t="shared" ref="I516:L516" si="1354">SUM(I517:I526)</f>
        <v>0</v>
      </c>
      <c r="J516" s="156">
        <f t="shared" si="1354"/>
        <v>0</v>
      </c>
      <c r="K516" s="156">
        <f t="shared" si="1354"/>
        <v>0</v>
      </c>
      <c r="L516" s="156">
        <f t="shared" si="1354"/>
        <v>0</v>
      </c>
      <c r="M516" s="150"/>
      <c r="N516" s="149">
        <f t="shared" si="4"/>
        <v>0</v>
      </c>
      <c r="O516" s="156">
        <f t="shared" ref="O516:S516" si="1355">SUM(O517:O526)</f>
        <v>0</v>
      </c>
      <c r="P516" s="156">
        <f t="shared" si="1355"/>
        <v>0</v>
      </c>
      <c r="Q516" s="156">
        <f t="shared" si="1355"/>
        <v>0</v>
      </c>
      <c r="R516" s="156">
        <f t="shared" si="1355"/>
        <v>0</v>
      </c>
      <c r="S516" s="156">
        <f t="shared" si="1355"/>
        <v>0</v>
      </c>
      <c r="T516" s="150"/>
      <c r="U516" s="149">
        <f t="shared" si="6"/>
        <v>0</v>
      </c>
      <c r="V516" s="156">
        <f t="shared" ref="V516:X516" si="1356">SUM(V517:V526)</f>
        <v>0</v>
      </c>
      <c r="W516" s="156">
        <f t="shared" si="1356"/>
        <v>0</v>
      </c>
      <c r="X516" s="156">
        <f t="shared" si="1356"/>
        <v>0</v>
      </c>
      <c r="Y516" s="150"/>
      <c r="Z516" s="149">
        <f t="shared" si="8"/>
        <v>0</v>
      </c>
      <c r="AA516" s="156">
        <f t="shared" ref="AA516:AC516" si="1357">SUM(AA517:AA526)</f>
        <v>0</v>
      </c>
      <c r="AB516" s="156">
        <f t="shared" si="1357"/>
        <v>0</v>
      </c>
      <c r="AC516" s="156">
        <f t="shared" si="1357"/>
        <v>0</v>
      </c>
      <c r="AD516" s="150"/>
      <c r="AE516" s="149">
        <f t="shared" si="10"/>
        <v>0</v>
      </c>
      <c r="AF516" s="156">
        <f t="shared" ref="AF516:AH516" si="1358">SUM(AF517:AF526)</f>
        <v>0</v>
      </c>
      <c r="AG516" s="156">
        <f t="shared" si="1358"/>
        <v>0</v>
      </c>
      <c r="AH516" s="156">
        <f t="shared" si="1358"/>
        <v>0</v>
      </c>
      <c r="AI516" s="150"/>
      <c r="AJ516" s="149">
        <f t="shared" si="12"/>
        <v>0</v>
      </c>
      <c r="AK516" s="156">
        <f t="shared" ref="AK516:AL516" si="1359">SUM(AK517:AK526)</f>
        <v>0</v>
      </c>
      <c r="AL516" s="156">
        <f t="shared" si="1359"/>
        <v>0</v>
      </c>
      <c r="AM516" s="150"/>
      <c r="AN516" s="156">
        <f>SUM(AN517:AN526)</f>
        <v>0</v>
      </c>
      <c r="AO516" s="150"/>
      <c r="AP516" s="156">
        <f>SUM(AP517:AP526)</f>
        <v>0</v>
      </c>
      <c r="AQ516" s="150"/>
      <c r="AR516" s="156">
        <f>SUM(AR517:AR526)</f>
        <v>0</v>
      </c>
      <c r="AS516" s="150"/>
      <c r="AT516" s="156">
        <f>SUM(AT517:AT526)</f>
        <v>0</v>
      </c>
      <c r="AU516" s="150"/>
      <c r="AV516" s="149">
        <f t="shared" si="14"/>
        <v>0</v>
      </c>
      <c r="AW516" s="156">
        <f t="shared" ref="AW516:AX516" si="1360">SUM(AW517:AW526)</f>
        <v>0</v>
      </c>
      <c r="AX516" s="156">
        <f t="shared" si="1360"/>
        <v>0</v>
      </c>
      <c r="AY516" s="150"/>
      <c r="AZ516" s="149">
        <f t="shared" si="16"/>
        <v>0</v>
      </c>
      <c r="BA516" s="156">
        <f t="shared" ref="BA516:BB516" si="1361">SUM(BA517:BA526)</f>
        <v>0</v>
      </c>
      <c r="BB516" s="156">
        <f t="shared" si="1361"/>
        <v>0</v>
      </c>
      <c r="BC516" s="149"/>
      <c r="BD516" s="149">
        <f t="shared" si="18"/>
        <v>0</v>
      </c>
      <c r="BE516" s="356">
        <f>SUM(BE517:BE526)</f>
        <v>0</v>
      </c>
      <c r="BF516" s="156">
        <f t="shared" ref="BF516" si="1362">SUM(BF517:BF526)</f>
        <v>0</v>
      </c>
      <c r="BG516" s="151"/>
      <c r="BH516" s="149">
        <f t="shared" si="20"/>
        <v>0</v>
      </c>
      <c r="BI516" s="156">
        <f t="shared" ref="BI516:BM516" si="1363">SUM(BI517:BI526)</f>
        <v>0</v>
      </c>
      <c r="BJ516" s="156">
        <f t="shared" si="1363"/>
        <v>0</v>
      </c>
      <c r="BK516" s="156">
        <f t="shared" si="1363"/>
        <v>0</v>
      </c>
      <c r="BL516" s="156">
        <f t="shared" si="1363"/>
        <v>0</v>
      </c>
      <c r="BM516" s="156">
        <f t="shared" si="1363"/>
        <v>0</v>
      </c>
      <c r="BN516" s="151"/>
      <c r="BO516" s="149">
        <f t="shared" si="22"/>
        <v>0</v>
      </c>
      <c r="BP516" s="151"/>
      <c r="BQ516" s="126"/>
    </row>
    <row r="517" spans="1:69" ht="12.75" customHeight="1">
      <c r="A517" s="164" t="s">
        <v>1032</v>
      </c>
      <c r="B517" s="165" t="s">
        <v>1033</v>
      </c>
      <c r="C517" s="149">
        <f t="shared" si="0"/>
        <v>0</v>
      </c>
      <c r="D517" s="166"/>
      <c r="E517" s="166"/>
      <c r="F517" s="166"/>
      <c r="G517" s="150"/>
      <c r="H517" s="149">
        <f t="shared" si="2"/>
        <v>0</v>
      </c>
      <c r="I517" s="156"/>
      <c r="J517" s="156"/>
      <c r="K517" s="156"/>
      <c r="L517" s="156"/>
      <c r="M517" s="150"/>
      <c r="N517" s="149">
        <f t="shared" si="4"/>
        <v>0</v>
      </c>
      <c r="O517" s="156"/>
      <c r="P517" s="156"/>
      <c r="Q517" s="156"/>
      <c r="R517" s="156"/>
      <c r="S517" s="156"/>
      <c r="T517" s="150"/>
      <c r="U517" s="149">
        <f t="shared" si="6"/>
        <v>0</v>
      </c>
      <c r="V517" s="156"/>
      <c r="W517" s="156"/>
      <c r="X517" s="156"/>
      <c r="Y517" s="150"/>
      <c r="Z517" s="149">
        <f t="shared" si="8"/>
        <v>0</v>
      </c>
      <c r="AA517" s="166"/>
      <c r="AB517" s="166"/>
      <c r="AC517" s="166"/>
      <c r="AD517" s="150"/>
      <c r="AE517" s="149">
        <f t="shared" si="10"/>
        <v>0</v>
      </c>
      <c r="AF517" s="166"/>
      <c r="AG517" s="166"/>
      <c r="AH517" s="166"/>
      <c r="AI517" s="150"/>
      <c r="AJ517" s="149">
        <f t="shared" si="12"/>
        <v>0</v>
      </c>
      <c r="AK517" s="166"/>
      <c r="AL517" s="166"/>
      <c r="AM517" s="150"/>
      <c r="AN517" s="166"/>
      <c r="AO517" s="150"/>
      <c r="AP517" s="166"/>
      <c r="AQ517" s="150"/>
      <c r="AR517" s="166"/>
      <c r="AS517" s="150"/>
      <c r="AT517" s="166"/>
      <c r="AU517" s="150"/>
      <c r="AV517" s="149">
        <f t="shared" si="14"/>
        <v>0</v>
      </c>
      <c r="AW517" s="166"/>
      <c r="AX517" s="166"/>
      <c r="AY517" s="150"/>
      <c r="AZ517" s="149">
        <f t="shared" si="16"/>
        <v>0</v>
      </c>
      <c r="BA517" s="166"/>
      <c r="BB517" s="166"/>
      <c r="BC517" s="149"/>
      <c r="BD517" s="149">
        <f t="shared" si="18"/>
        <v>0</v>
      </c>
      <c r="BE517" s="358"/>
      <c r="BF517" s="166"/>
      <c r="BG517" s="151"/>
      <c r="BH517" s="149">
        <f t="shared" si="20"/>
        <v>0</v>
      </c>
      <c r="BI517" s="156"/>
      <c r="BJ517" s="156"/>
      <c r="BK517" s="156"/>
      <c r="BL517" s="156"/>
      <c r="BM517" s="156"/>
      <c r="BN517" s="151"/>
      <c r="BO517" s="149">
        <f t="shared" si="22"/>
        <v>0</v>
      </c>
      <c r="BP517" s="151"/>
      <c r="BQ517" s="126"/>
    </row>
    <row r="518" spans="1:69" ht="12.75" customHeight="1">
      <c r="A518" s="164" t="s">
        <v>1034</v>
      </c>
      <c r="B518" s="165" t="s">
        <v>1035</v>
      </c>
      <c r="C518" s="149">
        <f t="shared" si="0"/>
        <v>0</v>
      </c>
      <c r="D518" s="166"/>
      <c r="E518" s="166"/>
      <c r="F518" s="166"/>
      <c r="G518" s="150"/>
      <c r="H518" s="149">
        <f t="shared" si="2"/>
        <v>0</v>
      </c>
      <c r="I518" s="156"/>
      <c r="J518" s="156"/>
      <c r="K518" s="156"/>
      <c r="L518" s="156"/>
      <c r="M518" s="150"/>
      <c r="N518" s="149">
        <f t="shared" si="4"/>
        <v>0</v>
      </c>
      <c r="O518" s="156"/>
      <c r="P518" s="156"/>
      <c r="Q518" s="156"/>
      <c r="R518" s="156"/>
      <c r="S518" s="156"/>
      <c r="T518" s="150"/>
      <c r="U518" s="149">
        <f t="shared" si="6"/>
        <v>0</v>
      </c>
      <c r="V518" s="156"/>
      <c r="W518" s="156"/>
      <c r="X518" s="156"/>
      <c r="Y518" s="150"/>
      <c r="Z518" s="149">
        <f t="shared" si="8"/>
        <v>0</v>
      </c>
      <c r="AA518" s="166"/>
      <c r="AB518" s="166"/>
      <c r="AC518" s="166"/>
      <c r="AD518" s="150"/>
      <c r="AE518" s="149">
        <f t="shared" si="10"/>
        <v>0</v>
      </c>
      <c r="AF518" s="166"/>
      <c r="AG518" s="166"/>
      <c r="AH518" s="166"/>
      <c r="AI518" s="150"/>
      <c r="AJ518" s="149">
        <f t="shared" si="12"/>
        <v>0</v>
      </c>
      <c r="AK518" s="166"/>
      <c r="AL518" s="166"/>
      <c r="AM518" s="150"/>
      <c r="AN518" s="166"/>
      <c r="AO518" s="150"/>
      <c r="AP518" s="166"/>
      <c r="AQ518" s="150"/>
      <c r="AR518" s="166"/>
      <c r="AS518" s="150"/>
      <c r="AT518" s="166"/>
      <c r="AU518" s="150"/>
      <c r="AV518" s="149">
        <f t="shared" si="14"/>
        <v>0</v>
      </c>
      <c r="AW518" s="166"/>
      <c r="AX518" s="166"/>
      <c r="AY518" s="150"/>
      <c r="AZ518" s="149">
        <f t="shared" si="16"/>
        <v>0</v>
      </c>
      <c r="BA518" s="166"/>
      <c r="BB518" s="166"/>
      <c r="BC518" s="149"/>
      <c r="BD518" s="149">
        <f t="shared" si="18"/>
        <v>0</v>
      </c>
      <c r="BE518" s="358"/>
      <c r="BF518" s="166"/>
      <c r="BG518" s="151"/>
      <c r="BH518" s="149">
        <f t="shared" si="20"/>
        <v>0</v>
      </c>
      <c r="BI518" s="156"/>
      <c r="BJ518" s="156"/>
      <c r="BK518" s="156"/>
      <c r="BL518" s="156"/>
      <c r="BM518" s="156"/>
      <c r="BN518" s="151"/>
      <c r="BO518" s="149">
        <f t="shared" si="22"/>
        <v>0</v>
      </c>
      <c r="BP518" s="151"/>
      <c r="BQ518" s="126"/>
    </row>
    <row r="519" spans="1:69" ht="12.75" customHeight="1">
      <c r="A519" s="164" t="s">
        <v>1036</v>
      </c>
      <c r="B519" s="165" t="s">
        <v>1037</v>
      </c>
      <c r="C519" s="149">
        <f t="shared" si="0"/>
        <v>0</v>
      </c>
      <c r="D519" s="166"/>
      <c r="E519" s="166"/>
      <c r="F519" s="166"/>
      <c r="G519" s="150"/>
      <c r="H519" s="149">
        <f t="shared" si="2"/>
        <v>0</v>
      </c>
      <c r="I519" s="156"/>
      <c r="J519" s="156"/>
      <c r="K519" s="156"/>
      <c r="L519" s="156"/>
      <c r="M519" s="150"/>
      <c r="N519" s="149">
        <f t="shared" si="4"/>
        <v>0</v>
      </c>
      <c r="O519" s="166"/>
      <c r="P519" s="166"/>
      <c r="Q519" s="166"/>
      <c r="R519" s="166"/>
      <c r="S519" s="166"/>
      <c r="T519" s="150"/>
      <c r="U519" s="149">
        <f t="shared" si="6"/>
        <v>0</v>
      </c>
      <c r="V519" s="166"/>
      <c r="W519" s="166"/>
      <c r="X519" s="166"/>
      <c r="Y519" s="150"/>
      <c r="Z519" s="149">
        <f t="shared" si="8"/>
        <v>0</v>
      </c>
      <c r="AA519" s="166"/>
      <c r="AB519" s="166"/>
      <c r="AC519" s="166"/>
      <c r="AD519" s="150"/>
      <c r="AE519" s="149">
        <f t="shared" si="10"/>
        <v>0</v>
      </c>
      <c r="AF519" s="166"/>
      <c r="AG519" s="166"/>
      <c r="AH519" s="166"/>
      <c r="AI519" s="150"/>
      <c r="AJ519" s="149">
        <f t="shared" si="12"/>
        <v>0</v>
      </c>
      <c r="AK519" s="166"/>
      <c r="AL519" s="166"/>
      <c r="AM519" s="150"/>
      <c r="AN519" s="166"/>
      <c r="AO519" s="150"/>
      <c r="AP519" s="166"/>
      <c r="AQ519" s="150"/>
      <c r="AR519" s="166"/>
      <c r="AS519" s="150"/>
      <c r="AT519" s="166"/>
      <c r="AU519" s="150"/>
      <c r="AV519" s="149">
        <f t="shared" si="14"/>
        <v>0</v>
      </c>
      <c r="AW519" s="166"/>
      <c r="AX519" s="166"/>
      <c r="AY519" s="150"/>
      <c r="AZ519" s="149">
        <f t="shared" si="16"/>
        <v>0</v>
      </c>
      <c r="BA519" s="166"/>
      <c r="BB519" s="166"/>
      <c r="BC519" s="149"/>
      <c r="BD519" s="149">
        <f t="shared" si="18"/>
        <v>0</v>
      </c>
      <c r="BE519" s="358"/>
      <c r="BF519" s="166"/>
      <c r="BG519" s="151"/>
      <c r="BH519" s="149">
        <f t="shared" si="20"/>
        <v>0</v>
      </c>
      <c r="BI519" s="166"/>
      <c r="BJ519" s="166"/>
      <c r="BK519" s="166"/>
      <c r="BL519" s="166"/>
      <c r="BM519" s="166"/>
      <c r="BN519" s="151"/>
      <c r="BO519" s="149">
        <f t="shared" si="22"/>
        <v>0</v>
      </c>
      <c r="BP519" s="151"/>
      <c r="BQ519" s="126"/>
    </row>
    <row r="520" spans="1:69" ht="12.75" customHeight="1">
      <c r="A520" s="164" t="s">
        <v>1038</v>
      </c>
      <c r="B520" s="165" t="s">
        <v>1039</v>
      </c>
      <c r="C520" s="149">
        <f t="shared" si="0"/>
        <v>0</v>
      </c>
      <c r="D520" s="166"/>
      <c r="E520" s="166"/>
      <c r="F520" s="166"/>
      <c r="G520" s="150"/>
      <c r="H520" s="149">
        <f t="shared" si="2"/>
        <v>0</v>
      </c>
      <c r="I520" s="156"/>
      <c r="J520" s="156"/>
      <c r="K520" s="156"/>
      <c r="L520" s="156"/>
      <c r="M520" s="150"/>
      <c r="N520" s="149">
        <f t="shared" si="4"/>
        <v>0</v>
      </c>
      <c r="O520" s="166"/>
      <c r="P520" s="166"/>
      <c r="Q520" s="166"/>
      <c r="R520" s="166"/>
      <c r="S520" s="166"/>
      <c r="T520" s="150"/>
      <c r="U520" s="149">
        <f t="shared" si="6"/>
        <v>0</v>
      </c>
      <c r="V520" s="166"/>
      <c r="W520" s="166"/>
      <c r="X520" s="166"/>
      <c r="Y520" s="150"/>
      <c r="Z520" s="149">
        <f t="shared" si="8"/>
        <v>0</v>
      </c>
      <c r="AA520" s="166"/>
      <c r="AB520" s="166"/>
      <c r="AC520" s="166"/>
      <c r="AD520" s="150"/>
      <c r="AE520" s="149">
        <f t="shared" si="10"/>
        <v>0</v>
      </c>
      <c r="AF520" s="166"/>
      <c r="AG520" s="166"/>
      <c r="AH520" s="166"/>
      <c r="AI520" s="150"/>
      <c r="AJ520" s="149">
        <f t="shared" si="12"/>
        <v>0</v>
      </c>
      <c r="AK520" s="166"/>
      <c r="AL520" s="166"/>
      <c r="AM520" s="150"/>
      <c r="AN520" s="166"/>
      <c r="AO520" s="150"/>
      <c r="AP520" s="166"/>
      <c r="AQ520" s="150"/>
      <c r="AR520" s="166"/>
      <c r="AS520" s="150"/>
      <c r="AT520" s="166"/>
      <c r="AU520" s="150"/>
      <c r="AV520" s="149">
        <f t="shared" si="14"/>
        <v>0</v>
      </c>
      <c r="AW520" s="166"/>
      <c r="AX520" s="166"/>
      <c r="AY520" s="150"/>
      <c r="AZ520" s="149">
        <f t="shared" si="16"/>
        <v>0</v>
      </c>
      <c r="BA520" s="166"/>
      <c r="BB520" s="166"/>
      <c r="BC520" s="149"/>
      <c r="BD520" s="149">
        <f t="shared" si="18"/>
        <v>0</v>
      </c>
      <c r="BE520" s="358"/>
      <c r="BF520" s="166"/>
      <c r="BG520" s="151"/>
      <c r="BH520" s="149">
        <f t="shared" si="20"/>
        <v>0</v>
      </c>
      <c r="BI520" s="166"/>
      <c r="BJ520" s="166"/>
      <c r="BK520" s="166"/>
      <c r="BL520" s="166"/>
      <c r="BM520" s="166"/>
      <c r="BN520" s="151"/>
      <c r="BO520" s="149">
        <f t="shared" si="22"/>
        <v>0</v>
      </c>
      <c r="BP520" s="151"/>
      <c r="BQ520" s="126"/>
    </row>
    <row r="521" spans="1:69" ht="12.75" customHeight="1">
      <c r="A521" s="164" t="s">
        <v>1040</v>
      </c>
      <c r="B521" s="165" t="s">
        <v>1041</v>
      </c>
      <c r="C521" s="149">
        <f t="shared" si="0"/>
        <v>0</v>
      </c>
      <c r="D521" s="166"/>
      <c r="E521" s="166"/>
      <c r="F521" s="166"/>
      <c r="G521" s="150"/>
      <c r="H521" s="149">
        <f t="shared" si="2"/>
        <v>0</v>
      </c>
      <c r="I521" s="156"/>
      <c r="J521" s="156"/>
      <c r="K521" s="156"/>
      <c r="L521" s="156"/>
      <c r="M521" s="150"/>
      <c r="N521" s="149">
        <f t="shared" si="4"/>
        <v>0</v>
      </c>
      <c r="O521" s="166"/>
      <c r="P521" s="166"/>
      <c r="Q521" s="166"/>
      <c r="R521" s="166"/>
      <c r="S521" s="166"/>
      <c r="T521" s="150"/>
      <c r="U521" s="149">
        <f t="shared" si="6"/>
        <v>0</v>
      </c>
      <c r="V521" s="166"/>
      <c r="W521" s="166"/>
      <c r="X521" s="166"/>
      <c r="Y521" s="150"/>
      <c r="Z521" s="149">
        <f t="shared" si="8"/>
        <v>0</v>
      </c>
      <c r="AA521" s="166"/>
      <c r="AB521" s="166"/>
      <c r="AC521" s="166"/>
      <c r="AD521" s="150"/>
      <c r="AE521" s="149">
        <f t="shared" si="10"/>
        <v>0</v>
      </c>
      <c r="AF521" s="166"/>
      <c r="AG521" s="166"/>
      <c r="AH521" s="166"/>
      <c r="AI521" s="150"/>
      <c r="AJ521" s="149">
        <f t="shared" si="12"/>
        <v>0</v>
      </c>
      <c r="AK521" s="166"/>
      <c r="AL521" s="166"/>
      <c r="AM521" s="150"/>
      <c r="AN521" s="166"/>
      <c r="AO521" s="150"/>
      <c r="AP521" s="166"/>
      <c r="AQ521" s="150"/>
      <c r="AR521" s="166"/>
      <c r="AS521" s="150"/>
      <c r="AT521" s="166"/>
      <c r="AU521" s="150"/>
      <c r="AV521" s="149">
        <f t="shared" si="14"/>
        <v>0</v>
      </c>
      <c r="AW521" s="166"/>
      <c r="AX521" s="166"/>
      <c r="AY521" s="150"/>
      <c r="AZ521" s="149">
        <f t="shared" si="16"/>
        <v>0</v>
      </c>
      <c r="BA521" s="166"/>
      <c r="BB521" s="166"/>
      <c r="BC521" s="149"/>
      <c r="BD521" s="149">
        <f t="shared" si="18"/>
        <v>0</v>
      </c>
      <c r="BE521" s="358"/>
      <c r="BF521" s="166"/>
      <c r="BG521" s="151"/>
      <c r="BH521" s="149">
        <f t="shared" si="20"/>
        <v>0</v>
      </c>
      <c r="BI521" s="166"/>
      <c r="BJ521" s="166"/>
      <c r="BK521" s="166"/>
      <c r="BL521" s="166"/>
      <c r="BM521" s="166"/>
      <c r="BN521" s="151"/>
      <c r="BO521" s="149">
        <f t="shared" si="22"/>
        <v>0</v>
      </c>
      <c r="BP521" s="151"/>
      <c r="BQ521" s="126"/>
    </row>
    <row r="522" spans="1:69" ht="12.75" customHeight="1">
      <c r="A522" s="164" t="s">
        <v>1042</v>
      </c>
      <c r="B522" s="165" t="s">
        <v>1043</v>
      </c>
      <c r="C522" s="149">
        <f t="shared" si="0"/>
        <v>0</v>
      </c>
      <c r="D522" s="166"/>
      <c r="E522" s="166"/>
      <c r="F522" s="166"/>
      <c r="G522" s="150"/>
      <c r="H522" s="149">
        <f t="shared" si="2"/>
        <v>0</v>
      </c>
      <c r="I522" s="166"/>
      <c r="J522" s="166"/>
      <c r="K522" s="166"/>
      <c r="L522" s="166"/>
      <c r="M522" s="150"/>
      <c r="N522" s="149">
        <f t="shared" si="4"/>
        <v>0</v>
      </c>
      <c r="O522" s="166"/>
      <c r="P522" s="166"/>
      <c r="Q522" s="166"/>
      <c r="R522" s="166"/>
      <c r="S522" s="166"/>
      <c r="T522" s="150"/>
      <c r="U522" s="149">
        <f t="shared" si="6"/>
        <v>0</v>
      </c>
      <c r="V522" s="166"/>
      <c r="W522" s="166"/>
      <c r="X522" s="166"/>
      <c r="Y522" s="150"/>
      <c r="Z522" s="149">
        <f t="shared" si="8"/>
        <v>0</v>
      </c>
      <c r="AA522" s="166"/>
      <c r="AB522" s="166"/>
      <c r="AC522" s="166"/>
      <c r="AD522" s="150"/>
      <c r="AE522" s="149">
        <f t="shared" si="10"/>
        <v>0</v>
      </c>
      <c r="AF522" s="166"/>
      <c r="AG522" s="166"/>
      <c r="AH522" s="166"/>
      <c r="AI522" s="150"/>
      <c r="AJ522" s="149">
        <f t="shared" si="12"/>
        <v>0</v>
      </c>
      <c r="AK522" s="166"/>
      <c r="AL522" s="166"/>
      <c r="AM522" s="150"/>
      <c r="AN522" s="166"/>
      <c r="AO522" s="150"/>
      <c r="AP522" s="166"/>
      <c r="AQ522" s="150"/>
      <c r="AR522" s="166"/>
      <c r="AS522" s="150"/>
      <c r="AT522" s="166"/>
      <c r="AU522" s="150"/>
      <c r="AV522" s="149">
        <f t="shared" si="14"/>
        <v>0</v>
      </c>
      <c r="AW522" s="166"/>
      <c r="AX522" s="166"/>
      <c r="AY522" s="150"/>
      <c r="AZ522" s="149">
        <f t="shared" si="16"/>
        <v>0</v>
      </c>
      <c r="BA522" s="166"/>
      <c r="BB522" s="166"/>
      <c r="BC522" s="149"/>
      <c r="BD522" s="149">
        <f t="shared" si="18"/>
        <v>0</v>
      </c>
      <c r="BE522" s="358"/>
      <c r="BF522" s="166"/>
      <c r="BG522" s="151"/>
      <c r="BH522" s="149">
        <f t="shared" si="20"/>
        <v>0</v>
      </c>
      <c r="BI522" s="166"/>
      <c r="BJ522" s="166"/>
      <c r="BK522" s="166"/>
      <c r="BL522" s="166"/>
      <c r="BM522" s="166"/>
      <c r="BN522" s="151"/>
      <c r="BO522" s="149">
        <f t="shared" si="22"/>
        <v>0</v>
      </c>
      <c r="BP522" s="151"/>
      <c r="BQ522" s="126"/>
    </row>
    <row r="523" spans="1:69" ht="12.75" customHeight="1">
      <c r="A523" s="164" t="s">
        <v>1044</v>
      </c>
      <c r="B523" s="165" t="s">
        <v>1045</v>
      </c>
      <c r="C523" s="149">
        <f t="shared" si="0"/>
        <v>0</v>
      </c>
      <c r="D523" s="166"/>
      <c r="E523" s="166"/>
      <c r="F523" s="166"/>
      <c r="G523" s="150"/>
      <c r="H523" s="149">
        <f t="shared" si="2"/>
        <v>0</v>
      </c>
      <c r="I523" s="166"/>
      <c r="J523" s="166"/>
      <c r="K523" s="166"/>
      <c r="L523" s="166"/>
      <c r="M523" s="150"/>
      <c r="N523" s="149">
        <f t="shared" si="4"/>
        <v>0</v>
      </c>
      <c r="O523" s="166"/>
      <c r="P523" s="166"/>
      <c r="Q523" s="166"/>
      <c r="R523" s="166"/>
      <c r="S523" s="166"/>
      <c r="T523" s="150"/>
      <c r="U523" s="149">
        <f t="shared" si="6"/>
        <v>0</v>
      </c>
      <c r="V523" s="166"/>
      <c r="W523" s="166"/>
      <c r="X523" s="166"/>
      <c r="Y523" s="150"/>
      <c r="Z523" s="149">
        <f t="shared" si="8"/>
        <v>0</v>
      </c>
      <c r="AA523" s="166"/>
      <c r="AB523" s="166"/>
      <c r="AC523" s="166"/>
      <c r="AD523" s="150"/>
      <c r="AE523" s="149">
        <f t="shared" si="10"/>
        <v>0</v>
      </c>
      <c r="AF523" s="166"/>
      <c r="AG523" s="166"/>
      <c r="AH523" s="166"/>
      <c r="AI523" s="150"/>
      <c r="AJ523" s="149">
        <f t="shared" si="12"/>
        <v>0</v>
      </c>
      <c r="AK523" s="166"/>
      <c r="AL523" s="166"/>
      <c r="AM523" s="150"/>
      <c r="AN523" s="166"/>
      <c r="AO523" s="150"/>
      <c r="AP523" s="166"/>
      <c r="AQ523" s="150"/>
      <c r="AR523" s="166"/>
      <c r="AS523" s="150"/>
      <c r="AT523" s="166"/>
      <c r="AU523" s="150"/>
      <c r="AV523" s="149">
        <f t="shared" si="14"/>
        <v>0</v>
      </c>
      <c r="AW523" s="166"/>
      <c r="AX523" s="166"/>
      <c r="AY523" s="150"/>
      <c r="AZ523" s="149">
        <f t="shared" si="16"/>
        <v>0</v>
      </c>
      <c r="BA523" s="166"/>
      <c r="BB523" s="166"/>
      <c r="BC523" s="149"/>
      <c r="BD523" s="149">
        <f t="shared" si="18"/>
        <v>0</v>
      </c>
      <c r="BE523" s="358"/>
      <c r="BF523" s="166"/>
      <c r="BG523" s="151"/>
      <c r="BH523" s="149">
        <f t="shared" si="20"/>
        <v>0</v>
      </c>
      <c r="BI523" s="166"/>
      <c r="BJ523" s="166"/>
      <c r="BK523" s="166"/>
      <c r="BL523" s="166"/>
      <c r="BM523" s="166"/>
      <c r="BN523" s="151"/>
      <c r="BO523" s="149">
        <f t="shared" si="22"/>
        <v>0</v>
      </c>
      <c r="BP523" s="151"/>
      <c r="BQ523" s="126"/>
    </row>
    <row r="524" spans="1:69" ht="12.75" customHeight="1">
      <c r="A524" s="164" t="s">
        <v>1046</v>
      </c>
      <c r="B524" s="165" t="s">
        <v>1047</v>
      </c>
      <c r="C524" s="149">
        <f t="shared" si="0"/>
        <v>0</v>
      </c>
      <c r="D524" s="166"/>
      <c r="E524" s="166"/>
      <c r="F524" s="166"/>
      <c r="G524" s="150"/>
      <c r="H524" s="149">
        <f t="shared" si="2"/>
        <v>0</v>
      </c>
      <c r="I524" s="166"/>
      <c r="J524" s="166"/>
      <c r="K524" s="166"/>
      <c r="L524" s="166"/>
      <c r="M524" s="150"/>
      <c r="N524" s="149">
        <f t="shared" si="4"/>
        <v>0</v>
      </c>
      <c r="O524" s="166"/>
      <c r="P524" s="166"/>
      <c r="Q524" s="166"/>
      <c r="R524" s="166"/>
      <c r="S524" s="166"/>
      <c r="T524" s="150"/>
      <c r="U524" s="149">
        <f t="shared" si="6"/>
        <v>0</v>
      </c>
      <c r="V524" s="166"/>
      <c r="W524" s="166"/>
      <c r="X524" s="166"/>
      <c r="Y524" s="150"/>
      <c r="Z524" s="149">
        <f t="shared" si="8"/>
        <v>0</v>
      </c>
      <c r="AA524" s="166"/>
      <c r="AB524" s="166"/>
      <c r="AC524" s="166"/>
      <c r="AD524" s="150"/>
      <c r="AE524" s="149">
        <f t="shared" si="10"/>
        <v>0</v>
      </c>
      <c r="AF524" s="166"/>
      <c r="AG524" s="166"/>
      <c r="AH524" s="166"/>
      <c r="AI524" s="150"/>
      <c r="AJ524" s="149">
        <f t="shared" si="12"/>
        <v>0</v>
      </c>
      <c r="AK524" s="166"/>
      <c r="AL524" s="166"/>
      <c r="AM524" s="150"/>
      <c r="AN524" s="166"/>
      <c r="AO524" s="150"/>
      <c r="AP524" s="166"/>
      <c r="AQ524" s="150"/>
      <c r="AR524" s="166"/>
      <c r="AS524" s="150"/>
      <c r="AT524" s="166"/>
      <c r="AU524" s="150"/>
      <c r="AV524" s="149">
        <f t="shared" si="14"/>
        <v>0</v>
      </c>
      <c r="AW524" s="166"/>
      <c r="AX524" s="166"/>
      <c r="AY524" s="150"/>
      <c r="AZ524" s="149">
        <f t="shared" si="16"/>
        <v>0</v>
      </c>
      <c r="BA524" s="166"/>
      <c r="BB524" s="166"/>
      <c r="BC524" s="149"/>
      <c r="BD524" s="149">
        <f t="shared" si="18"/>
        <v>0</v>
      </c>
      <c r="BE524" s="358"/>
      <c r="BF524" s="166"/>
      <c r="BG524" s="151"/>
      <c r="BH524" s="149">
        <f t="shared" si="20"/>
        <v>0</v>
      </c>
      <c r="BI524" s="166"/>
      <c r="BJ524" s="166"/>
      <c r="BK524" s="166"/>
      <c r="BL524" s="166"/>
      <c r="BM524" s="166"/>
      <c r="BN524" s="151"/>
      <c r="BO524" s="149">
        <f t="shared" si="22"/>
        <v>0</v>
      </c>
      <c r="BP524" s="151"/>
      <c r="BQ524" s="126"/>
    </row>
    <row r="525" spans="1:69" ht="12.75" customHeight="1">
      <c r="A525" s="164" t="s">
        <v>1048</v>
      </c>
      <c r="B525" s="165" t="s">
        <v>1049</v>
      </c>
      <c r="C525" s="149">
        <f t="shared" si="0"/>
        <v>0</v>
      </c>
      <c r="D525" s="166"/>
      <c r="E525" s="166"/>
      <c r="F525" s="166"/>
      <c r="G525" s="150"/>
      <c r="H525" s="149">
        <f t="shared" si="2"/>
        <v>0</v>
      </c>
      <c r="I525" s="166"/>
      <c r="J525" s="166"/>
      <c r="K525" s="166"/>
      <c r="L525" s="166"/>
      <c r="M525" s="150"/>
      <c r="N525" s="149">
        <f t="shared" si="4"/>
        <v>0</v>
      </c>
      <c r="O525" s="166"/>
      <c r="P525" s="166"/>
      <c r="Q525" s="166"/>
      <c r="R525" s="166"/>
      <c r="S525" s="166"/>
      <c r="T525" s="150"/>
      <c r="U525" s="149">
        <f t="shared" si="6"/>
        <v>0</v>
      </c>
      <c r="V525" s="166"/>
      <c r="W525" s="166"/>
      <c r="X525" s="166"/>
      <c r="Y525" s="150"/>
      <c r="Z525" s="149">
        <f t="shared" si="8"/>
        <v>0</v>
      </c>
      <c r="AA525" s="166"/>
      <c r="AB525" s="166"/>
      <c r="AC525" s="166"/>
      <c r="AD525" s="150"/>
      <c r="AE525" s="149">
        <f t="shared" si="10"/>
        <v>0</v>
      </c>
      <c r="AF525" s="166"/>
      <c r="AG525" s="166"/>
      <c r="AH525" s="166"/>
      <c r="AI525" s="150"/>
      <c r="AJ525" s="149">
        <f t="shared" si="12"/>
        <v>0</v>
      </c>
      <c r="AK525" s="166"/>
      <c r="AL525" s="166"/>
      <c r="AM525" s="150"/>
      <c r="AN525" s="166"/>
      <c r="AO525" s="150"/>
      <c r="AP525" s="166"/>
      <c r="AQ525" s="150"/>
      <c r="AR525" s="166"/>
      <c r="AS525" s="150"/>
      <c r="AT525" s="166"/>
      <c r="AU525" s="150"/>
      <c r="AV525" s="149">
        <f t="shared" si="14"/>
        <v>0</v>
      </c>
      <c r="AW525" s="166"/>
      <c r="AX525" s="166"/>
      <c r="AY525" s="150"/>
      <c r="AZ525" s="149">
        <f t="shared" si="16"/>
        <v>0</v>
      </c>
      <c r="BA525" s="166"/>
      <c r="BB525" s="166"/>
      <c r="BC525" s="149"/>
      <c r="BD525" s="149">
        <f t="shared" si="18"/>
        <v>0</v>
      </c>
      <c r="BE525" s="358"/>
      <c r="BF525" s="166"/>
      <c r="BG525" s="151"/>
      <c r="BH525" s="149">
        <f t="shared" si="20"/>
        <v>0</v>
      </c>
      <c r="BI525" s="166"/>
      <c r="BJ525" s="166"/>
      <c r="BK525" s="166"/>
      <c r="BL525" s="166"/>
      <c r="BM525" s="166"/>
      <c r="BN525" s="151"/>
      <c r="BO525" s="149">
        <f t="shared" si="22"/>
        <v>0</v>
      </c>
      <c r="BP525" s="151"/>
      <c r="BQ525" s="126"/>
    </row>
    <row r="526" spans="1:69" ht="12.75" customHeight="1">
      <c r="A526" s="164" t="s">
        <v>1050</v>
      </c>
      <c r="B526" s="165" t="s">
        <v>1051</v>
      </c>
      <c r="C526" s="149">
        <f t="shared" si="0"/>
        <v>0</v>
      </c>
      <c r="D526" s="166"/>
      <c r="E526" s="166"/>
      <c r="F526" s="166"/>
      <c r="G526" s="150"/>
      <c r="H526" s="149">
        <f t="shared" si="2"/>
        <v>0</v>
      </c>
      <c r="I526" s="166"/>
      <c r="J526" s="166"/>
      <c r="K526" s="166"/>
      <c r="L526" s="166"/>
      <c r="M526" s="150"/>
      <c r="N526" s="149">
        <f t="shared" si="4"/>
        <v>0</v>
      </c>
      <c r="O526" s="166"/>
      <c r="P526" s="166"/>
      <c r="Q526" s="166"/>
      <c r="R526" s="166"/>
      <c r="S526" s="166"/>
      <c r="T526" s="150"/>
      <c r="U526" s="149">
        <f t="shared" si="6"/>
        <v>0</v>
      </c>
      <c r="V526" s="166"/>
      <c r="W526" s="166"/>
      <c r="X526" s="166"/>
      <c r="Y526" s="150"/>
      <c r="Z526" s="149">
        <f t="shared" si="8"/>
        <v>0</v>
      </c>
      <c r="AA526" s="166"/>
      <c r="AB526" s="166"/>
      <c r="AC526" s="166"/>
      <c r="AD526" s="150"/>
      <c r="AE526" s="149">
        <f t="shared" si="10"/>
        <v>0</v>
      </c>
      <c r="AF526" s="166"/>
      <c r="AG526" s="166"/>
      <c r="AH526" s="166"/>
      <c r="AI526" s="150"/>
      <c r="AJ526" s="149">
        <f t="shared" si="12"/>
        <v>0</v>
      </c>
      <c r="AK526" s="166"/>
      <c r="AL526" s="166"/>
      <c r="AM526" s="150"/>
      <c r="AN526" s="166"/>
      <c r="AO526" s="150"/>
      <c r="AP526" s="166"/>
      <c r="AQ526" s="150"/>
      <c r="AR526" s="166"/>
      <c r="AS526" s="150"/>
      <c r="AT526" s="166"/>
      <c r="AU526" s="150"/>
      <c r="AV526" s="149">
        <f t="shared" si="14"/>
        <v>0</v>
      </c>
      <c r="AW526" s="166"/>
      <c r="AX526" s="166"/>
      <c r="AY526" s="150"/>
      <c r="AZ526" s="149">
        <f t="shared" si="16"/>
        <v>0</v>
      </c>
      <c r="BA526" s="166"/>
      <c r="BB526" s="166"/>
      <c r="BC526" s="149"/>
      <c r="BD526" s="149">
        <f t="shared" si="18"/>
        <v>0</v>
      </c>
      <c r="BE526" s="358"/>
      <c r="BF526" s="166"/>
      <c r="BG526" s="151"/>
      <c r="BH526" s="149">
        <f t="shared" si="20"/>
        <v>0</v>
      </c>
      <c r="BI526" s="166"/>
      <c r="BJ526" s="166"/>
      <c r="BK526" s="166"/>
      <c r="BL526" s="166"/>
      <c r="BM526" s="166"/>
      <c r="BN526" s="151"/>
      <c r="BO526" s="149">
        <f t="shared" si="22"/>
        <v>0</v>
      </c>
      <c r="BP526" s="151"/>
      <c r="BQ526" s="126"/>
    </row>
    <row r="527" spans="1:69" ht="12.75" customHeight="1">
      <c r="A527" s="152" t="s">
        <v>1052</v>
      </c>
      <c r="B527" s="153" t="s">
        <v>1053</v>
      </c>
      <c r="C527" s="149">
        <f t="shared" si="0"/>
        <v>0</v>
      </c>
      <c r="D527" s="149">
        <f t="shared" ref="D527:F527" si="1364">+D528+D532-D538-D542</f>
        <v>0</v>
      </c>
      <c r="E527" s="149">
        <f t="shared" si="1364"/>
        <v>0</v>
      </c>
      <c r="F527" s="149">
        <f t="shared" si="1364"/>
        <v>0</v>
      </c>
      <c r="G527" s="150"/>
      <c r="H527" s="149">
        <f t="shared" si="2"/>
        <v>0</v>
      </c>
      <c r="I527" s="149">
        <f t="shared" ref="I527:L527" si="1365">+I528+I532-I538-I542</f>
        <v>0</v>
      </c>
      <c r="J527" s="149">
        <f t="shared" si="1365"/>
        <v>0</v>
      </c>
      <c r="K527" s="149">
        <f t="shared" si="1365"/>
        <v>0</v>
      </c>
      <c r="L527" s="149">
        <f t="shared" si="1365"/>
        <v>0</v>
      </c>
      <c r="M527" s="150"/>
      <c r="N527" s="149">
        <f t="shared" si="4"/>
        <v>0</v>
      </c>
      <c r="O527" s="149">
        <f t="shared" ref="O527:S527" si="1366">+O528+O532-O538-O542</f>
        <v>0</v>
      </c>
      <c r="P527" s="149">
        <f t="shared" si="1366"/>
        <v>0</v>
      </c>
      <c r="Q527" s="149">
        <f t="shared" si="1366"/>
        <v>0</v>
      </c>
      <c r="R527" s="149">
        <f t="shared" si="1366"/>
        <v>0</v>
      </c>
      <c r="S527" s="149">
        <f t="shared" si="1366"/>
        <v>0</v>
      </c>
      <c r="T527" s="150"/>
      <c r="U527" s="149">
        <f t="shared" si="6"/>
        <v>0</v>
      </c>
      <c r="V527" s="149">
        <f t="shared" ref="V527:X527" si="1367">+V528+V532-V538-V542</f>
        <v>0</v>
      </c>
      <c r="W527" s="149">
        <f t="shared" si="1367"/>
        <v>0</v>
      </c>
      <c r="X527" s="149">
        <f t="shared" si="1367"/>
        <v>0</v>
      </c>
      <c r="Y527" s="150"/>
      <c r="Z527" s="149">
        <f t="shared" si="8"/>
        <v>0</v>
      </c>
      <c r="AA527" s="149">
        <f t="shared" ref="AA527:AC527" si="1368">+AA528+AA532-AA538-AA542</f>
        <v>0</v>
      </c>
      <c r="AB527" s="149">
        <f t="shared" si="1368"/>
        <v>0</v>
      </c>
      <c r="AC527" s="149">
        <f t="shared" si="1368"/>
        <v>0</v>
      </c>
      <c r="AD527" s="150"/>
      <c r="AE527" s="149">
        <f t="shared" si="10"/>
        <v>0</v>
      </c>
      <c r="AF527" s="149">
        <f t="shared" ref="AF527:AH527" si="1369">+AF528+AF532-AF538-AF542</f>
        <v>0</v>
      </c>
      <c r="AG527" s="149">
        <f t="shared" si="1369"/>
        <v>0</v>
      </c>
      <c r="AH527" s="149">
        <f t="shared" si="1369"/>
        <v>0</v>
      </c>
      <c r="AI527" s="150"/>
      <c r="AJ527" s="149">
        <f t="shared" si="12"/>
        <v>0</v>
      </c>
      <c r="AK527" s="149">
        <f t="shared" ref="AK527:AL527" si="1370">+AK528+AK532-AK538-AK542</f>
        <v>0</v>
      </c>
      <c r="AL527" s="149">
        <f t="shared" si="1370"/>
        <v>0</v>
      </c>
      <c r="AM527" s="150"/>
      <c r="AN527" s="149">
        <f>+AN528+AN532-AN538-AN542</f>
        <v>0</v>
      </c>
      <c r="AO527" s="150"/>
      <c r="AP527" s="149">
        <f>+AP528+AP532-AP538-AP542</f>
        <v>0</v>
      </c>
      <c r="AQ527" s="150"/>
      <c r="AR527" s="149">
        <f>+AR528+AR532-AR538-AR542</f>
        <v>0</v>
      </c>
      <c r="AS527" s="150"/>
      <c r="AT527" s="149">
        <f>+AT528+AT532-AT538-AT542</f>
        <v>0</v>
      </c>
      <c r="AU527" s="150"/>
      <c r="AV527" s="149">
        <f t="shared" si="14"/>
        <v>0</v>
      </c>
      <c r="AW527" s="149">
        <f t="shared" ref="AW527:AX527" si="1371">+AW528+AW532-AW538-AW542</f>
        <v>0</v>
      </c>
      <c r="AX527" s="149">
        <f t="shared" si="1371"/>
        <v>0</v>
      </c>
      <c r="AY527" s="150"/>
      <c r="AZ527" s="149">
        <f t="shared" si="16"/>
        <v>0</v>
      </c>
      <c r="BA527" s="149">
        <f t="shared" ref="BA527:BB527" si="1372">+BA528+BA532-BA538-BA542</f>
        <v>0</v>
      </c>
      <c r="BB527" s="149">
        <f t="shared" si="1372"/>
        <v>0</v>
      </c>
      <c r="BC527" s="149"/>
      <c r="BD527" s="149">
        <f t="shared" si="18"/>
        <v>0</v>
      </c>
      <c r="BE527" s="355">
        <f>+BE528+BE532-BE538-BE542</f>
        <v>0</v>
      </c>
      <c r="BF527" s="149">
        <f t="shared" ref="BF527" si="1373">+BF528+BF532-BF538-BF542</f>
        <v>0</v>
      </c>
      <c r="BG527" s="151"/>
      <c r="BH527" s="149">
        <f t="shared" si="20"/>
        <v>0</v>
      </c>
      <c r="BI527" s="149">
        <f t="shared" ref="BI527:BM527" si="1374">+BI528+BI532-BI538-BI542</f>
        <v>0</v>
      </c>
      <c r="BJ527" s="149">
        <f t="shared" si="1374"/>
        <v>0</v>
      </c>
      <c r="BK527" s="149">
        <f t="shared" si="1374"/>
        <v>0</v>
      </c>
      <c r="BL527" s="149">
        <f t="shared" si="1374"/>
        <v>0</v>
      </c>
      <c r="BM527" s="149">
        <f t="shared" si="1374"/>
        <v>0</v>
      </c>
      <c r="BN527" s="151"/>
      <c r="BO527" s="149">
        <f t="shared" si="22"/>
        <v>0</v>
      </c>
      <c r="BP527" s="151"/>
      <c r="BQ527" s="126"/>
    </row>
    <row r="528" spans="1:69" ht="12.75" customHeight="1">
      <c r="A528" s="152" t="s">
        <v>1054</v>
      </c>
      <c r="B528" s="153" t="s">
        <v>1055</v>
      </c>
      <c r="C528" s="149">
        <f t="shared" si="0"/>
        <v>0</v>
      </c>
      <c r="D528" s="149">
        <f t="shared" ref="D528:F528" si="1375">+D529+D530+D531</f>
        <v>0</v>
      </c>
      <c r="E528" s="149">
        <f t="shared" si="1375"/>
        <v>0</v>
      </c>
      <c r="F528" s="149">
        <f t="shared" si="1375"/>
        <v>0</v>
      </c>
      <c r="G528" s="150"/>
      <c r="H528" s="149">
        <f t="shared" si="2"/>
        <v>0</v>
      </c>
      <c r="I528" s="149">
        <f t="shared" ref="I528:L528" si="1376">+I529+I530+I531</f>
        <v>0</v>
      </c>
      <c r="J528" s="149">
        <f t="shared" si="1376"/>
        <v>0</v>
      </c>
      <c r="K528" s="149">
        <f t="shared" si="1376"/>
        <v>0</v>
      </c>
      <c r="L528" s="149">
        <f t="shared" si="1376"/>
        <v>0</v>
      </c>
      <c r="M528" s="150"/>
      <c r="N528" s="149">
        <f t="shared" si="4"/>
        <v>0</v>
      </c>
      <c r="O528" s="149">
        <f t="shared" ref="O528:S528" si="1377">+O529+O530+O531</f>
        <v>0</v>
      </c>
      <c r="P528" s="149">
        <f t="shared" si="1377"/>
        <v>0</v>
      </c>
      <c r="Q528" s="149">
        <f t="shared" si="1377"/>
        <v>0</v>
      </c>
      <c r="R528" s="149">
        <f t="shared" si="1377"/>
        <v>0</v>
      </c>
      <c r="S528" s="149">
        <f t="shared" si="1377"/>
        <v>0</v>
      </c>
      <c r="T528" s="150"/>
      <c r="U528" s="149">
        <f t="shared" si="6"/>
        <v>0</v>
      </c>
      <c r="V528" s="149">
        <f t="shared" ref="V528:X528" si="1378">+V529+V530+V531</f>
        <v>0</v>
      </c>
      <c r="W528" s="149">
        <f t="shared" si="1378"/>
        <v>0</v>
      </c>
      <c r="X528" s="149">
        <f t="shared" si="1378"/>
        <v>0</v>
      </c>
      <c r="Y528" s="150"/>
      <c r="Z528" s="149">
        <f t="shared" si="8"/>
        <v>0</v>
      </c>
      <c r="AA528" s="149">
        <f t="shared" ref="AA528:AC528" si="1379">+AA529+AA530+AA531</f>
        <v>0</v>
      </c>
      <c r="AB528" s="149">
        <f t="shared" si="1379"/>
        <v>0</v>
      </c>
      <c r="AC528" s="149">
        <f t="shared" si="1379"/>
        <v>0</v>
      </c>
      <c r="AD528" s="150"/>
      <c r="AE528" s="149">
        <f t="shared" si="10"/>
        <v>0</v>
      </c>
      <c r="AF528" s="149">
        <f t="shared" ref="AF528:AH528" si="1380">+AF529+AF530+AF531</f>
        <v>0</v>
      </c>
      <c r="AG528" s="149">
        <f t="shared" si="1380"/>
        <v>0</v>
      </c>
      <c r="AH528" s="149">
        <f t="shared" si="1380"/>
        <v>0</v>
      </c>
      <c r="AI528" s="150"/>
      <c r="AJ528" s="149">
        <f t="shared" si="12"/>
        <v>0</v>
      </c>
      <c r="AK528" s="149">
        <f t="shared" ref="AK528:AL528" si="1381">+AK529+AK530+AK531</f>
        <v>0</v>
      </c>
      <c r="AL528" s="149">
        <f t="shared" si="1381"/>
        <v>0</v>
      </c>
      <c r="AM528" s="150"/>
      <c r="AN528" s="149">
        <f>+AN529+AN530+AN531</f>
        <v>0</v>
      </c>
      <c r="AO528" s="150"/>
      <c r="AP528" s="149">
        <f>+AP529+AP530+AP531</f>
        <v>0</v>
      </c>
      <c r="AQ528" s="150"/>
      <c r="AR528" s="149">
        <f>+AR529+AR530+AR531</f>
        <v>0</v>
      </c>
      <c r="AS528" s="150"/>
      <c r="AT528" s="149">
        <f>+AT529+AT530+AT531</f>
        <v>0</v>
      </c>
      <c r="AU528" s="150"/>
      <c r="AV528" s="149">
        <f t="shared" si="14"/>
        <v>0</v>
      </c>
      <c r="AW528" s="149">
        <f t="shared" ref="AW528:AX528" si="1382">+AW529+AW530+AW531</f>
        <v>0</v>
      </c>
      <c r="AX528" s="149">
        <f t="shared" si="1382"/>
        <v>0</v>
      </c>
      <c r="AY528" s="150"/>
      <c r="AZ528" s="149">
        <f t="shared" si="16"/>
        <v>0</v>
      </c>
      <c r="BA528" s="149">
        <f t="shared" ref="BA528:BB528" si="1383">+BA529+BA530+BA531</f>
        <v>0</v>
      </c>
      <c r="BB528" s="149">
        <f t="shared" si="1383"/>
        <v>0</v>
      </c>
      <c r="BC528" s="149"/>
      <c r="BD528" s="149">
        <f t="shared" si="18"/>
        <v>0</v>
      </c>
      <c r="BE528" s="355">
        <f>+BE529+BE530+BE531</f>
        <v>0</v>
      </c>
      <c r="BF528" s="149">
        <f t="shared" ref="BF528" si="1384">+BF529+BF530+BF531</f>
        <v>0</v>
      </c>
      <c r="BG528" s="151"/>
      <c r="BH528" s="149">
        <f t="shared" si="20"/>
        <v>0</v>
      </c>
      <c r="BI528" s="149">
        <f t="shared" ref="BI528:BM528" si="1385">+BI529+BI530+BI531</f>
        <v>0</v>
      </c>
      <c r="BJ528" s="149">
        <f t="shared" si="1385"/>
        <v>0</v>
      </c>
      <c r="BK528" s="149">
        <f t="shared" si="1385"/>
        <v>0</v>
      </c>
      <c r="BL528" s="149">
        <f t="shared" si="1385"/>
        <v>0</v>
      </c>
      <c r="BM528" s="149">
        <f t="shared" si="1385"/>
        <v>0</v>
      </c>
      <c r="BN528" s="151"/>
      <c r="BO528" s="149">
        <f t="shared" si="22"/>
        <v>0</v>
      </c>
      <c r="BP528" s="151"/>
      <c r="BQ528" s="126"/>
    </row>
    <row r="529" spans="1:69" ht="12.75" customHeight="1">
      <c r="A529" s="164" t="s">
        <v>1056</v>
      </c>
      <c r="B529" s="165" t="s">
        <v>1057</v>
      </c>
      <c r="C529" s="149">
        <f t="shared" si="0"/>
        <v>0</v>
      </c>
      <c r="D529" s="166"/>
      <c r="E529" s="166"/>
      <c r="F529" s="166"/>
      <c r="G529" s="150"/>
      <c r="H529" s="149">
        <f t="shared" si="2"/>
        <v>0</v>
      </c>
      <c r="I529" s="166"/>
      <c r="J529" s="166"/>
      <c r="K529" s="166"/>
      <c r="L529" s="166"/>
      <c r="M529" s="150"/>
      <c r="N529" s="149">
        <f t="shared" si="4"/>
        <v>0</v>
      </c>
      <c r="O529" s="166"/>
      <c r="P529" s="166"/>
      <c r="Q529" s="166"/>
      <c r="R529" s="166"/>
      <c r="S529" s="166"/>
      <c r="T529" s="150"/>
      <c r="U529" s="149">
        <f t="shared" si="6"/>
        <v>0</v>
      </c>
      <c r="V529" s="166"/>
      <c r="W529" s="166"/>
      <c r="X529" s="166"/>
      <c r="Y529" s="150"/>
      <c r="Z529" s="149">
        <f t="shared" si="8"/>
        <v>0</v>
      </c>
      <c r="AA529" s="166"/>
      <c r="AB529" s="166"/>
      <c r="AC529" s="166"/>
      <c r="AD529" s="150"/>
      <c r="AE529" s="149">
        <f t="shared" si="10"/>
        <v>0</v>
      </c>
      <c r="AF529" s="166"/>
      <c r="AG529" s="166"/>
      <c r="AH529" s="166"/>
      <c r="AI529" s="150"/>
      <c r="AJ529" s="149">
        <f t="shared" si="12"/>
        <v>0</v>
      </c>
      <c r="AK529" s="166"/>
      <c r="AL529" s="166"/>
      <c r="AM529" s="150"/>
      <c r="AN529" s="166"/>
      <c r="AO529" s="150"/>
      <c r="AP529" s="166"/>
      <c r="AQ529" s="150"/>
      <c r="AR529" s="166"/>
      <c r="AS529" s="150"/>
      <c r="AT529" s="166"/>
      <c r="AU529" s="150"/>
      <c r="AV529" s="149">
        <f t="shared" si="14"/>
        <v>0</v>
      </c>
      <c r="AW529" s="166"/>
      <c r="AX529" s="166"/>
      <c r="AY529" s="150"/>
      <c r="AZ529" s="149">
        <f t="shared" si="16"/>
        <v>0</v>
      </c>
      <c r="BA529" s="166"/>
      <c r="BB529" s="166"/>
      <c r="BC529" s="149"/>
      <c r="BD529" s="149">
        <f t="shared" si="18"/>
        <v>0</v>
      </c>
      <c r="BE529" s="358"/>
      <c r="BF529" s="166"/>
      <c r="BG529" s="151"/>
      <c r="BH529" s="149">
        <f t="shared" si="20"/>
        <v>0</v>
      </c>
      <c r="BI529" s="166"/>
      <c r="BJ529" s="166"/>
      <c r="BK529" s="166"/>
      <c r="BL529" s="166"/>
      <c r="BM529" s="166"/>
      <c r="BN529" s="151"/>
      <c r="BO529" s="149">
        <f t="shared" si="22"/>
        <v>0</v>
      </c>
      <c r="BP529" s="151"/>
      <c r="BQ529" s="126"/>
    </row>
    <row r="530" spans="1:69" ht="12.75" customHeight="1">
      <c r="A530" s="164" t="s">
        <v>1058</v>
      </c>
      <c r="B530" s="165" t="s">
        <v>1059</v>
      </c>
      <c r="C530" s="149">
        <f t="shared" si="0"/>
        <v>0</v>
      </c>
      <c r="D530" s="166"/>
      <c r="E530" s="166"/>
      <c r="F530" s="166"/>
      <c r="G530" s="150"/>
      <c r="H530" s="149">
        <f t="shared" si="2"/>
        <v>0</v>
      </c>
      <c r="I530" s="166"/>
      <c r="J530" s="166"/>
      <c r="K530" s="166"/>
      <c r="L530" s="166"/>
      <c r="M530" s="150"/>
      <c r="N530" s="149">
        <f t="shared" si="4"/>
        <v>0</v>
      </c>
      <c r="O530" s="166"/>
      <c r="P530" s="166"/>
      <c r="Q530" s="166"/>
      <c r="R530" s="166"/>
      <c r="S530" s="166"/>
      <c r="T530" s="150"/>
      <c r="U530" s="149">
        <f t="shared" si="6"/>
        <v>0</v>
      </c>
      <c r="V530" s="166"/>
      <c r="W530" s="166"/>
      <c r="X530" s="166"/>
      <c r="Y530" s="150"/>
      <c r="Z530" s="149">
        <f t="shared" si="8"/>
        <v>0</v>
      </c>
      <c r="AA530" s="166"/>
      <c r="AB530" s="166"/>
      <c r="AC530" s="166"/>
      <c r="AD530" s="150"/>
      <c r="AE530" s="149">
        <f t="shared" si="10"/>
        <v>0</v>
      </c>
      <c r="AF530" s="166"/>
      <c r="AG530" s="166"/>
      <c r="AH530" s="166"/>
      <c r="AI530" s="150"/>
      <c r="AJ530" s="149">
        <f t="shared" si="12"/>
        <v>0</v>
      </c>
      <c r="AK530" s="166"/>
      <c r="AL530" s="166"/>
      <c r="AM530" s="150"/>
      <c r="AN530" s="166"/>
      <c r="AO530" s="150"/>
      <c r="AP530" s="166"/>
      <c r="AQ530" s="150"/>
      <c r="AR530" s="166"/>
      <c r="AS530" s="150"/>
      <c r="AT530" s="166"/>
      <c r="AU530" s="150"/>
      <c r="AV530" s="149">
        <f t="shared" si="14"/>
        <v>0</v>
      </c>
      <c r="AW530" s="166"/>
      <c r="AX530" s="166"/>
      <c r="AY530" s="150"/>
      <c r="AZ530" s="149">
        <f t="shared" si="16"/>
        <v>0</v>
      </c>
      <c r="BA530" s="166"/>
      <c r="BB530" s="166"/>
      <c r="BC530" s="149"/>
      <c r="BD530" s="149">
        <f t="shared" si="18"/>
        <v>0</v>
      </c>
      <c r="BE530" s="358"/>
      <c r="BF530" s="166"/>
      <c r="BG530" s="151"/>
      <c r="BH530" s="149">
        <f t="shared" si="20"/>
        <v>0</v>
      </c>
      <c r="BI530" s="166"/>
      <c r="BJ530" s="166"/>
      <c r="BK530" s="166"/>
      <c r="BL530" s="166"/>
      <c r="BM530" s="166"/>
      <c r="BN530" s="151"/>
      <c r="BO530" s="149">
        <f t="shared" si="22"/>
        <v>0</v>
      </c>
      <c r="BP530" s="151"/>
      <c r="BQ530" s="126"/>
    </row>
    <row r="531" spans="1:69" ht="12.75" customHeight="1">
      <c r="A531" s="164" t="s">
        <v>1060</v>
      </c>
      <c r="B531" s="165" t="s">
        <v>1061</v>
      </c>
      <c r="C531" s="149">
        <f t="shared" si="0"/>
        <v>0</v>
      </c>
      <c r="D531" s="166"/>
      <c r="E531" s="166"/>
      <c r="F531" s="166"/>
      <c r="G531" s="150"/>
      <c r="H531" s="149">
        <f t="shared" si="2"/>
        <v>0</v>
      </c>
      <c r="I531" s="166"/>
      <c r="J531" s="166"/>
      <c r="K531" s="166"/>
      <c r="L531" s="166"/>
      <c r="M531" s="150"/>
      <c r="N531" s="149">
        <f t="shared" si="4"/>
        <v>0</v>
      </c>
      <c r="O531" s="166"/>
      <c r="P531" s="166"/>
      <c r="Q531" s="166"/>
      <c r="R531" s="166"/>
      <c r="S531" s="166"/>
      <c r="T531" s="150"/>
      <c r="U531" s="149">
        <f t="shared" si="6"/>
        <v>0</v>
      </c>
      <c r="V531" s="166"/>
      <c r="W531" s="166"/>
      <c r="X531" s="166"/>
      <c r="Y531" s="150"/>
      <c r="Z531" s="149">
        <f t="shared" si="8"/>
        <v>0</v>
      </c>
      <c r="AA531" s="166"/>
      <c r="AB531" s="166"/>
      <c r="AC531" s="166"/>
      <c r="AD531" s="150"/>
      <c r="AE531" s="149">
        <f t="shared" si="10"/>
        <v>0</v>
      </c>
      <c r="AF531" s="166"/>
      <c r="AG531" s="166"/>
      <c r="AH531" s="166"/>
      <c r="AI531" s="150"/>
      <c r="AJ531" s="149">
        <f t="shared" si="12"/>
        <v>0</v>
      </c>
      <c r="AK531" s="166"/>
      <c r="AL531" s="166"/>
      <c r="AM531" s="150"/>
      <c r="AN531" s="166"/>
      <c r="AO531" s="150"/>
      <c r="AP531" s="166"/>
      <c r="AQ531" s="150"/>
      <c r="AR531" s="166"/>
      <c r="AS531" s="150"/>
      <c r="AT531" s="166"/>
      <c r="AU531" s="150"/>
      <c r="AV531" s="149">
        <f t="shared" si="14"/>
        <v>0</v>
      </c>
      <c r="AW531" s="166"/>
      <c r="AX531" s="166"/>
      <c r="AY531" s="150"/>
      <c r="AZ531" s="149">
        <f t="shared" si="16"/>
        <v>0</v>
      </c>
      <c r="BA531" s="166"/>
      <c r="BB531" s="166"/>
      <c r="BC531" s="149"/>
      <c r="BD531" s="149">
        <f t="shared" si="18"/>
        <v>0</v>
      </c>
      <c r="BE531" s="358"/>
      <c r="BF531" s="166"/>
      <c r="BG531" s="151"/>
      <c r="BH531" s="149">
        <f t="shared" si="20"/>
        <v>0</v>
      </c>
      <c r="BI531" s="166"/>
      <c r="BJ531" s="166"/>
      <c r="BK531" s="166"/>
      <c r="BL531" s="166"/>
      <c r="BM531" s="166"/>
      <c r="BN531" s="151"/>
      <c r="BO531" s="149">
        <f t="shared" si="22"/>
        <v>0</v>
      </c>
      <c r="BP531" s="151"/>
      <c r="BQ531" s="126"/>
    </row>
    <row r="532" spans="1:69" ht="12.75" customHeight="1">
      <c r="A532" s="152" t="s">
        <v>1062</v>
      </c>
      <c r="B532" s="153" t="s">
        <v>1063</v>
      </c>
      <c r="C532" s="149">
        <f t="shared" si="0"/>
        <v>0</v>
      </c>
      <c r="D532" s="149">
        <f t="shared" ref="D532:F532" si="1386">+D533+D534+D535+D536+D537</f>
        <v>0</v>
      </c>
      <c r="E532" s="149">
        <f t="shared" si="1386"/>
        <v>0</v>
      </c>
      <c r="F532" s="149">
        <f t="shared" si="1386"/>
        <v>0</v>
      </c>
      <c r="G532" s="150"/>
      <c r="H532" s="149">
        <f t="shared" si="2"/>
        <v>0</v>
      </c>
      <c r="I532" s="149">
        <f t="shared" ref="I532:L532" si="1387">+I533+I534+I535+I536+I537</f>
        <v>0</v>
      </c>
      <c r="J532" s="149">
        <f t="shared" si="1387"/>
        <v>0</v>
      </c>
      <c r="K532" s="149">
        <f t="shared" si="1387"/>
        <v>0</v>
      </c>
      <c r="L532" s="149">
        <f t="shared" si="1387"/>
        <v>0</v>
      </c>
      <c r="M532" s="150"/>
      <c r="N532" s="149">
        <f t="shared" si="4"/>
        <v>0</v>
      </c>
      <c r="O532" s="149">
        <f t="shared" ref="O532:S532" si="1388">+O533+O534+O535+O536+O537</f>
        <v>0</v>
      </c>
      <c r="P532" s="149">
        <f t="shared" si="1388"/>
        <v>0</v>
      </c>
      <c r="Q532" s="149">
        <f t="shared" si="1388"/>
        <v>0</v>
      </c>
      <c r="R532" s="149">
        <f t="shared" si="1388"/>
        <v>0</v>
      </c>
      <c r="S532" s="149">
        <f t="shared" si="1388"/>
        <v>0</v>
      </c>
      <c r="T532" s="150"/>
      <c r="U532" s="149">
        <f t="shared" si="6"/>
        <v>0</v>
      </c>
      <c r="V532" s="149">
        <f t="shared" ref="V532:X532" si="1389">+V533+V534+V535+V536+V537</f>
        <v>0</v>
      </c>
      <c r="W532" s="149">
        <f t="shared" si="1389"/>
        <v>0</v>
      </c>
      <c r="X532" s="149">
        <f t="shared" si="1389"/>
        <v>0</v>
      </c>
      <c r="Y532" s="150"/>
      <c r="Z532" s="149">
        <f t="shared" si="8"/>
        <v>0</v>
      </c>
      <c r="AA532" s="149">
        <f t="shared" ref="AA532:AC532" si="1390">+AA533+AA534+AA535+AA536+AA537</f>
        <v>0</v>
      </c>
      <c r="AB532" s="149">
        <f t="shared" si="1390"/>
        <v>0</v>
      </c>
      <c r="AC532" s="149">
        <f t="shared" si="1390"/>
        <v>0</v>
      </c>
      <c r="AD532" s="150"/>
      <c r="AE532" s="149">
        <f t="shared" si="10"/>
        <v>0</v>
      </c>
      <c r="AF532" s="149">
        <f t="shared" ref="AF532:AH532" si="1391">+AF533+AF534+AF535+AF536+AF537</f>
        <v>0</v>
      </c>
      <c r="AG532" s="149">
        <f t="shared" si="1391"/>
        <v>0</v>
      </c>
      <c r="AH532" s="149">
        <f t="shared" si="1391"/>
        <v>0</v>
      </c>
      <c r="AI532" s="150"/>
      <c r="AJ532" s="149">
        <f t="shared" si="12"/>
        <v>0</v>
      </c>
      <c r="AK532" s="149">
        <f t="shared" ref="AK532:AL532" si="1392">+AK533+AK534+AK535+AK536+AK537</f>
        <v>0</v>
      </c>
      <c r="AL532" s="149">
        <f t="shared" si="1392"/>
        <v>0</v>
      </c>
      <c r="AM532" s="150"/>
      <c r="AN532" s="149">
        <f>+AN533+AN534+AN535+AN536+AN537</f>
        <v>0</v>
      </c>
      <c r="AO532" s="150"/>
      <c r="AP532" s="149">
        <f>+AP533+AP534+AP535+AP536+AP537</f>
        <v>0</v>
      </c>
      <c r="AQ532" s="150"/>
      <c r="AR532" s="149">
        <f>+AR533+AR534+AR535+AR536+AR537</f>
        <v>0</v>
      </c>
      <c r="AS532" s="150"/>
      <c r="AT532" s="149">
        <f>+AT533+AT534+AT535+AT536+AT537</f>
        <v>0</v>
      </c>
      <c r="AU532" s="150"/>
      <c r="AV532" s="149">
        <f t="shared" si="14"/>
        <v>0</v>
      </c>
      <c r="AW532" s="149">
        <f t="shared" ref="AW532:AX532" si="1393">+AW533+AW534+AW535+AW536+AW537</f>
        <v>0</v>
      </c>
      <c r="AX532" s="149">
        <f t="shared" si="1393"/>
        <v>0</v>
      </c>
      <c r="AY532" s="150"/>
      <c r="AZ532" s="149">
        <f t="shared" si="16"/>
        <v>0</v>
      </c>
      <c r="BA532" s="149">
        <f t="shared" ref="BA532:BB532" si="1394">+BA533+BA534+BA535+BA536+BA537</f>
        <v>0</v>
      </c>
      <c r="BB532" s="149">
        <f t="shared" si="1394"/>
        <v>0</v>
      </c>
      <c r="BC532" s="149"/>
      <c r="BD532" s="149">
        <f t="shared" si="18"/>
        <v>0</v>
      </c>
      <c r="BE532" s="355">
        <f>+BE533+BE534+BE535+BE536+BE537</f>
        <v>0</v>
      </c>
      <c r="BF532" s="149">
        <f t="shared" ref="BF532" si="1395">+BF533+BF534+BF535+BF536+BF537</f>
        <v>0</v>
      </c>
      <c r="BG532" s="151"/>
      <c r="BH532" s="149">
        <f t="shared" si="20"/>
        <v>0</v>
      </c>
      <c r="BI532" s="149">
        <f t="shared" ref="BI532:BM532" si="1396">+BI533+BI534+BI535+BI536+BI537</f>
        <v>0</v>
      </c>
      <c r="BJ532" s="149">
        <f t="shared" si="1396"/>
        <v>0</v>
      </c>
      <c r="BK532" s="149">
        <f t="shared" si="1396"/>
        <v>0</v>
      </c>
      <c r="BL532" s="149">
        <f t="shared" si="1396"/>
        <v>0</v>
      </c>
      <c r="BM532" s="149">
        <f t="shared" si="1396"/>
        <v>0</v>
      </c>
      <c r="BN532" s="151"/>
      <c r="BO532" s="149">
        <f t="shared" si="22"/>
        <v>0</v>
      </c>
      <c r="BP532" s="151"/>
      <c r="BQ532" s="126"/>
    </row>
    <row r="533" spans="1:69" ht="12.75" customHeight="1">
      <c r="A533" s="164" t="s">
        <v>1064</v>
      </c>
      <c r="B533" s="165" t="s">
        <v>1065</v>
      </c>
      <c r="C533" s="149">
        <f t="shared" si="0"/>
        <v>0</v>
      </c>
      <c r="D533" s="166"/>
      <c r="E533" s="166"/>
      <c r="F533" s="166"/>
      <c r="G533" s="150"/>
      <c r="H533" s="149">
        <f t="shared" si="2"/>
        <v>0</v>
      </c>
      <c r="I533" s="166"/>
      <c r="J533" s="166"/>
      <c r="K533" s="166"/>
      <c r="L533" s="166"/>
      <c r="M533" s="150"/>
      <c r="N533" s="149">
        <f t="shared" si="4"/>
        <v>0</v>
      </c>
      <c r="O533" s="166"/>
      <c r="P533" s="166"/>
      <c r="Q533" s="166"/>
      <c r="R533" s="166"/>
      <c r="S533" s="166"/>
      <c r="T533" s="150"/>
      <c r="U533" s="149">
        <f t="shared" si="6"/>
        <v>0</v>
      </c>
      <c r="V533" s="166"/>
      <c r="W533" s="166"/>
      <c r="X533" s="166"/>
      <c r="Y533" s="150"/>
      <c r="Z533" s="149">
        <f t="shared" si="8"/>
        <v>0</v>
      </c>
      <c r="AA533" s="166"/>
      <c r="AB533" s="166"/>
      <c r="AC533" s="166"/>
      <c r="AD533" s="150"/>
      <c r="AE533" s="149">
        <f t="shared" si="10"/>
        <v>0</v>
      </c>
      <c r="AF533" s="166"/>
      <c r="AG533" s="166"/>
      <c r="AH533" s="166"/>
      <c r="AI533" s="150"/>
      <c r="AJ533" s="149">
        <f t="shared" si="12"/>
        <v>0</v>
      </c>
      <c r="AK533" s="166"/>
      <c r="AL533" s="166"/>
      <c r="AM533" s="150"/>
      <c r="AN533" s="166"/>
      <c r="AO533" s="150"/>
      <c r="AP533" s="166"/>
      <c r="AQ533" s="150"/>
      <c r="AR533" s="166"/>
      <c r="AS533" s="150"/>
      <c r="AT533" s="166"/>
      <c r="AU533" s="150"/>
      <c r="AV533" s="149">
        <f t="shared" si="14"/>
        <v>0</v>
      </c>
      <c r="AW533" s="166"/>
      <c r="AX533" s="166"/>
      <c r="AY533" s="150"/>
      <c r="AZ533" s="149">
        <f t="shared" si="16"/>
        <v>0</v>
      </c>
      <c r="BA533" s="166"/>
      <c r="BB533" s="166"/>
      <c r="BC533" s="149"/>
      <c r="BD533" s="149">
        <f t="shared" si="18"/>
        <v>0</v>
      </c>
      <c r="BE533" s="358"/>
      <c r="BF533" s="166"/>
      <c r="BG533" s="151"/>
      <c r="BH533" s="149">
        <f t="shared" si="20"/>
        <v>0</v>
      </c>
      <c r="BI533" s="166"/>
      <c r="BJ533" s="166"/>
      <c r="BK533" s="166"/>
      <c r="BL533" s="166"/>
      <c r="BM533" s="166"/>
      <c r="BN533" s="151"/>
      <c r="BO533" s="149">
        <f t="shared" si="22"/>
        <v>0</v>
      </c>
      <c r="BP533" s="151"/>
      <c r="BQ533" s="126"/>
    </row>
    <row r="534" spans="1:69" ht="12.75" customHeight="1">
      <c r="A534" s="164" t="s">
        <v>1066</v>
      </c>
      <c r="B534" s="165" t="s">
        <v>1067</v>
      </c>
      <c r="C534" s="149">
        <f t="shared" si="0"/>
        <v>0</v>
      </c>
      <c r="D534" s="166"/>
      <c r="E534" s="166"/>
      <c r="F534" s="166"/>
      <c r="G534" s="150"/>
      <c r="H534" s="149">
        <f t="shared" si="2"/>
        <v>0</v>
      </c>
      <c r="I534" s="166"/>
      <c r="J534" s="166"/>
      <c r="K534" s="166"/>
      <c r="L534" s="166"/>
      <c r="M534" s="150"/>
      <c r="N534" s="149">
        <f t="shared" si="4"/>
        <v>0</v>
      </c>
      <c r="O534" s="166"/>
      <c r="P534" s="166"/>
      <c r="Q534" s="166"/>
      <c r="R534" s="166"/>
      <c r="S534" s="166"/>
      <c r="T534" s="150"/>
      <c r="U534" s="149">
        <f t="shared" si="6"/>
        <v>0</v>
      </c>
      <c r="V534" s="166"/>
      <c r="W534" s="166"/>
      <c r="X534" s="166"/>
      <c r="Y534" s="150"/>
      <c r="Z534" s="149">
        <f t="shared" si="8"/>
        <v>0</v>
      </c>
      <c r="AA534" s="166"/>
      <c r="AB534" s="166"/>
      <c r="AC534" s="166"/>
      <c r="AD534" s="150"/>
      <c r="AE534" s="149">
        <f t="shared" si="10"/>
        <v>0</v>
      </c>
      <c r="AF534" s="166"/>
      <c r="AG534" s="166"/>
      <c r="AH534" s="166"/>
      <c r="AI534" s="150"/>
      <c r="AJ534" s="149">
        <f t="shared" si="12"/>
        <v>0</v>
      </c>
      <c r="AK534" s="166"/>
      <c r="AL534" s="166"/>
      <c r="AM534" s="150"/>
      <c r="AN534" s="166"/>
      <c r="AO534" s="150"/>
      <c r="AP534" s="166"/>
      <c r="AQ534" s="150"/>
      <c r="AR534" s="166"/>
      <c r="AS534" s="150"/>
      <c r="AT534" s="166"/>
      <c r="AU534" s="150"/>
      <c r="AV534" s="149">
        <f t="shared" si="14"/>
        <v>0</v>
      </c>
      <c r="AW534" s="166"/>
      <c r="AX534" s="166"/>
      <c r="AY534" s="150"/>
      <c r="AZ534" s="149">
        <f t="shared" si="16"/>
        <v>0</v>
      </c>
      <c r="BA534" s="166"/>
      <c r="BB534" s="166"/>
      <c r="BC534" s="149"/>
      <c r="BD534" s="149">
        <f t="shared" si="18"/>
        <v>0</v>
      </c>
      <c r="BE534" s="358"/>
      <c r="BF534" s="166"/>
      <c r="BG534" s="151"/>
      <c r="BH534" s="149">
        <f t="shared" si="20"/>
        <v>0</v>
      </c>
      <c r="BI534" s="166"/>
      <c r="BJ534" s="166"/>
      <c r="BK534" s="166"/>
      <c r="BL534" s="166"/>
      <c r="BM534" s="166"/>
      <c r="BN534" s="151"/>
      <c r="BO534" s="149">
        <f t="shared" si="22"/>
        <v>0</v>
      </c>
      <c r="BP534" s="151"/>
      <c r="BQ534" s="126"/>
    </row>
    <row r="535" spans="1:69" ht="12.75" customHeight="1">
      <c r="A535" s="164" t="s">
        <v>1068</v>
      </c>
      <c r="B535" s="165" t="s">
        <v>1069</v>
      </c>
      <c r="C535" s="149">
        <f t="shared" si="0"/>
        <v>0</v>
      </c>
      <c r="D535" s="166"/>
      <c r="E535" s="166"/>
      <c r="F535" s="166"/>
      <c r="G535" s="150"/>
      <c r="H535" s="149">
        <f t="shared" si="2"/>
        <v>0</v>
      </c>
      <c r="I535" s="166"/>
      <c r="J535" s="166"/>
      <c r="K535" s="166"/>
      <c r="L535" s="166"/>
      <c r="M535" s="150"/>
      <c r="N535" s="149">
        <f t="shared" si="4"/>
        <v>0</v>
      </c>
      <c r="O535" s="166"/>
      <c r="P535" s="166"/>
      <c r="Q535" s="166"/>
      <c r="R535" s="166"/>
      <c r="S535" s="166"/>
      <c r="T535" s="150"/>
      <c r="U535" s="149">
        <f t="shared" si="6"/>
        <v>0</v>
      </c>
      <c r="V535" s="166"/>
      <c r="W535" s="166"/>
      <c r="X535" s="166"/>
      <c r="Y535" s="150"/>
      <c r="Z535" s="149">
        <f t="shared" si="8"/>
        <v>0</v>
      </c>
      <c r="AA535" s="166"/>
      <c r="AB535" s="166"/>
      <c r="AC535" s="166"/>
      <c r="AD535" s="150"/>
      <c r="AE535" s="149">
        <f t="shared" si="10"/>
        <v>0</v>
      </c>
      <c r="AF535" s="166"/>
      <c r="AG535" s="166"/>
      <c r="AH535" s="166"/>
      <c r="AI535" s="150"/>
      <c r="AJ535" s="149">
        <f t="shared" si="12"/>
        <v>0</v>
      </c>
      <c r="AK535" s="166"/>
      <c r="AL535" s="166"/>
      <c r="AM535" s="150"/>
      <c r="AN535" s="166"/>
      <c r="AO535" s="150"/>
      <c r="AP535" s="166"/>
      <c r="AQ535" s="150"/>
      <c r="AR535" s="166"/>
      <c r="AS535" s="150"/>
      <c r="AT535" s="166"/>
      <c r="AU535" s="150"/>
      <c r="AV535" s="149">
        <f t="shared" si="14"/>
        <v>0</v>
      </c>
      <c r="AW535" s="166"/>
      <c r="AX535" s="166"/>
      <c r="AY535" s="150"/>
      <c r="AZ535" s="149">
        <f t="shared" si="16"/>
        <v>0</v>
      </c>
      <c r="BA535" s="166"/>
      <c r="BB535" s="166"/>
      <c r="BC535" s="149"/>
      <c r="BD535" s="149">
        <f t="shared" si="18"/>
        <v>0</v>
      </c>
      <c r="BE535" s="358"/>
      <c r="BF535" s="166"/>
      <c r="BG535" s="151"/>
      <c r="BH535" s="149">
        <f t="shared" si="20"/>
        <v>0</v>
      </c>
      <c r="BI535" s="166"/>
      <c r="BJ535" s="166"/>
      <c r="BK535" s="166"/>
      <c r="BL535" s="166"/>
      <c r="BM535" s="166"/>
      <c r="BN535" s="151"/>
      <c r="BO535" s="149">
        <f t="shared" si="22"/>
        <v>0</v>
      </c>
      <c r="BP535" s="151"/>
      <c r="BQ535" s="126"/>
    </row>
    <row r="536" spans="1:69" ht="12.75" customHeight="1">
      <c r="A536" s="164" t="s">
        <v>1070</v>
      </c>
      <c r="B536" s="165" t="s">
        <v>1071</v>
      </c>
      <c r="C536" s="149">
        <f t="shared" si="0"/>
        <v>0</v>
      </c>
      <c r="D536" s="166"/>
      <c r="E536" s="166"/>
      <c r="F536" s="166"/>
      <c r="G536" s="150"/>
      <c r="H536" s="149">
        <f t="shared" si="2"/>
        <v>0</v>
      </c>
      <c r="I536" s="166"/>
      <c r="J536" s="166"/>
      <c r="K536" s="166"/>
      <c r="L536" s="166"/>
      <c r="M536" s="150"/>
      <c r="N536" s="149">
        <f t="shared" si="4"/>
        <v>0</v>
      </c>
      <c r="O536" s="166"/>
      <c r="P536" s="166"/>
      <c r="Q536" s="166"/>
      <c r="R536" s="166"/>
      <c r="S536" s="166"/>
      <c r="T536" s="150"/>
      <c r="U536" s="149">
        <f t="shared" si="6"/>
        <v>0</v>
      </c>
      <c r="V536" s="166"/>
      <c r="W536" s="166"/>
      <c r="X536" s="166"/>
      <c r="Y536" s="150"/>
      <c r="Z536" s="149">
        <f t="shared" si="8"/>
        <v>0</v>
      </c>
      <c r="AA536" s="166"/>
      <c r="AB536" s="166"/>
      <c r="AC536" s="166"/>
      <c r="AD536" s="150"/>
      <c r="AE536" s="149">
        <f t="shared" si="10"/>
        <v>0</v>
      </c>
      <c r="AF536" s="166"/>
      <c r="AG536" s="166"/>
      <c r="AH536" s="166"/>
      <c r="AI536" s="150"/>
      <c r="AJ536" s="149">
        <f t="shared" si="12"/>
        <v>0</v>
      </c>
      <c r="AK536" s="166"/>
      <c r="AL536" s="166"/>
      <c r="AM536" s="150"/>
      <c r="AN536" s="166"/>
      <c r="AO536" s="150"/>
      <c r="AP536" s="166"/>
      <c r="AQ536" s="150"/>
      <c r="AR536" s="166"/>
      <c r="AS536" s="150"/>
      <c r="AT536" s="166"/>
      <c r="AU536" s="150"/>
      <c r="AV536" s="149">
        <f t="shared" si="14"/>
        <v>0</v>
      </c>
      <c r="AW536" s="166"/>
      <c r="AX536" s="166"/>
      <c r="AY536" s="150"/>
      <c r="AZ536" s="149">
        <f t="shared" si="16"/>
        <v>0</v>
      </c>
      <c r="BA536" s="166"/>
      <c r="BB536" s="166"/>
      <c r="BC536" s="149"/>
      <c r="BD536" s="149">
        <f t="shared" si="18"/>
        <v>0</v>
      </c>
      <c r="BE536" s="358"/>
      <c r="BF536" s="166"/>
      <c r="BG536" s="151"/>
      <c r="BH536" s="149">
        <f t="shared" si="20"/>
        <v>0</v>
      </c>
      <c r="BI536" s="166"/>
      <c r="BJ536" s="166"/>
      <c r="BK536" s="166"/>
      <c r="BL536" s="166"/>
      <c r="BM536" s="166"/>
      <c r="BN536" s="151"/>
      <c r="BO536" s="149">
        <f t="shared" si="22"/>
        <v>0</v>
      </c>
      <c r="BP536" s="151"/>
      <c r="BQ536" s="126"/>
    </row>
    <row r="537" spans="1:69" ht="12.75" customHeight="1">
      <c r="A537" s="164" t="s">
        <v>1072</v>
      </c>
      <c r="B537" s="165" t="s">
        <v>1073</v>
      </c>
      <c r="C537" s="149">
        <f t="shared" si="0"/>
        <v>0</v>
      </c>
      <c r="D537" s="166"/>
      <c r="E537" s="166"/>
      <c r="F537" s="166"/>
      <c r="G537" s="150"/>
      <c r="H537" s="149">
        <f t="shared" si="2"/>
        <v>0</v>
      </c>
      <c r="I537" s="166"/>
      <c r="J537" s="166"/>
      <c r="K537" s="166"/>
      <c r="L537" s="166"/>
      <c r="M537" s="150"/>
      <c r="N537" s="149">
        <f t="shared" si="4"/>
        <v>0</v>
      </c>
      <c r="O537" s="166"/>
      <c r="P537" s="166"/>
      <c r="Q537" s="166"/>
      <c r="R537" s="166"/>
      <c r="S537" s="166"/>
      <c r="T537" s="150"/>
      <c r="U537" s="149">
        <f t="shared" si="6"/>
        <v>0</v>
      </c>
      <c r="V537" s="166"/>
      <c r="W537" s="166"/>
      <c r="X537" s="166"/>
      <c r="Y537" s="150"/>
      <c r="Z537" s="149">
        <f t="shared" si="8"/>
        <v>0</v>
      </c>
      <c r="AA537" s="166"/>
      <c r="AB537" s="166"/>
      <c r="AC537" s="166"/>
      <c r="AD537" s="150"/>
      <c r="AE537" s="149">
        <f t="shared" si="10"/>
        <v>0</v>
      </c>
      <c r="AF537" s="166"/>
      <c r="AG537" s="166"/>
      <c r="AH537" s="166"/>
      <c r="AI537" s="150"/>
      <c r="AJ537" s="149">
        <f t="shared" si="12"/>
        <v>0</v>
      </c>
      <c r="AK537" s="166"/>
      <c r="AL537" s="166"/>
      <c r="AM537" s="150"/>
      <c r="AN537" s="166"/>
      <c r="AO537" s="150"/>
      <c r="AP537" s="166"/>
      <c r="AQ537" s="150"/>
      <c r="AR537" s="166"/>
      <c r="AS537" s="150"/>
      <c r="AT537" s="166"/>
      <c r="AU537" s="150"/>
      <c r="AV537" s="149">
        <f t="shared" si="14"/>
        <v>0</v>
      </c>
      <c r="AW537" s="166"/>
      <c r="AX537" s="166"/>
      <c r="AY537" s="150"/>
      <c r="AZ537" s="149">
        <f t="shared" si="16"/>
        <v>0</v>
      </c>
      <c r="BA537" s="166"/>
      <c r="BB537" s="166"/>
      <c r="BC537" s="149"/>
      <c r="BD537" s="149">
        <f t="shared" si="18"/>
        <v>0</v>
      </c>
      <c r="BE537" s="358"/>
      <c r="BF537" s="166"/>
      <c r="BG537" s="151"/>
      <c r="BH537" s="149">
        <f t="shared" si="20"/>
        <v>0</v>
      </c>
      <c r="BI537" s="166"/>
      <c r="BJ537" s="166"/>
      <c r="BK537" s="166"/>
      <c r="BL537" s="166"/>
      <c r="BM537" s="166"/>
      <c r="BN537" s="151"/>
      <c r="BO537" s="149">
        <f t="shared" si="22"/>
        <v>0</v>
      </c>
      <c r="BP537" s="151"/>
      <c r="BQ537" s="126"/>
    </row>
    <row r="538" spans="1:69" ht="12.75" customHeight="1">
      <c r="A538" s="152" t="s">
        <v>1074</v>
      </c>
      <c r="B538" s="153" t="s">
        <v>1075</v>
      </c>
      <c r="C538" s="149">
        <f t="shared" si="0"/>
        <v>0</v>
      </c>
      <c r="D538" s="149">
        <f t="shared" ref="D538:F538" si="1397">+D539+D540+D541</f>
        <v>0</v>
      </c>
      <c r="E538" s="149">
        <f t="shared" si="1397"/>
        <v>0</v>
      </c>
      <c r="F538" s="149">
        <f t="shared" si="1397"/>
        <v>0</v>
      </c>
      <c r="G538" s="150"/>
      <c r="H538" s="149">
        <f t="shared" si="2"/>
        <v>0</v>
      </c>
      <c r="I538" s="149">
        <f t="shared" ref="I538:L538" si="1398">+I539+I540+I541</f>
        <v>0</v>
      </c>
      <c r="J538" s="149">
        <f t="shared" si="1398"/>
        <v>0</v>
      </c>
      <c r="K538" s="149">
        <f t="shared" si="1398"/>
        <v>0</v>
      </c>
      <c r="L538" s="149">
        <f t="shared" si="1398"/>
        <v>0</v>
      </c>
      <c r="M538" s="150"/>
      <c r="N538" s="149">
        <f t="shared" si="4"/>
        <v>0</v>
      </c>
      <c r="O538" s="149">
        <f t="shared" ref="O538:S538" si="1399">+O539+O540+O541</f>
        <v>0</v>
      </c>
      <c r="P538" s="149">
        <f t="shared" si="1399"/>
        <v>0</v>
      </c>
      <c r="Q538" s="149">
        <f t="shared" si="1399"/>
        <v>0</v>
      </c>
      <c r="R538" s="149">
        <f t="shared" si="1399"/>
        <v>0</v>
      </c>
      <c r="S538" s="149">
        <f t="shared" si="1399"/>
        <v>0</v>
      </c>
      <c r="T538" s="150"/>
      <c r="U538" s="149">
        <f t="shared" si="6"/>
        <v>0</v>
      </c>
      <c r="V538" s="149">
        <f t="shared" ref="V538:X538" si="1400">+V539+V540+V541</f>
        <v>0</v>
      </c>
      <c r="W538" s="149">
        <f t="shared" si="1400"/>
        <v>0</v>
      </c>
      <c r="X538" s="149">
        <f t="shared" si="1400"/>
        <v>0</v>
      </c>
      <c r="Y538" s="150"/>
      <c r="Z538" s="149">
        <f t="shared" si="8"/>
        <v>0</v>
      </c>
      <c r="AA538" s="149">
        <f t="shared" ref="AA538:AC538" si="1401">+AA539+AA540+AA541</f>
        <v>0</v>
      </c>
      <c r="AB538" s="149">
        <f t="shared" si="1401"/>
        <v>0</v>
      </c>
      <c r="AC538" s="149">
        <f t="shared" si="1401"/>
        <v>0</v>
      </c>
      <c r="AD538" s="150"/>
      <c r="AE538" s="149">
        <f t="shared" si="10"/>
        <v>0</v>
      </c>
      <c r="AF538" s="149">
        <f t="shared" ref="AF538:AH538" si="1402">+AF539+AF540+AF541</f>
        <v>0</v>
      </c>
      <c r="AG538" s="149">
        <f t="shared" si="1402"/>
        <v>0</v>
      </c>
      <c r="AH538" s="149">
        <f t="shared" si="1402"/>
        <v>0</v>
      </c>
      <c r="AI538" s="150"/>
      <c r="AJ538" s="149">
        <f t="shared" si="12"/>
        <v>0</v>
      </c>
      <c r="AK538" s="149">
        <f t="shared" ref="AK538:AL538" si="1403">+AK539+AK540+AK541</f>
        <v>0</v>
      </c>
      <c r="AL538" s="149">
        <f t="shared" si="1403"/>
        <v>0</v>
      </c>
      <c r="AM538" s="150"/>
      <c r="AN538" s="149">
        <f>+AN539+AN540+AN541</f>
        <v>0</v>
      </c>
      <c r="AO538" s="150"/>
      <c r="AP538" s="149">
        <f>+AP539+AP540+AP541</f>
        <v>0</v>
      </c>
      <c r="AQ538" s="150"/>
      <c r="AR538" s="149">
        <f>+AR539+AR540+AR541</f>
        <v>0</v>
      </c>
      <c r="AS538" s="150"/>
      <c r="AT538" s="149">
        <f>+AT539+AT540+AT541</f>
        <v>0</v>
      </c>
      <c r="AU538" s="150"/>
      <c r="AV538" s="149">
        <f t="shared" si="14"/>
        <v>0</v>
      </c>
      <c r="AW538" s="149">
        <f t="shared" ref="AW538:AX538" si="1404">+AW539+AW540+AW541</f>
        <v>0</v>
      </c>
      <c r="AX538" s="149">
        <f t="shared" si="1404"/>
        <v>0</v>
      </c>
      <c r="AY538" s="150"/>
      <c r="AZ538" s="149">
        <f t="shared" si="16"/>
        <v>0</v>
      </c>
      <c r="BA538" s="149">
        <f t="shared" ref="BA538:BB538" si="1405">+BA539+BA540+BA541</f>
        <v>0</v>
      </c>
      <c r="BB538" s="149">
        <f t="shared" si="1405"/>
        <v>0</v>
      </c>
      <c r="BC538" s="149"/>
      <c r="BD538" s="149">
        <f t="shared" si="18"/>
        <v>0</v>
      </c>
      <c r="BE538" s="355">
        <f>+BE539+BE540+BE541</f>
        <v>0</v>
      </c>
      <c r="BF538" s="149">
        <f t="shared" ref="BF538" si="1406">+BF539+BF540+BF541</f>
        <v>0</v>
      </c>
      <c r="BG538" s="151"/>
      <c r="BH538" s="149">
        <f t="shared" si="20"/>
        <v>0</v>
      </c>
      <c r="BI538" s="149">
        <f t="shared" ref="BI538:BM538" si="1407">+BI539+BI540+BI541</f>
        <v>0</v>
      </c>
      <c r="BJ538" s="149">
        <f t="shared" si="1407"/>
        <v>0</v>
      </c>
      <c r="BK538" s="149">
        <f t="shared" si="1407"/>
        <v>0</v>
      </c>
      <c r="BL538" s="149">
        <f t="shared" si="1407"/>
        <v>0</v>
      </c>
      <c r="BM538" s="149">
        <f t="shared" si="1407"/>
        <v>0</v>
      </c>
      <c r="BN538" s="151"/>
      <c r="BO538" s="149">
        <f t="shared" si="22"/>
        <v>0</v>
      </c>
      <c r="BP538" s="151"/>
      <c r="BQ538" s="126"/>
    </row>
    <row r="539" spans="1:69" ht="12.75" customHeight="1">
      <c r="A539" s="164" t="s">
        <v>1076</v>
      </c>
      <c r="B539" s="165" t="s">
        <v>1077</v>
      </c>
      <c r="C539" s="149">
        <f t="shared" si="0"/>
        <v>0</v>
      </c>
      <c r="D539" s="166"/>
      <c r="E539" s="166"/>
      <c r="F539" s="166"/>
      <c r="G539" s="150"/>
      <c r="H539" s="149">
        <f t="shared" si="2"/>
        <v>0</v>
      </c>
      <c r="I539" s="166"/>
      <c r="J539" s="166"/>
      <c r="K539" s="166"/>
      <c r="L539" s="166"/>
      <c r="M539" s="150"/>
      <c r="N539" s="149">
        <f t="shared" si="4"/>
        <v>0</v>
      </c>
      <c r="O539" s="166"/>
      <c r="P539" s="166"/>
      <c r="Q539" s="166"/>
      <c r="R539" s="166"/>
      <c r="S539" s="166"/>
      <c r="T539" s="150"/>
      <c r="U539" s="149">
        <f t="shared" si="6"/>
        <v>0</v>
      </c>
      <c r="V539" s="166"/>
      <c r="W539" s="166"/>
      <c r="X539" s="166"/>
      <c r="Y539" s="150"/>
      <c r="Z539" s="149">
        <f t="shared" si="8"/>
        <v>0</v>
      </c>
      <c r="AA539" s="166"/>
      <c r="AB539" s="166"/>
      <c r="AC539" s="166"/>
      <c r="AD539" s="150"/>
      <c r="AE539" s="149">
        <f t="shared" si="10"/>
        <v>0</v>
      </c>
      <c r="AF539" s="166"/>
      <c r="AG539" s="166"/>
      <c r="AH539" s="166"/>
      <c r="AI539" s="150"/>
      <c r="AJ539" s="149">
        <f t="shared" si="12"/>
        <v>0</v>
      </c>
      <c r="AK539" s="166"/>
      <c r="AL539" s="166"/>
      <c r="AM539" s="150"/>
      <c r="AN539" s="166"/>
      <c r="AO539" s="150"/>
      <c r="AP539" s="166"/>
      <c r="AQ539" s="150"/>
      <c r="AR539" s="166"/>
      <c r="AS539" s="150"/>
      <c r="AT539" s="166"/>
      <c r="AU539" s="150"/>
      <c r="AV539" s="149">
        <f t="shared" si="14"/>
        <v>0</v>
      </c>
      <c r="AW539" s="166"/>
      <c r="AX539" s="166"/>
      <c r="AY539" s="150"/>
      <c r="AZ539" s="149">
        <f t="shared" si="16"/>
        <v>0</v>
      </c>
      <c r="BA539" s="166"/>
      <c r="BB539" s="166"/>
      <c r="BC539" s="149"/>
      <c r="BD539" s="149">
        <f t="shared" si="18"/>
        <v>0</v>
      </c>
      <c r="BE539" s="358"/>
      <c r="BF539" s="166"/>
      <c r="BG539" s="151"/>
      <c r="BH539" s="149">
        <f t="shared" si="20"/>
        <v>0</v>
      </c>
      <c r="BI539" s="166"/>
      <c r="BJ539" s="166"/>
      <c r="BK539" s="166"/>
      <c r="BL539" s="166"/>
      <c r="BM539" s="166"/>
      <c r="BN539" s="151"/>
      <c r="BO539" s="149">
        <f t="shared" si="22"/>
        <v>0</v>
      </c>
      <c r="BP539" s="151"/>
      <c r="BQ539" s="126"/>
    </row>
    <row r="540" spans="1:69" ht="12.75" customHeight="1">
      <c r="A540" s="164" t="s">
        <v>1078</v>
      </c>
      <c r="B540" s="165" t="s">
        <v>1079</v>
      </c>
      <c r="C540" s="149">
        <f t="shared" si="0"/>
        <v>0</v>
      </c>
      <c r="D540" s="166"/>
      <c r="E540" s="166"/>
      <c r="F540" s="166"/>
      <c r="G540" s="150"/>
      <c r="H540" s="149">
        <f t="shared" si="2"/>
        <v>0</v>
      </c>
      <c r="I540" s="166"/>
      <c r="J540" s="166"/>
      <c r="K540" s="166"/>
      <c r="L540" s="166"/>
      <c r="M540" s="150"/>
      <c r="N540" s="149">
        <f t="shared" si="4"/>
        <v>0</v>
      </c>
      <c r="O540" s="166"/>
      <c r="P540" s="166"/>
      <c r="Q540" s="166"/>
      <c r="R540" s="166"/>
      <c r="S540" s="166"/>
      <c r="T540" s="150"/>
      <c r="U540" s="149">
        <f t="shared" si="6"/>
        <v>0</v>
      </c>
      <c r="V540" s="166"/>
      <c r="W540" s="166"/>
      <c r="X540" s="166"/>
      <c r="Y540" s="150"/>
      <c r="Z540" s="149">
        <f t="shared" si="8"/>
        <v>0</v>
      </c>
      <c r="AA540" s="166"/>
      <c r="AB540" s="166"/>
      <c r="AC540" s="166"/>
      <c r="AD540" s="150"/>
      <c r="AE540" s="149">
        <f t="shared" si="10"/>
        <v>0</v>
      </c>
      <c r="AF540" s="166"/>
      <c r="AG540" s="166"/>
      <c r="AH540" s="166"/>
      <c r="AI540" s="150"/>
      <c r="AJ540" s="149">
        <f t="shared" si="12"/>
        <v>0</v>
      </c>
      <c r="AK540" s="166"/>
      <c r="AL540" s="166"/>
      <c r="AM540" s="150"/>
      <c r="AN540" s="166"/>
      <c r="AO540" s="150"/>
      <c r="AP540" s="166"/>
      <c r="AQ540" s="150"/>
      <c r="AR540" s="166"/>
      <c r="AS540" s="150"/>
      <c r="AT540" s="166"/>
      <c r="AU540" s="150"/>
      <c r="AV540" s="149">
        <f t="shared" si="14"/>
        <v>0</v>
      </c>
      <c r="AW540" s="166"/>
      <c r="AX540" s="166"/>
      <c r="AY540" s="150"/>
      <c r="AZ540" s="149">
        <f t="shared" si="16"/>
        <v>0</v>
      </c>
      <c r="BA540" s="166"/>
      <c r="BB540" s="166"/>
      <c r="BC540" s="149"/>
      <c r="BD540" s="149">
        <f t="shared" si="18"/>
        <v>0</v>
      </c>
      <c r="BE540" s="358"/>
      <c r="BF540" s="166"/>
      <c r="BG540" s="151"/>
      <c r="BH540" s="149">
        <f t="shared" si="20"/>
        <v>0</v>
      </c>
      <c r="BI540" s="166"/>
      <c r="BJ540" s="166"/>
      <c r="BK540" s="166"/>
      <c r="BL540" s="166"/>
      <c r="BM540" s="166"/>
      <c r="BN540" s="151"/>
      <c r="BO540" s="149">
        <f t="shared" si="22"/>
        <v>0</v>
      </c>
      <c r="BP540" s="151"/>
      <c r="BQ540" s="126"/>
    </row>
    <row r="541" spans="1:69" ht="12.75" customHeight="1">
      <c r="A541" s="164" t="s">
        <v>1080</v>
      </c>
      <c r="B541" s="165" t="s">
        <v>1081</v>
      </c>
      <c r="C541" s="149">
        <f t="shared" si="0"/>
        <v>0</v>
      </c>
      <c r="D541" s="166"/>
      <c r="E541" s="166"/>
      <c r="F541" s="166"/>
      <c r="G541" s="150"/>
      <c r="H541" s="149">
        <f t="shared" si="2"/>
        <v>0</v>
      </c>
      <c r="I541" s="166"/>
      <c r="J541" s="166"/>
      <c r="K541" s="166"/>
      <c r="L541" s="166"/>
      <c r="M541" s="150"/>
      <c r="N541" s="149">
        <f t="shared" si="4"/>
        <v>0</v>
      </c>
      <c r="O541" s="166"/>
      <c r="P541" s="166"/>
      <c r="Q541" s="166"/>
      <c r="R541" s="166"/>
      <c r="S541" s="166"/>
      <c r="T541" s="150"/>
      <c r="U541" s="149">
        <f t="shared" si="6"/>
        <v>0</v>
      </c>
      <c r="V541" s="166"/>
      <c r="W541" s="166"/>
      <c r="X541" s="166"/>
      <c r="Y541" s="150"/>
      <c r="Z541" s="149">
        <f t="shared" si="8"/>
        <v>0</v>
      </c>
      <c r="AA541" s="166"/>
      <c r="AB541" s="166"/>
      <c r="AC541" s="166"/>
      <c r="AD541" s="150"/>
      <c r="AE541" s="149">
        <f t="shared" si="10"/>
        <v>0</v>
      </c>
      <c r="AF541" s="166"/>
      <c r="AG541" s="166"/>
      <c r="AH541" s="166"/>
      <c r="AI541" s="150"/>
      <c r="AJ541" s="149">
        <f t="shared" si="12"/>
        <v>0</v>
      </c>
      <c r="AK541" s="166"/>
      <c r="AL541" s="166"/>
      <c r="AM541" s="150"/>
      <c r="AN541" s="166"/>
      <c r="AO541" s="150"/>
      <c r="AP541" s="166"/>
      <c r="AQ541" s="150"/>
      <c r="AR541" s="166"/>
      <c r="AS541" s="150"/>
      <c r="AT541" s="166"/>
      <c r="AU541" s="150"/>
      <c r="AV541" s="149">
        <f t="shared" si="14"/>
        <v>0</v>
      </c>
      <c r="AW541" s="166"/>
      <c r="AX541" s="166"/>
      <c r="AY541" s="150"/>
      <c r="AZ541" s="149">
        <f t="shared" si="16"/>
        <v>0</v>
      </c>
      <c r="BA541" s="166"/>
      <c r="BB541" s="166"/>
      <c r="BC541" s="149"/>
      <c r="BD541" s="149">
        <f t="shared" si="18"/>
        <v>0</v>
      </c>
      <c r="BE541" s="358"/>
      <c r="BF541" s="166"/>
      <c r="BG541" s="151"/>
      <c r="BH541" s="149">
        <f t="shared" si="20"/>
        <v>0</v>
      </c>
      <c r="BI541" s="166"/>
      <c r="BJ541" s="166"/>
      <c r="BK541" s="166"/>
      <c r="BL541" s="166"/>
      <c r="BM541" s="166"/>
      <c r="BN541" s="151"/>
      <c r="BO541" s="149">
        <f t="shared" si="22"/>
        <v>0</v>
      </c>
      <c r="BP541" s="151"/>
      <c r="BQ541" s="126"/>
    </row>
    <row r="542" spans="1:69" ht="12.75" customHeight="1">
      <c r="A542" s="152" t="s">
        <v>1082</v>
      </c>
      <c r="B542" s="153" t="s">
        <v>1083</v>
      </c>
      <c r="C542" s="149">
        <f t="shared" si="0"/>
        <v>0</v>
      </c>
      <c r="D542" s="149">
        <f t="shared" ref="D542:F542" si="1408">+D543+D544</f>
        <v>0</v>
      </c>
      <c r="E542" s="149">
        <f t="shared" si="1408"/>
        <v>0</v>
      </c>
      <c r="F542" s="149">
        <f t="shared" si="1408"/>
        <v>0</v>
      </c>
      <c r="G542" s="150"/>
      <c r="H542" s="149">
        <f t="shared" si="2"/>
        <v>0</v>
      </c>
      <c r="I542" s="149">
        <f t="shared" ref="I542:L542" si="1409">+I543+I544</f>
        <v>0</v>
      </c>
      <c r="J542" s="149">
        <f t="shared" si="1409"/>
        <v>0</v>
      </c>
      <c r="K542" s="149">
        <f t="shared" si="1409"/>
        <v>0</v>
      </c>
      <c r="L542" s="149">
        <f t="shared" si="1409"/>
        <v>0</v>
      </c>
      <c r="M542" s="150"/>
      <c r="N542" s="149">
        <f t="shared" si="4"/>
        <v>0</v>
      </c>
      <c r="O542" s="149">
        <f t="shared" ref="O542:S542" si="1410">+O543+O544</f>
        <v>0</v>
      </c>
      <c r="P542" s="149">
        <f t="shared" si="1410"/>
        <v>0</v>
      </c>
      <c r="Q542" s="149">
        <f t="shared" si="1410"/>
        <v>0</v>
      </c>
      <c r="R542" s="149">
        <f t="shared" si="1410"/>
        <v>0</v>
      </c>
      <c r="S542" s="149">
        <f t="shared" si="1410"/>
        <v>0</v>
      </c>
      <c r="T542" s="150"/>
      <c r="U542" s="149">
        <f t="shared" si="6"/>
        <v>0</v>
      </c>
      <c r="V542" s="149">
        <f t="shared" ref="V542:X542" si="1411">+V543+V544</f>
        <v>0</v>
      </c>
      <c r="W542" s="149">
        <f t="shared" si="1411"/>
        <v>0</v>
      </c>
      <c r="X542" s="149">
        <f t="shared" si="1411"/>
        <v>0</v>
      </c>
      <c r="Y542" s="150"/>
      <c r="Z542" s="149">
        <f t="shared" si="8"/>
        <v>0</v>
      </c>
      <c r="AA542" s="149">
        <f t="shared" ref="AA542:AC542" si="1412">+AA543+AA544</f>
        <v>0</v>
      </c>
      <c r="AB542" s="149">
        <f t="shared" si="1412"/>
        <v>0</v>
      </c>
      <c r="AC542" s="149">
        <f t="shared" si="1412"/>
        <v>0</v>
      </c>
      <c r="AD542" s="150"/>
      <c r="AE542" s="149">
        <f t="shared" si="10"/>
        <v>0</v>
      </c>
      <c r="AF542" s="149">
        <f t="shared" ref="AF542:AH542" si="1413">+AF543+AF544</f>
        <v>0</v>
      </c>
      <c r="AG542" s="149">
        <f t="shared" si="1413"/>
        <v>0</v>
      </c>
      <c r="AH542" s="149">
        <f t="shared" si="1413"/>
        <v>0</v>
      </c>
      <c r="AI542" s="150"/>
      <c r="AJ542" s="149">
        <f t="shared" si="12"/>
        <v>0</v>
      </c>
      <c r="AK542" s="149">
        <f t="shared" ref="AK542:AL542" si="1414">+AK543+AK544</f>
        <v>0</v>
      </c>
      <c r="AL542" s="149">
        <f t="shared" si="1414"/>
        <v>0</v>
      </c>
      <c r="AM542" s="150"/>
      <c r="AN542" s="149">
        <f>+AN543+AN544</f>
        <v>0</v>
      </c>
      <c r="AO542" s="150"/>
      <c r="AP542" s="149">
        <f>+AP543+AP544</f>
        <v>0</v>
      </c>
      <c r="AQ542" s="150"/>
      <c r="AR542" s="149">
        <f>+AR543+AR544</f>
        <v>0</v>
      </c>
      <c r="AS542" s="150"/>
      <c r="AT542" s="149">
        <f>+AT543+AT544</f>
        <v>0</v>
      </c>
      <c r="AU542" s="150"/>
      <c r="AV542" s="149">
        <f t="shared" si="14"/>
        <v>0</v>
      </c>
      <c r="AW542" s="149">
        <f t="shared" ref="AW542:AX542" si="1415">+AW543+AW544</f>
        <v>0</v>
      </c>
      <c r="AX542" s="149">
        <f t="shared" si="1415"/>
        <v>0</v>
      </c>
      <c r="AY542" s="150"/>
      <c r="AZ542" s="149">
        <f t="shared" si="16"/>
        <v>0</v>
      </c>
      <c r="BA542" s="149">
        <f t="shared" ref="BA542:BB542" si="1416">+BA543+BA544</f>
        <v>0</v>
      </c>
      <c r="BB542" s="149">
        <f t="shared" si="1416"/>
        <v>0</v>
      </c>
      <c r="BC542" s="149"/>
      <c r="BD542" s="149">
        <f t="shared" si="18"/>
        <v>0</v>
      </c>
      <c r="BE542" s="355">
        <f>+BE543+BE544</f>
        <v>0</v>
      </c>
      <c r="BF542" s="149">
        <f t="shared" ref="BF542" si="1417">+BF543+BF544</f>
        <v>0</v>
      </c>
      <c r="BG542" s="151"/>
      <c r="BH542" s="149">
        <f t="shared" si="20"/>
        <v>0</v>
      </c>
      <c r="BI542" s="149">
        <f t="shared" ref="BI542:BM542" si="1418">+BI543+BI544</f>
        <v>0</v>
      </c>
      <c r="BJ542" s="149">
        <f t="shared" si="1418"/>
        <v>0</v>
      </c>
      <c r="BK542" s="149">
        <f t="shared" si="1418"/>
        <v>0</v>
      </c>
      <c r="BL542" s="149">
        <f t="shared" si="1418"/>
        <v>0</v>
      </c>
      <c r="BM542" s="149">
        <f t="shared" si="1418"/>
        <v>0</v>
      </c>
      <c r="BN542" s="151"/>
      <c r="BO542" s="149">
        <f t="shared" si="22"/>
        <v>0</v>
      </c>
      <c r="BP542" s="151"/>
      <c r="BQ542" s="126"/>
    </row>
    <row r="543" spans="1:69" ht="12.75" customHeight="1">
      <c r="A543" s="164" t="s">
        <v>1084</v>
      </c>
      <c r="B543" s="165" t="s">
        <v>1085</v>
      </c>
      <c r="C543" s="149">
        <f t="shared" si="0"/>
        <v>0</v>
      </c>
      <c r="D543" s="166"/>
      <c r="E543" s="166"/>
      <c r="F543" s="166"/>
      <c r="G543" s="150"/>
      <c r="H543" s="149">
        <f t="shared" si="2"/>
        <v>0</v>
      </c>
      <c r="I543" s="166"/>
      <c r="J543" s="166"/>
      <c r="K543" s="166"/>
      <c r="L543" s="166"/>
      <c r="M543" s="150"/>
      <c r="N543" s="149">
        <f t="shared" si="4"/>
        <v>0</v>
      </c>
      <c r="O543" s="166"/>
      <c r="P543" s="166"/>
      <c r="Q543" s="166"/>
      <c r="R543" s="166"/>
      <c r="S543" s="166"/>
      <c r="T543" s="150"/>
      <c r="U543" s="149">
        <f t="shared" si="6"/>
        <v>0</v>
      </c>
      <c r="V543" s="166"/>
      <c r="W543" s="166"/>
      <c r="X543" s="166"/>
      <c r="Y543" s="150"/>
      <c r="Z543" s="149">
        <f t="shared" si="8"/>
        <v>0</v>
      </c>
      <c r="AA543" s="166"/>
      <c r="AB543" s="166"/>
      <c r="AC543" s="166"/>
      <c r="AD543" s="150"/>
      <c r="AE543" s="149">
        <f t="shared" si="10"/>
        <v>0</v>
      </c>
      <c r="AF543" s="166"/>
      <c r="AG543" s="166"/>
      <c r="AH543" s="166"/>
      <c r="AI543" s="150"/>
      <c r="AJ543" s="149">
        <f t="shared" si="12"/>
        <v>0</v>
      </c>
      <c r="AK543" s="166"/>
      <c r="AL543" s="166"/>
      <c r="AM543" s="150"/>
      <c r="AN543" s="166"/>
      <c r="AO543" s="150"/>
      <c r="AP543" s="166"/>
      <c r="AQ543" s="150"/>
      <c r="AR543" s="166"/>
      <c r="AS543" s="150"/>
      <c r="AT543" s="166"/>
      <c r="AU543" s="150"/>
      <c r="AV543" s="149">
        <f t="shared" si="14"/>
        <v>0</v>
      </c>
      <c r="AW543" s="166"/>
      <c r="AX543" s="166"/>
      <c r="AY543" s="150"/>
      <c r="AZ543" s="149">
        <f t="shared" si="16"/>
        <v>0</v>
      </c>
      <c r="BA543" s="166"/>
      <c r="BB543" s="166"/>
      <c r="BC543" s="149"/>
      <c r="BD543" s="149">
        <f t="shared" si="18"/>
        <v>0</v>
      </c>
      <c r="BE543" s="358"/>
      <c r="BF543" s="166"/>
      <c r="BG543" s="151"/>
      <c r="BH543" s="149">
        <f t="shared" si="20"/>
        <v>0</v>
      </c>
      <c r="BI543" s="166"/>
      <c r="BJ543" s="166"/>
      <c r="BK543" s="166"/>
      <c r="BL543" s="166"/>
      <c r="BM543" s="166"/>
      <c r="BN543" s="151"/>
      <c r="BO543" s="149">
        <f t="shared" si="22"/>
        <v>0</v>
      </c>
      <c r="BP543" s="151"/>
      <c r="BQ543" s="126"/>
    </row>
    <row r="544" spans="1:69" ht="12.75" customHeight="1">
      <c r="A544" s="164" t="s">
        <v>1086</v>
      </c>
      <c r="B544" s="165" t="s">
        <v>1087</v>
      </c>
      <c r="C544" s="149">
        <f t="shared" si="0"/>
        <v>0</v>
      </c>
      <c r="D544" s="166"/>
      <c r="E544" s="166"/>
      <c r="F544" s="166"/>
      <c r="G544" s="150"/>
      <c r="H544" s="149">
        <f t="shared" si="2"/>
        <v>0</v>
      </c>
      <c r="I544" s="166"/>
      <c r="J544" s="166"/>
      <c r="K544" s="166"/>
      <c r="L544" s="166"/>
      <c r="M544" s="150"/>
      <c r="N544" s="149">
        <f t="shared" si="4"/>
        <v>0</v>
      </c>
      <c r="O544" s="166"/>
      <c r="P544" s="166"/>
      <c r="Q544" s="166"/>
      <c r="R544" s="166"/>
      <c r="S544" s="166"/>
      <c r="T544" s="150"/>
      <c r="U544" s="149">
        <f t="shared" si="6"/>
        <v>0</v>
      </c>
      <c r="V544" s="166"/>
      <c r="W544" s="166"/>
      <c r="X544" s="166"/>
      <c r="Y544" s="150"/>
      <c r="Z544" s="149">
        <f t="shared" si="8"/>
        <v>0</v>
      </c>
      <c r="AA544" s="166"/>
      <c r="AB544" s="166"/>
      <c r="AC544" s="166"/>
      <c r="AD544" s="150"/>
      <c r="AE544" s="149">
        <f t="shared" si="10"/>
        <v>0</v>
      </c>
      <c r="AF544" s="166"/>
      <c r="AG544" s="166"/>
      <c r="AH544" s="166"/>
      <c r="AI544" s="150"/>
      <c r="AJ544" s="149">
        <f t="shared" si="12"/>
        <v>0</v>
      </c>
      <c r="AK544" s="166"/>
      <c r="AL544" s="166"/>
      <c r="AM544" s="150"/>
      <c r="AN544" s="166"/>
      <c r="AO544" s="150"/>
      <c r="AP544" s="166"/>
      <c r="AQ544" s="150"/>
      <c r="AR544" s="166"/>
      <c r="AS544" s="150"/>
      <c r="AT544" s="166"/>
      <c r="AU544" s="150"/>
      <c r="AV544" s="149">
        <f t="shared" si="14"/>
        <v>0</v>
      </c>
      <c r="AW544" s="166"/>
      <c r="AX544" s="166"/>
      <c r="AY544" s="150"/>
      <c r="AZ544" s="149">
        <f t="shared" si="16"/>
        <v>0</v>
      </c>
      <c r="BA544" s="166"/>
      <c r="BB544" s="166"/>
      <c r="BC544" s="149"/>
      <c r="BD544" s="149">
        <f t="shared" si="18"/>
        <v>0</v>
      </c>
      <c r="BE544" s="358"/>
      <c r="BF544" s="166"/>
      <c r="BG544" s="151"/>
      <c r="BH544" s="149">
        <f t="shared" si="20"/>
        <v>0</v>
      </c>
      <c r="BI544" s="166"/>
      <c r="BJ544" s="166"/>
      <c r="BK544" s="166"/>
      <c r="BL544" s="166"/>
      <c r="BM544" s="166"/>
      <c r="BN544" s="151"/>
      <c r="BO544" s="149">
        <f t="shared" si="22"/>
        <v>0</v>
      </c>
      <c r="BP544" s="151"/>
      <c r="BQ544" s="126"/>
    </row>
    <row r="545" spans="1:69" ht="12.75" customHeight="1">
      <c r="A545" s="152" t="s">
        <v>1088</v>
      </c>
      <c r="B545" s="153" t="s">
        <v>1089</v>
      </c>
      <c r="C545" s="149">
        <f t="shared" si="0"/>
        <v>0</v>
      </c>
      <c r="D545" s="149">
        <f t="shared" ref="D545:F545" si="1419">+D546-D547</f>
        <v>0</v>
      </c>
      <c r="E545" s="149">
        <f t="shared" si="1419"/>
        <v>0</v>
      </c>
      <c r="F545" s="149">
        <f t="shared" si="1419"/>
        <v>0</v>
      </c>
      <c r="G545" s="150"/>
      <c r="H545" s="149">
        <f t="shared" si="2"/>
        <v>0</v>
      </c>
      <c r="I545" s="149">
        <f t="shared" ref="I545:L545" si="1420">+I546-I547</f>
        <v>0</v>
      </c>
      <c r="J545" s="149">
        <f t="shared" si="1420"/>
        <v>0</v>
      </c>
      <c r="K545" s="149">
        <f t="shared" si="1420"/>
        <v>0</v>
      </c>
      <c r="L545" s="149">
        <f t="shared" si="1420"/>
        <v>0</v>
      </c>
      <c r="M545" s="150"/>
      <c r="N545" s="149">
        <f t="shared" si="4"/>
        <v>0</v>
      </c>
      <c r="O545" s="149">
        <f t="shared" ref="O545:S545" si="1421">+O546-O547</f>
        <v>0</v>
      </c>
      <c r="P545" s="149">
        <f t="shared" si="1421"/>
        <v>0</v>
      </c>
      <c r="Q545" s="149">
        <f t="shared" si="1421"/>
        <v>0</v>
      </c>
      <c r="R545" s="149">
        <f t="shared" si="1421"/>
        <v>0</v>
      </c>
      <c r="S545" s="149">
        <f t="shared" si="1421"/>
        <v>0</v>
      </c>
      <c r="T545" s="150"/>
      <c r="U545" s="149">
        <f t="shared" si="6"/>
        <v>0</v>
      </c>
      <c r="V545" s="149">
        <f t="shared" ref="V545:X545" si="1422">+V546-V547</f>
        <v>0</v>
      </c>
      <c r="W545" s="149">
        <f t="shared" si="1422"/>
        <v>0</v>
      </c>
      <c r="X545" s="149">
        <f t="shared" si="1422"/>
        <v>0</v>
      </c>
      <c r="Y545" s="150"/>
      <c r="Z545" s="149">
        <f t="shared" si="8"/>
        <v>0</v>
      </c>
      <c r="AA545" s="149">
        <f t="shared" ref="AA545:AC545" si="1423">+AA546-AA547</f>
        <v>0</v>
      </c>
      <c r="AB545" s="149">
        <f t="shared" si="1423"/>
        <v>0</v>
      </c>
      <c r="AC545" s="149">
        <f t="shared" si="1423"/>
        <v>0</v>
      </c>
      <c r="AD545" s="150"/>
      <c r="AE545" s="149">
        <f t="shared" si="10"/>
        <v>0</v>
      </c>
      <c r="AF545" s="149">
        <f t="shared" ref="AF545:AH545" si="1424">+AF546-AF547</f>
        <v>0</v>
      </c>
      <c r="AG545" s="149">
        <f t="shared" si="1424"/>
        <v>0</v>
      </c>
      <c r="AH545" s="149">
        <f t="shared" si="1424"/>
        <v>0</v>
      </c>
      <c r="AI545" s="150"/>
      <c r="AJ545" s="149">
        <f t="shared" si="12"/>
        <v>0</v>
      </c>
      <c r="AK545" s="149">
        <f t="shared" ref="AK545:AL545" si="1425">+AK546-AK547</f>
        <v>0</v>
      </c>
      <c r="AL545" s="149">
        <f t="shared" si="1425"/>
        <v>0</v>
      </c>
      <c r="AM545" s="150"/>
      <c r="AN545" s="149">
        <f>+AN546-AN547</f>
        <v>0</v>
      </c>
      <c r="AO545" s="150"/>
      <c r="AP545" s="149">
        <f>+AP546-AP547</f>
        <v>0</v>
      </c>
      <c r="AQ545" s="150"/>
      <c r="AR545" s="149">
        <f>+AR546-AR547</f>
        <v>0</v>
      </c>
      <c r="AS545" s="150"/>
      <c r="AT545" s="149">
        <f>+AT546-AT547</f>
        <v>0</v>
      </c>
      <c r="AU545" s="150"/>
      <c r="AV545" s="149">
        <f t="shared" si="14"/>
        <v>0</v>
      </c>
      <c r="AW545" s="149">
        <f t="shared" ref="AW545:AX545" si="1426">+AW546-AW547</f>
        <v>0</v>
      </c>
      <c r="AX545" s="149">
        <f t="shared" si="1426"/>
        <v>0</v>
      </c>
      <c r="AY545" s="150"/>
      <c r="AZ545" s="149">
        <f t="shared" si="16"/>
        <v>0</v>
      </c>
      <c r="BA545" s="149">
        <f t="shared" ref="BA545:BB545" si="1427">+BA546-BA547</f>
        <v>0</v>
      </c>
      <c r="BB545" s="149">
        <f t="shared" si="1427"/>
        <v>0</v>
      </c>
      <c r="BC545" s="149"/>
      <c r="BD545" s="149">
        <f t="shared" si="18"/>
        <v>0</v>
      </c>
      <c r="BE545" s="355">
        <f>+BE546-BE547</f>
        <v>0</v>
      </c>
      <c r="BF545" s="149">
        <f t="shared" ref="BF545" si="1428">+BF546-BF547</f>
        <v>0</v>
      </c>
      <c r="BG545" s="151"/>
      <c r="BH545" s="149">
        <f t="shared" si="20"/>
        <v>0</v>
      </c>
      <c r="BI545" s="149">
        <f t="shared" ref="BI545:BM545" si="1429">+BI546-BI547</f>
        <v>0</v>
      </c>
      <c r="BJ545" s="149">
        <f t="shared" si="1429"/>
        <v>0</v>
      </c>
      <c r="BK545" s="149">
        <f t="shared" si="1429"/>
        <v>0</v>
      </c>
      <c r="BL545" s="149">
        <f t="shared" si="1429"/>
        <v>0</v>
      </c>
      <c r="BM545" s="149">
        <f t="shared" si="1429"/>
        <v>0</v>
      </c>
      <c r="BN545" s="151"/>
      <c r="BO545" s="149">
        <f t="shared" si="22"/>
        <v>0</v>
      </c>
      <c r="BP545" s="151"/>
      <c r="BQ545" s="126"/>
    </row>
    <row r="546" spans="1:69" ht="12.75" customHeight="1">
      <c r="A546" s="175" t="s">
        <v>1090</v>
      </c>
      <c r="B546" s="191" t="s">
        <v>1091</v>
      </c>
      <c r="C546" s="149">
        <f t="shared" si="0"/>
        <v>0</v>
      </c>
      <c r="D546" s="149"/>
      <c r="E546" s="149"/>
      <c r="F546" s="149"/>
      <c r="G546" s="150"/>
      <c r="H546" s="149">
        <f t="shared" si="2"/>
        <v>0</v>
      </c>
      <c r="I546" s="149"/>
      <c r="J546" s="149"/>
      <c r="K546" s="149"/>
      <c r="L546" s="149"/>
      <c r="M546" s="150"/>
      <c r="N546" s="149">
        <f t="shared" si="4"/>
        <v>0</v>
      </c>
      <c r="O546" s="149"/>
      <c r="P546" s="149"/>
      <c r="Q546" s="149"/>
      <c r="R546" s="149"/>
      <c r="S546" s="149"/>
      <c r="T546" s="150"/>
      <c r="U546" s="149">
        <f t="shared" si="6"/>
        <v>0</v>
      </c>
      <c r="V546" s="149"/>
      <c r="W546" s="149"/>
      <c r="X546" s="149"/>
      <c r="Y546" s="150"/>
      <c r="Z546" s="149">
        <f t="shared" si="8"/>
        <v>0</v>
      </c>
      <c r="AA546" s="149"/>
      <c r="AB546" s="149"/>
      <c r="AC546" s="149"/>
      <c r="AD546" s="150"/>
      <c r="AE546" s="149">
        <f t="shared" si="10"/>
        <v>0</v>
      </c>
      <c r="AF546" s="149"/>
      <c r="AG546" s="149"/>
      <c r="AH546" s="149"/>
      <c r="AI546" s="150"/>
      <c r="AJ546" s="149">
        <f t="shared" si="12"/>
        <v>0</v>
      </c>
      <c r="AK546" s="149"/>
      <c r="AL546" s="149"/>
      <c r="AM546" s="150"/>
      <c r="AN546" s="149"/>
      <c r="AO546" s="150"/>
      <c r="AP546" s="149"/>
      <c r="AQ546" s="150"/>
      <c r="AR546" s="149"/>
      <c r="AS546" s="150"/>
      <c r="AT546" s="149"/>
      <c r="AU546" s="150"/>
      <c r="AV546" s="149">
        <f t="shared" si="14"/>
        <v>0</v>
      </c>
      <c r="AW546" s="149"/>
      <c r="AX546" s="149"/>
      <c r="AY546" s="150"/>
      <c r="AZ546" s="149">
        <f t="shared" si="16"/>
        <v>0</v>
      </c>
      <c r="BA546" s="149"/>
      <c r="BB546" s="149"/>
      <c r="BC546" s="149"/>
      <c r="BD546" s="149">
        <f t="shared" si="18"/>
        <v>0</v>
      </c>
      <c r="BE546" s="355"/>
      <c r="BF546" s="149"/>
      <c r="BG546" s="151"/>
      <c r="BH546" s="149">
        <f t="shared" si="20"/>
        <v>0</v>
      </c>
      <c r="BI546" s="149"/>
      <c r="BJ546" s="149"/>
      <c r="BK546" s="149"/>
      <c r="BL546" s="149"/>
      <c r="BM546" s="149"/>
      <c r="BN546" s="151"/>
      <c r="BO546" s="149">
        <f t="shared" si="22"/>
        <v>0</v>
      </c>
      <c r="BP546" s="151"/>
      <c r="BQ546" s="126"/>
    </row>
    <row r="547" spans="1:69" ht="12.75" customHeight="1">
      <c r="A547" s="175" t="s">
        <v>1092</v>
      </c>
      <c r="B547" s="191" t="s">
        <v>1093</v>
      </c>
      <c r="C547" s="149">
        <f t="shared" si="0"/>
        <v>0</v>
      </c>
      <c r="D547" s="149"/>
      <c r="E547" s="149"/>
      <c r="F547" s="149"/>
      <c r="G547" s="150"/>
      <c r="H547" s="149">
        <f t="shared" si="2"/>
        <v>0</v>
      </c>
      <c r="I547" s="149"/>
      <c r="J547" s="149"/>
      <c r="K547" s="149"/>
      <c r="L547" s="149"/>
      <c r="M547" s="150"/>
      <c r="N547" s="149">
        <f t="shared" si="4"/>
        <v>0</v>
      </c>
      <c r="O547" s="149"/>
      <c r="P547" s="149"/>
      <c r="Q547" s="149"/>
      <c r="R547" s="149"/>
      <c r="S547" s="149"/>
      <c r="T547" s="150"/>
      <c r="U547" s="149">
        <f t="shared" si="6"/>
        <v>0</v>
      </c>
      <c r="V547" s="149"/>
      <c r="W547" s="149"/>
      <c r="X547" s="149"/>
      <c r="Y547" s="150"/>
      <c r="Z547" s="149">
        <f t="shared" si="8"/>
        <v>0</v>
      </c>
      <c r="AA547" s="149"/>
      <c r="AB547" s="149"/>
      <c r="AC547" s="149"/>
      <c r="AD547" s="150"/>
      <c r="AE547" s="149">
        <f t="shared" si="10"/>
        <v>0</v>
      </c>
      <c r="AF547" s="149"/>
      <c r="AG547" s="149"/>
      <c r="AH547" s="149"/>
      <c r="AI547" s="150"/>
      <c r="AJ547" s="149">
        <f t="shared" si="12"/>
        <v>0</v>
      </c>
      <c r="AK547" s="149"/>
      <c r="AL547" s="149"/>
      <c r="AM547" s="150"/>
      <c r="AN547" s="149"/>
      <c r="AO547" s="150"/>
      <c r="AP547" s="149"/>
      <c r="AQ547" s="150"/>
      <c r="AR547" s="149"/>
      <c r="AS547" s="150"/>
      <c r="AT547" s="149"/>
      <c r="AU547" s="150"/>
      <c r="AV547" s="149">
        <f t="shared" si="14"/>
        <v>0</v>
      </c>
      <c r="AW547" s="149"/>
      <c r="AX547" s="149"/>
      <c r="AY547" s="150"/>
      <c r="AZ547" s="149">
        <f t="shared" si="16"/>
        <v>0</v>
      </c>
      <c r="BA547" s="149"/>
      <c r="BB547" s="149"/>
      <c r="BC547" s="149"/>
      <c r="BD547" s="149">
        <f t="shared" si="18"/>
        <v>0</v>
      </c>
      <c r="BE547" s="355"/>
      <c r="BF547" s="149"/>
      <c r="BG547" s="151"/>
      <c r="BH547" s="149">
        <f t="shared" si="20"/>
        <v>0</v>
      </c>
      <c r="BI547" s="149"/>
      <c r="BJ547" s="149"/>
      <c r="BK547" s="149"/>
      <c r="BL547" s="149"/>
      <c r="BM547" s="149"/>
      <c r="BN547" s="151"/>
      <c r="BO547" s="149">
        <f t="shared" si="22"/>
        <v>0</v>
      </c>
      <c r="BP547" s="151"/>
      <c r="BQ547" s="126"/>
    </row>
    <row r="548" spans="1:69" ht="12.75" customHeight="1">
      <c r="A548" s="152" t="s">
        <v>1094</v>
      </c>
      <c r="B548" s="153" t="s">
        <v>1095</v>
      </c>
      <c r="C548" s="149">
        <f t="shared" si="0"/>
        <v>0</v>
      </c>
      <c r="D548" s="149">
        <f t="shared" ref="D548:F548" si="1430">+D549-D577</f>
        <v>0</v>
      </c>
      <c r="E548" s="149">
        <f t="shared" si="1430"/>
        <v>0</v>
      </c>
      <c r="F548" s="149">
        <f t="shared" si="1430"/>
        <v>0</v>
      </c>
      <c r="G548" s="150"/>
      <c r="H548" s="149">
        <f t="shared" si="2"/>
        <v>0</v>
      </c>
      <c r="I548" s="149">
        <f t="shared" ref="I548:L548" si="1431">+I549-I577</f>
        <v>0</v>
      </c>
      <c r="J548" s="149">
        <f t="shared" si="1431"/>
        <v>0</v>
      </c>
      <c r="K548" s="149">
        <f t="shared" si="1431"/>
        <v>0</v>
      </c>
      <c r="L548" s="149">
        <f t="shared" si="1431"/>
        <v>0</v>
      </c>
      <c r="M548" s="150"/>
      <c r="N548" s="149">
        <f t="shared" si="4"/>
        <v>0</v>
      </c>
      <c r="O548" s="149">
        <f t="shared" ref="O548:S548" si="1432">+O549-O577</f>
        <v>0</v>
      </c>
      <c r="P548" s="149">
        <f t="shared" si="1432"/>
        <v>0</v>
      </c>
      <c r="Q548" s="149">
        <f t="shared" si="1432"/>
        <v>0</v>
      </c>
      <c r="R548" s="149">
        <f t="shared" si="1432"/>
        <v>0</v>
      </c>
      <c r="S548" s="149">
        <f t="shared" si="1432"/>
        <v>0</v>
      </c>
      <c r="T548" s="150"/>
      <c r="U548" s="149">
        <f t="shared" si="6"/>
        <v>0</v>
      </c>
      <c r="V548" s="149">
        <f t="shared" ref="V548:X548" si="1433">+V549-V577</f>
        <v>0</v>
      </c>
      <c r="W548" s="149">
        <f t="shared" si="1433"/>
        <v>0</v>
      </c>
      <c r="X548" s="149">
        <f t="shared" si="1433"/>
        <v>0</v>
      </c>
      <c r="Y548" s="150"/>
      <c r="Z548" s="149">
        <f t="shared" si="8"/>
        <v>0</v>
      </c>
      <c r="AA548" s="149">
        <f t="shared" ref="AA548:AC548" si="1434">+AA549-AA577</f>
        <v>0</v>
      </c>
      <c r="AB548" s="149">
        <f t="shared" si="1434"/>
        <v>0</v>
      </c>
      <c r="AC548" s="149">
        <f t="shared" si="1434"/>
        <v>0</v>
      </c>
      <c r="AD548" s="150"/>
      <c r="AE548" s="149">
        <f t="shared" si="10"/>
        <v>0</v>
      </c>
      <c r="AF548" s="149">
        <f t="shared" ref="AF548:AH548" si="1435">+AF549-AF577</f>
        <v>0</v>
      </c>
      <c r="AG548" s="149">
        <f t="shared" si="1435"/>
        <v>0</v>
      </c>
      <c r="AH548" s="149">
        <f t="shared" si="1435"/>
        <v>0</v>
      </c>
      <c r="AI548" s="150"/>
      <c r="AJ548" s="149">
        <f t="shared" si="12"/>
        <v>0</v>
      </c>
      <c r="AK548" s="149">
        <f t="shared" ref="AK548:AL548" si="1436">+AK549-AK577</f>
        <v>0</v>
      </c>
      <c r="AL548" s="149">
        <f t="shared" si="1436"/>
        <v>0</v>
      </c>
      <c r="AM548" s="150"/>
      <c r="AN548" s="149">
        <f>+AN549-AN577</f>
        <v>0</v>
      </c>
      <c r="AO548" s="150"/>
      <c r="AP548" s="149">
        <f>+AP549-AP577</f>
        <v>0</v>
      </c>
      <c r="AQ548" s="150"/>
      <c r="AR548" s="149">
        <f>+AR549-AR577</f>
        <v>0</v>
      </c>
      <c r="AS548" s="150"/>
      <c r="AT548" s="149">
        <f>+AT549-AT577</f>
        <v>0</v>
      </c>
      <c r="AU548" s="150"/>
      <c r="AV548" s="149">
        <f t="shared" si="14"/>
        <v>0</v>
      </c>
      <c r="AW548" s="149">
        <f t="shared" ref="AW548:AX548" si="1437">+AW549-AW577</f>
        <v>0</v>
      </c>
      <c r="AX548" s="149">
        <f t="shared" si="1437"/>
        <v>0</v>
      </c>
      <c r="AY548" s="150"/>
      <c r="AZ548" s="149">
        <f t="shared" si="16"/>
        <v>0</v>
      </c>
      <c r="BA548" s="149">
        <f t="shared" ref="BA548:BB548" si="1438">+BA549-BA577</f>
        <v>0</v>
      </c>
      <c r="BB548" s="149">
        <f t="shared" si="1438"/>
        <v>0</v>
      </c>
      <c r="BC548" s="149"/>
      <c r="BD548" s="149">
        <f t="shared" si="18"/>
        <v>0</v>
      </c>
      <c r="BE548" s="355">
        <f>+BE549-BE577</f>
        <v>0</v>
      </c>
      <c r="BF548" s="149">
        <f t="shared" ref="BF548" si="1439">+BF549-BF577</f>
        <v>0</v>
      </c>
      <c r="BG548" s="151"/>
      <c r="BH548" s="149">
        <f t="shared" si="20"/>
        <v>0</v>
      </c>
      <c r="BI548" s="149">
        <f t="shared" ref="BI548:BM548" si="1440">+BI549-BI577</f>
        <v>0</v>
      </c>
      <c r="BJ548" s="149">
        <f t="shared" si="1440"/>
        <v>0</v>
      </c>
      <c r="BK548" s="149">
        <f t="shared" si="1440"/>
        <v>0</v>
      </c>
      <c r="BL548" s="149">
        <f t="shared" si="1440"/>
        <v>0</v>
      </c>
      <c r="BM548" s="149">
        <f t="shared" si="1440"/>
        <v>0</v>
      </c>
      <c r="BN548" s="151"/>
      <c r="BO548" s="149">
        <f t="shared" si="22"/>
        <v>0</v>
      </c>
      <c r="BP548" s="151"/>
      <c r="BQ548" s="126"/>
    </row>
    <row r="549" spans="1:69" ht="12.75" customHeight="1">
      <c r="A549" s="152" t="s">
        <v>1096</v>
      </c>
      <c r="B549" s="153" t="s">
        <v>1097</v>
      </c>
      <c r="C549" s="149">
        <f t="shared" si="0"/>
        <v>0</v>
      </c>
      <c r="D549" s="149">
        <f t="shared" ref="D549:F549" si="1441">+D550+D551</f>
        <v>0</v>
      </c>
      <c r="E549" s="149">
        <f t="shared" si="1441"/>
        <v>0</v>
      </c>
      <c r="F549" s="149">
        <f t="shared" si="1441"/>
        <v>0</v>
      </c>
      <c r="G549" s="150"/>
      <c r="H549" s="149">
        <f t="shared" si="2"/>
        <v>0</v>
      </c>
      <c r="I549" s="149">
        <f t="shared" ref="I549:L549" si="1442">+I550+I551</f>
        <v>0</v>
      </c>
      <c r="J549" s="149">
        <f t="shared" si="1442"/>
        <v>0</v>
      </c>
      <c r="K549" s="149">
        <f t="shared" si="1442"/>
        <v>0</v>
      </c>
      <c r="L549" s="149">
        <f t="shared" si="1442"/>
        <v>0</v>
      </c>
      <c r="M549" s="150"/>
      <c r="N549" s="149">
        <f t="shared" si="4"/>
        <v>0</v>
      </c>
      <c r="O549" s="149">
        <f t="shared" ref="O549:S549" si="1443">+O550+O551</f>
        <v>0</v>
      </c>
      <c r="P549" s="149">
        <f t="shared" si="1443"/>
        <v>0</v>
      </c>
      <c r="Q549" s="149">
        <f t="shared" si="1443"/>
        <v>0</v>
      </c>
      <c r="R549" s="149">
        <f t="shared" si="1443"/>
        <v>0</v>
      </c>
      <c r="S549" s="149">
        <f t="shared" si="1443"/>
        <v>0</v>
      </c>
      <c r="T549" s="150"/>
      <c r="U549" s="149">
        <f t="shared" si="6"/>
        <v>0</v>
      </c>
      <c r="V549" s="149">
        <f t="shared" ref="V549:X549" si="1444">+V550+V551</f>
        <v>0</v>
      </c>
      <c r="W549" s="149">
        <f t="shared" si="1444"/>
        <v>0</v>
      </c>
      <c r="X549" s="149">
        <f t="shared" si="1444"/>
        <v>0</v>
      </c>
      <c r="Y549" s="150"/>
      <c r="Z549" s="149">
        <f t="shared" si="8"/>
        <v>0</v>
      </c>
      <c r="AA549" s="149">
        <f t="shared" ref="AA549:AC549" si="1445">+AA550+AA551</f>
        <v>0</v>
      </c>
      <c r="AB549" s="149">
        <f t="shared" si="1445"/>
        <v>0</v>
      </c>
      <c r="AC549" s="149">
        <f t="shared" si="1445"/>
        <v>0</v>
      </c>
      <c r="AD549" s="150"/>
      <c r="AE549" s="149">
        <f t="shared" si="10"/>
        <v>0</v>
      </c>
      <c r="AF549" s="149">
        <f t="shared" ref="AF549:AH549" si="1446">+AF550+AF551</f>
        <v>0</v>
      </c>
      <c r="AG549" s="149">
        <f t="shared" si="1446"/>
        <v>0</v>
      </c>
      <c r="AH549" s="149">
        <f t="shared" si="1446"/>
        <v>0</v>
      </c>
      <c r="AI549" s="150"/>
      <c r="AJ549" s="149">
        <f t="shared" si="12"/>
        <v>0</v>
      </c>
      <c r="AK549" s="149">
        <f t="shared" ref="AK549:AL549" si="1447">+AK550+AK551</f>
        <v>0</v>
      </c>
      <c r="AL549" s="149">
        <f t="shared" si="1447"/>
        <v>0</v>
      </c>
      <c r="AM549" s="150"/>
      <c r="AN549" s="149">
        <f>+AN550+AN551</f>
        <v>0</v>
      </c>
      <c r="AO549" s="150"/>
      <c r="AP549" s="149">
        <f>+AP550+AP551</f>
        <v>0</v>
      </c>
      <c r="AQ549" s="150"/>
      <c r="AR549" s="149">
        <f>+AR550+AR551</f>
        <v>0</v>
      </c>
      <c r="AS549" s="150"/>
      <c r="AT549" s="149">
        <f>+AT550+AT551</f>
        <v>0</v>
      </c>
      <c r="AU549" s="150"/>
      <c r="AV549" s="149">
        <f t="shared" si="14"/>
        <v>0</v>
      </c>
      <c r="AW549" s="149">
        <f t="shared" ref="AW549:AX549" si="1448">+AW550+AW551</f>
        <v>0</v>
      </c>
      <c r="AX549" s="149">
        <f t="shared" si="1448"/>
        <v>0</v>
      </c>
      <c r="AY549" s="150"/>
      <c r="AZ549" s="149">
        <f t="shared" si="16"/>
        <v>0</v>
      </c>
      <c r="BA549" s="149">
        <f t="shared" ref="BA549:BB549" si="1449">+BA550+BA551</f>
        <v>0</v>
      </c>
      <c r="BB549" s="149">
        <f t="shared" si="1449"/>
        <v>0</v>
      </c>
      <c r="BC549" s="149"/>
      <c r="BD549" s="149">
        <f t="shared" si="18"/>
        <v>0</v>
      </c>
      <c r="BE549" s="355">
        <f>+BE550+BE551</f>
        <v>0</v>
      </c>
      <c r="BF549" s="149">
        <f t="shared" ref="BF549" si="1450">+BF550+BF551</f>
        <v>0</v>
      </c>
      <c r="BG549" s="151"/>
      <c r="BH549" s="149">
        <f t="shared" si="20"/>
        <v>0</v>
      </c>
      <c r="BI549" s="149">
        <f t="shared" ref="BI549:BM549" si="1451">+BI550+BI551</f>
        <v>0</v>
      </c>
      <c r="BJ549" s="149">
        <f t="shared" si="1451"/>
        <v>0</v>
      </c>
      <c r="BK549" s="149">
        <f t="shared" si="1451"/>
        <v>0</v>
      </c>
      <c r="BL549" s="149">
        <f t="shared" si="1451"/>
        <v>0</v>
      </c>
      <c r="BM549" s="149">
        <f t="shared" si="1451"/>
        <v>0</v>
      </c>
      <c r="BN549" s="151"/>
      <c r="BO549" s="149">
        <f t="shared" si="22"/>
        <v>0</v>
      </c>
      <c r="BP549" s="151"/>
      <c r="BQ549" s="126"/>
    </row>
    <row r="550" spans="1:69" ht="12.75" customHeight="1">
      <c r="A550" s="167" t="s">
        <v>1098</v>
      </c>
      <c r="B550" s="168" t="s">
        <v>1099</v>
      </c>
      <c r="C550" s="149">
        <f t="shared" si="0"/>
        <v>0</v>
      </c>
      <c r="D550" s="156"/>
      <c r="E550" s="156"/>
      <c r="F550" s="156"/>
      <c r="G550" s="150"/>
      <c r="H550" s="149">
        <f t="shared" si="2"/>
        <v>0</v>
      </c>
      <c r="I550" s="156"/>
      <c r="J550" s="156"/>
      <c r="K550" s="156"/>
      <c r="L550" s="156"/>
      <c r="M550" s="150"/>
      <c r="N550" s="149">
        <f t="shared" si="4"/>
        <v>0</v>
      </c>
      <c r="O550" s="156"/>
      <c r="P550" s="156"/>
      <c r="Q550" s="156"/>
      <c r="R550" s="156"/>
      <c r="S550" s="156"/>
      <c r="T550" s="150"/>
      <c r="U550" s="149">
        <f t="shared" si="6"/>
        <v>0</v>
      </c>
      <c r="V550" s="156"/>
      <c r="W550" s="156"/>
      <c r="X550" s="156"/>
      <c r="Y550" s="150"/>
      <c r="Z550" s="149">
        <f t="shared" si="8"/>
        <v>0</v>
      </c>
      <c r="AA550" s="156"/>
      <c r="AB550" s="156"/>
      <c r="AC550" s="156"/>
      <c r="AD550" s="150"/>
      <c r="AE550" s="149">
        <f t="shared" si="10"/>
        <v>0</v>
      </c>
      <c r="AF550" s="156"/>
      <c r="AG550" s="156"/>
      <c r="AH550" s="156"/>
      <c r="AI550" s="150"/>
      <c r="AJ550" s="149">
        <f t="shared" si="12"/>
        <v>0</v>
      </c>
      <c r="AK550" s="156"/>
      <c r="AL550" s="156"/>
      <c r="AM550" s="150"/>
      <c r="AN550" s="156"/>
      <c r="AO550" s="150"/>
      <c r="AP550" s="156"/>
      <c r="AQ550" s="150"/>
      <c r="AR550" s="156"/>
      <c r="AS550" s="150"/>
      <c r="AT550" s="156"/>
      <c r="AU550" s="150"/>
      <c r="AV550" s="149">
        <f t="shared" si="14"/>
        <v>0</v>
      </c>
      <c r="AW550" s="156"/>
      <c r="AX550" s="156"/>
      <c r="AY550" s="150"/>
      <c r="AZ550" s="149">
        <f t="shared" si="16"/>
        <v>0</v>
      </c>
      <c r="BA550" s="156"/>
      <c r="BB550" s="156"/>
      <c r="BC550" s="149"/>
      <c r="BD550" s="149">
        <f t="shared" si="18"/>
        <v>0</v>
      </c>
      <c r="BE550" s="356"/>
      <c r="BF550" s="156"/>
      <c r="BG550" s="151"/>
      <c r="BH550" s="149">
        <f t="shared" si="20"/>
        <v>0</v>
      </c>
      <c r="BI550" s="156"/>
      <c r="BJ550" s="156"/>
      <c r="BK550" s="156"/>
      <c r="BL550" s="156"/>
      <c r="BM550" s="156"/>
      <c r="BN550" s="151"/>
      <c r="BO550" s="149">
        <f t="shared" si="22"/>
        <v>0</v>
      </c>
      <c r="BP550" s="151"/>
      <c r="BQ550" s="126"/>
    </row>
    <row r="551" spans="1:69" ht="12.75" customHeight="1">
      <c r="A551" s="154" t="s">
        <v>1100</v>
      </c>
      <c r="B551" s="155" t="s">
        <v>1101</v>
      </c>
      <c r="C551" s="149">
        <f t="shared" si="0"/>
        <v>0</v>
      </c>
      <c r="D551" s="156">
        <f t="shared" ref="D551:F551" si="1452">+D552+D553+D566+D576</f>
        <v>0</v>
      </c>
      <c r="E551" s="156">
        <f t="shared" si="1452"/>
        <v>0</v>
      </c>
      <c r="F551" s="156">
        <f t="shared" si="1452"/>
        <v>0</v>
      </c>
      <c r="G551" s="150"/>
      <c r="H551" s="149">
        <f t="shared" si="2"/>
        <v>0</v>
      </c>
      <c r="I551" s="156">
        <f t="shared" ref="I551:L551" si="1453">+I552+I553+I566+I576</f>
        <v>0</v>
      </c>
      <c r="J551" s="156">
        <f t="shared" si="1453"/>
        <v>0</v>
      </c>
      <c r="K551" s="156">
        <f t="shared" si="1453"/>
        <v>0</v>
      </c>
      <c r="L551" s="156">
        <f t="shared" si="1453"/>
        <v>0</v>
      </c>
      <c r="M551" s="150"/>
      <c r="N551" s="149">
        <f t="shared" si="4"/>
        <v>0</v>
      </c>
      <c r="O551" s="156">
        <f t="shared" ref="O551:S551" si="1454">+O552+O553+O566+O576</f>
        <v>0</v>
      </c>
      <c r="P551" s="156">
        <f t="shared" si="1454"/>
        <v>0</v>
      </c>
      <c r="Q551" s="156">
        <f t="shared" si="1454"/>
        <v>0</v>
      </c>
      <c r="R551" s="156">
        <f t="shared" si="1454"/>
        <v>0</v>
      </c>
      <c r="S551" s="156">
        <f t="shared" si="1454"/>
        <v>0</v>
      </c>
      <c r="T551" s="150"/>
      <c r="U551" s="149">
        <f t="shared" si="6"/>
        <v>0</v>
      </c>
      <c r="V551" s="156">
        <f t="shared" ref="V551:X551" si="1455">+V552+V553+V566+V576</f>
        <v>0</v>
      </c>
      <c r="W551" s="156">
        <f t="shared" si="1455"/>
        <v>0</v>
      </c>
      <c r="X551" s="156">
        <f t="shared" si="1455"/>
        <v>0</v>
      </c>
      <c r="Y551" s="150"/>
      <c r="Z551" s="149">
        <f t="shared" si="8"/>
        <v>0</v>
      </c>
      <c r="AA551" s="156">
        <f t="shared" ref="AA551:AC551" si="1456">+AA552+AA553+AA566+AA576</f>
        <v>0</v>
      </c>
      <c r="AB551" s="156">
        <f t="shared" si="1456"/>
        <v>0</v>
      </c>
      <c r="AC551" s="156">
        <f t="shared" si="1456"/>
        <v>0</v>
      </c>
      <c r="AD551" s="150"/>
      <c r="AE551" s="149">
        <f t="shared" si="10"/>
        <v>0</v>
      </c>
      <c r="AF551" s="156">
        <f t="shared" ref="AF551:AH551" si="1457">+AF552+AF553+AF566+AF576</f>
        <v>0</v>
      </c>
      <c r="AG551" s="156">
        <f t="shared" si="1457"/>
        <v>0</v>
      </c>
      <c r="AH551" s="156">
        <f t="shared" si="1457"/>
        <v>0</v>
      </c>
      <c r="AI551" s="150"/>
      <c r="AJ551" s="149">
        <f t="shared" si="12"/>
        <v>0</v>
      </c>
      <c r="AK551" s="156">
        <f t="shared" ref="AK551:AL551" si="1458">+AK552+AK553+AK566+AK576</f>
        <v>0</v>
      </c>
      <c r="AL551" s="156">
        <f t="shared" si="1458"/>
        <v>0</v>
      </c>
      <c r="AM551" s="150"/>
      <c r="AN551" s="156">
        <f>+AN552+AN553+AN566+AN576</f>
        <v>0</v>
      </c>
      <c r="AO551" s="150"/>
      <c r="AP551" s="156">
        <f>+AP552+AP553+AP566+AP576</f>
        <v>0</v>
      </c>
      <c r="AQ551" s="150"/>
      <c r="AR551" s="156">
        <f>+AR552+AR553+AR566+AR576</f>
        <v>0</v>
      </c>
      <c r="AS551" s="150"/>
      <c r="AT551" s="156">
        <f>+AT552+AT553+AT566+AT576</f>
        <v>0</v>
      </c>
      <c r="AU551" s="150"/>
      <c r="AV551" s="149">
        <f t="shared" si="14"/>
        <v>0</v>
      </c>
      <c r="AW551" s="156">
        <f t="shared" ref="AW551:AX551" si="1459">+AW552+AW553+AW566+AW576</f>
        <v>0</v>
      </c>
      <c r="AX551" s="156">
        <f t="shared" si="1459"/>
        <v>0</v>
      </c>
      <c r="AY551" s="150"/>
      <c r="AZ551" s="149">
        <f t="shared" si="16"/>
        <v>0</v>
      </c>
      <c r="BA551" s="156">
        <f t="shared" ref="BA551:BB551" si="1460">+BA552+BA553+BA566+BA576</f>
        <v>0</v>
      </c>
      <c r="BB551" s="156">
        <f t="shared" si="1460"/>
        <v>0</v>
      </c>
      <c r="BC551" s="149"/>
      <c r="BD551" s="149">
        <f t="shared" si="18"/>
        <v>0</v>
      </c>
      <c r="BE551" s="356">
        <f>+BE552+BE553+BE566+BE576</f>
        <v>0</v>
      </c>
      <c r="BF551" s="156">
        <f t="shared" ref="BF551" si="1461">+BF552+BF553+BF566+BF576</f>
        <v>0</v>
      </c>
      <c r="BG551" s="151"/>
      <c r="BH551" s="149">
        <f t="shared" si="20"/>
        <v>0</v>
      </c>
      <c r="BI551" s="156">
        <f t="shared" ref="BI551:BM551" si="1462">+BI552+BI553+BI566+BI576</f>
        <v>0</v>
      </c>
      <c r="BJ551" s="156">
        <f t="shared" si="1462"/>
        <v>0</v>
      </c>
      <c r="BK551" s="156">
        <f t="shared" si="1462"/>
        <v>0</v>
      </c>
      <c r="BL551" s="156">
        <f t="shared" si="1462"/>
        <v>0</v>
      </c>
      <c r="BM551" s="156">
        <f t="shared" si="1462"/>
        <v>0</v>
      </c>
      <c r="BN551" s="151"/>
      <c r="BO551" s="149">
        <f t="shared" si="22"/>
        <v>0</v>
      </c>
      <c r="BP551" s="151"/>
      <c r="BQ551" s="126"/>
    </row>
    <row r="552" spans="1:69" ht="12.75" customHeight="1">
      <c r="A552" s="167" t="s">
        <v>1102</v>
      </c>
      <c r="B552" s="168" t="s">
        <v>1103</v>
      </c>
      <c r="C552" s="149">
        <f t="shared" si="0"/>
        <v>0</v>
      </c>
      <c r="D552" s="156"/>
      <c r="E552" s="156"/>
      <c r="F552" s="156"/>
      <c r="G552" s="150"/>
      <c r="H552" s="149">
        <f t="shared" si="2"/>
        <v>0</v>
      </c>
      <c r="I552" s="156"/>
      <c r="J552" s="156"/>
      <c r="K552" s="156"/>
      <c r="L552" s="156"/>
      <c r="M552" s="150"/>
      <c r="N552" s="149">
        <f t="shared" si="4"/>
        <v>0</v>
      </c>
      <c r="O552" s="156"/>
      <c r="P552" s="156"/>
      <c r="Q552" s="156"/>
      <c r="R552" s="156"/>
      <c r="S552" s="156"/>
      <c r="T552" s="150"/>
      <c r="U552" s="149">
        <f t="shared" si="6"/>
        <v>0</v>
      </c>
      <c r="V552" s="156"/>
      <c r="W552" s="156"/>
      <c r="X552" s="156"/>
      <c r="Y552" s="150"/>
      <c r="Z552" s="149">
        <f t="shared" si="8"/>
        <v>0</v>
      </c>
      <c r="AA552" s="156"/>
      <c r="AB552" s="156"/>
      <c r="AC552" s="156"/>
      <c r="AD552" s="150"/>
      <c r="AE552" s="149">
        <f t="shared" si="10"/>
        <v>0</v>
      </c>
      <c r="AF552" s="156"/>
      <c r="AG552" s="156"/>
      <c r="AH552" s="156"/>
      <c r="AI552" s="150"/>
      <c r="AJ552" s="149">
        <f t="shared" si="12"/>
        <v>0</v>
      </c>
      <c r="AK552" s="156"/>
      <c r="AL552" s="156"/>
      <c r="AM552" s="150"/>
      <c r="AN552" s="156"/>
      <c r="AO552" s="150"/>
      <c r="AP552" s="156"/>
      <c r="AQ552" s="150"/>
      <c r="AR552" s="156"/>
      <c r="AS552" s="150"/>
      <c r="AT552" s="156"/>
      <c r="AU552" s="150"/>
      <c r="AV552" s="149">
        <f t="shared" si="14"/>
        <v>0</v>
      </c>
      <c r="AW552" s="156"/>
      <c r="AX552" s="156"/>
      <c r="AY552" s="150"/>
      <c r="AZ552" s="149">
        <f t="shared" si="16"/>
        <v>0</v>
      </c>
      <c r="BA552" s="156"/>
      <c r="BB552" s="156"/>
      <c r="BC552" s="149"/>
      <c r="BD552" s="149">
        <f t="shared" si="18"/>
        <v>0</v>
      </c>
      <c r="BE552" s="356"/>
      <c r="BF552" s="156"/>
      <c r="BG552" s="151"/>
      <c r="BH552" s="149">
        <f t="shared" si="20"/>
        <v>0</v>
      </c>
      <c r="BI552" s="156"/>
      <c r="BJ552" s="156"/>
      <c r="BK552" s="156"/>
      <c r="BL552" s="156"/>
      <c r="BM552" s="156"/>
      <c r="BN552" s="151"/>
      <c r="BO552" s="149">
        <f t="shared" si="22"/>
        <v>0</v>
      </c>
      <c r="BP552" s="151"/>
      <c r="BQ552" s="126"/>
    </row>
    <row r="553" spans="1:69" ht="12.75" customHeight="1">
      <c r="A553" s="167" t="s">
        <v>1104</v>
      </c>
      <c r="B553" s="168" t="s">
        <v>1105</v>
      </c>
      <c r="C553" s="149">
        <f t="shared" si="0"/>
        <v>0</v>
      </c>
      <c r="D553" s="156">
        <f t="shared" ref="D553:F553" si="1463">+D554+D555+D558</f>
        <v>0</v>
      </c>
      <c r="E553" s="156">
        <f t="shared" si="1463"/>
        <v>0</v>
      </c>
      <c r="F553" s="156">
        <f t="shared" si="1463"/>
        <v>0</v>
      </c>
      <c r="G553" s="150"/>
      <c r="H553" s="149">
        <f t="shared" si="2"/>
        <v>0</v>
      </c>
      <c r="I553" s="156">
        <f t="shared" ref="I553:L553" si="1464">+I554+I555+I558</f>
        <v>0</v>
      </c>
      <c r="J553" s="156">
        <f t="shared" si="1464"/>
        <v>0</v>
      </c>
      <c r="K553" s="156">
        <f t="shared" si="1464"/>
        <v>0</v>
      </c>
      <c r="L553" s="156">
        <f t="shared" si="1464"/>
        <v>0</v>
      </c>
      <c r="M553" s="150"/>
      <c r="N553" s="149">
        <f t="shared" si="4"/>
        <v>0</v>
      </c>
      <c r="O553" s="156">
        <f t="shared" ref="O553:S553" si="1465">+O554+O555+O558</f>
        <v>0</v>
      </c>
      <c r="P553" s="156">
        <f t="shared" si="1465"/>
        <v>0</v>
      </c>
      <c r="Q553" s="156">
        <f t="shared" si="1465"/>
        <v>0</v>
      </c>
      <c r="R553" s="156">
        <f t="shared" si="1465"/>
        <v>0</v>
      </c>
      <c r="S553" s="156">
        <f t="shared" si="1465"/>
        <v>0</v>
      </c>
      <c r="T553" s="150"/>
      <c r="U553" s="149">
        <f t="shared" si="6"/>
        <v>0</v>
      </c>
      <c r="V553" s="156">
        <f t="shared" ref="V553:X553" si="1466">+V554+V555+V558</f>
        <v>0</v>
      </c>
      <c r="W553" s="156">
        <f t="shared" si="1466"/>
        <v>0</v>
      </c>
      <c r="X553" s="156">
        <f t="shared" si="1466"/>
        <v>0</v>
      </c>
      <c r="Y553" s="150"/>
      <c r="Z553" s="149">
        <f t="shared" si="8"/>
        <v>0</v>
      </c>
      <c r="AA553" s="156">
        <f t="shared" ref="AA553:AC553" si="1467">+AA554+AA555+AA558</f>
        <v>0</v>
      </c>
      <c r="AB553" s="156">
        <f t="shared" si="1467"/>
        <v>0</v>
      </c>
      <c r="AC553" s="156">
        <f t="shared" si="1467"/>
        <v>0</v>
      </c>
      <c r="AD553" s="150"/>
      <c r="AE553" s="149">
        <f t="shared" si="10"/>
        <v>0</v>
      </c>
      <c r="AF553" s="156">
        <f t="shared" ref="AF553:AH553" si="1468">+AF554+AF555+AF558</f>
        <v>0</v>
      </c>
      <c r="AG553" s="156">
        <f t="shared" si="1468"/>
        <v>0</v>
      </c>
      <c r="AH553" s="156">
        <f t="shared" si="1468"/>
        <v>0</v>
      </c>
      <c r="AI553" s="150"/>
      <c r="AJ553" s="149">
        <f t="shared" si="12"/>
        <v>0</v>
      </c>
      <c r="AK553" s="156">
        <f t="shared" ref="AK553:AL553" si="1469">+AK554+AK555+AK558</f>
        <v>0</v>
      </c>
      <c r="AL553" s="156">
        <f t="shared" si="1469"/>
        <v>0</v>
      </c>
      <c r="AM553" s="150"/>
      <c r="AN553" s="156">
        <f>+AN554+AN555+AN558</f>
        <v>0</v>
      </c>
      <c r="AO553" s="150"/>
      <c r="AP553" s="156">
        <f>+AP554+AP555+AP558</f>
        <v>0</v>
      </c>
      <c r="AQ553" s="150"/>
      <c r="AR553" s="156">
        <f>+AR554+AR555+AR558</f>
        <v>0</v>
      </c>
      <c r="AS553" s="150"/>
      <c r="AT553" s="156">
        <f>+AT554+AT555+AT558</f>
        <v>0</v>
      </c>
      <c r="AU553" s="150"/>
      <c r="AV553" s="149">
        <f t="shared" si="14"/>
        <v>0</v>
      </c>
      <c r="AW553" s="156">
        <f t="shared" ref="AW553:AX553" si="1470">+AW554+AW555+AW558</f>
        <v>0</v>
      </c>
      <c r="AX553" s="156">
        <f t="shared" si="1470"/>
        <v>0</v>
      </c>
      <c r="AY553" s="150"/>
      <c r="AZ553" s="149">
        <f t="shared" si="16"/>
        <v>0</v>
      </c>
      <c r="BA553" s="156">
        <f t="shared" ref="BA553:BB553" si="1471">+BA554+BA555+BA558</f>
        <v>0</v>
      </c>
      <c r="BB553" s="156">
        <f t="shared" si="1471"/>
        <v>0</v>
      </c>
      <c r="BC553" s="149"/>
      <c r="BD553" s="149">
        <f t="shared" si="18"/>
        <v>0</v>
      </c>
      <c r="BE553" s="356">
        <f>+BE554+BE555+BE558</f>
        <v>0</v>
      </c>
      <c r="BF553" s="156">
        <f t="shared" ref="BF553" si="1472">+BF554+BF555+BF558</f>
        <v>0</v>
      </c>
      <c r="BG553" s="151"/>
      <c r="BH553" s="149">
        <f t="shared" si="20"/>
        <v>0</v>
      </c>
      <c r="BI553" s="156">
        <f t="shared" ref="BI553:BM553" si="1473">+BI554+BI555+BI558</f>
        <v>0</v>
      </c>
      <c r="BJ553" s="156">
        <f t="shared" si="1473"/>
        <v>0</v>
      </c>
      <c r="BK553" s="156">
        <f t="shared" si="1473"/>
        <v>0</v>
      </c>
      <c r="BL553" s="156">
        <f t="shared" si="1473"/>
        <v>0</v>
      </c>
      <c r="BM553" s="156">
        <f t="shared" si="1473"/>
        <v>0</v>
      </c>
      <c r="BN553" s="151"/>
      <c r="BO553" s="149">
        <f t="shared" si="22"/>
        <v>0</v>
      </c>
      <c r="BP553" s="151"/>
      <c r="BQ553" s="126"/>
    </row>
    <row r="554" spans="1:69" ht="12.75" customHeight="1">
      <c r="A554" s="164" t="s">
        <v>1106</v>
      </c>
      <c r="B554" s="165" t="s">
        <v>1107</v>
      </c>
      <c r="C554" s="149">
        <f t="shared" si="0"/>
        <v>0</v>
      </c>
      <c r="D554" s="166"/>
      <c r="E554" s="166"/>
      <c r="F554" s="166"/>
      <c r="G554" s="150"/>
      <c r="H554" s="149">
        <f t="shared" si="2"/>
        <v>0</v>
      </c>
      <c r="I554" s="166"/>
      <c r="J554" s="166"/>
      <c r="K554" s="166"/>
      <c r="L554" s="166"/>
      <c r="M554" s="150"/>
      <c r="N554" s="149">
        <f t="shared" si="4"/>
        <v>0</v>
      </c>
      <c r="O554" s="166"/>
      <c r="P554" s="166"/>
      <c r="Q554" s="166"/>
      <c r="R554" s="166"/>
      <c r="S554" s="166"/>
      <c r="T554" s="150"/>
      <c r="U554" s="149">
        <f t="shared" si="6"/>
        <v>0</v>
      </c>
      <c r="V554" s="166"/>
      <c r="W554" s="166"/>
      <c r="X554" s="166"/>
      <c r="Y554" s="150"/>
      <c r="Z554" s="149">
        <f t="shared" si="8"/>
        <v>0</v>
      </c>
      <c r="AA554" s="166"/>
      <c r="AB554" s="166"/>
      <c r="AC554" s="166"/>
      <c r="AD554" s="150"/>
      <c r="AE554" s="149">
        <f t="shared" si="10"/>
        <v>0</v>
      </c>
      <c r="AF554" s="166"/>
      <c r="AG554" s="166"/>
      <c r="AH554" s="166"/>
      <c r="AI554" s="150"/>
      <c r="AJ554" s="149">
        <f t="shared" si="12"/>
        <v>0</v>
      </c>
      <c r="AK554" s="166"/>
      <c r="AL554" s="166"/>
      <c r="AM554" s="150"/>
      <c r="AN554" s="166"/>
      <c r="AO554" s="150"/>
      <c r="AP554" s="166"/>
      <c r="AQ554" s="150"/>
      <c r="AR554" s="166"/>
      <c r="AS554" s="150"/>
      <c r="AT554" s="166"/>
      <c r="AU554" s="150"/>
      <c r="AV554" s="149">
        <f t="shared" si="14"/>
        <v>0</v>
      </c>
      <c r="AW554" s="166"/>
      <c r="AX554" s="166"/>
      <c r="AY554" s="150"/>
      <c r="AZ554" s="149">
        <f t="shared" si="16"/>
        <v>0</v>
      </c>
      <c r="BA554" s="166"/>
      <c r="BB554" s="166"/>
      <c r="BC554" s="149"/>
      <c r="BD554" s="149">
        <f t="shared" si="18"/>
        <v>0</v>
      </c>
      <c r="BE554" s="358"/>
      <c r="BF554" s="166"/>
      <c r="BG554" s="151"/>
      <c r="BH554" s="149">
        <f t="shared" si="20"/>
        <v>0</v>
      </c>
      <c r="BI554" s="166"/>
      <c r="BJ554" s="166"/>
      <c r="BK554" s="166"/>
      <c r="BL554" s="166"/>
      <c r="BM554" s="166"/>
      <c r="BN554" s="151"/>
      <c r="BO554" s="149">
        <f t="shared" si="22"/>
        <v>0</v>
      </c>
      <c r="BP554" s="151"/>
      <c r="BQ554" s="126"/>
    </row>
    <row r="555" spans="1:69" ht="12.75" customHeight="1">
      <c r="A555" s="167" t="s">
        <v>1108</v>
      </c>
      <c r="B555" s="168" t="s">
        <v>1109</v>
      </c>
      <c r="C555" s="149">
        <f t="shared" si="0"/>
        <v>0</v>
      </c>
      <c r="D555" s="156">
        <f t="shared" ref="D555:F555" si="1474">+D556+D557</f>
        <v>0</v>
      </c>
      <c r="E555" s="156">
        <f t="shared" si="1474"/>
        <v>0</v>
      </c>
      <c r="F555" s="156">
        <f t="shared" si="1474"/>
        <v>0</v>
      </c>
      <c r="G555" s="150"/>
      <c r="H555" s="149">
        <f t="shared" si="2"/>
        <v>0</v>
      </c>
      <c r="I555" s="156">
        <f t="shared" ref="I555:L555" si="1475">+I556+I557</f>
        <v>0</v>
      </c>
      <c r="J555" s="156">
        <f t="shared" si="1475"/>
        <v>0</v>
      </c>
      <c r="K555" s="156">
        <f t="shared" si="1475"/>
        <v>0</v>
      </c>
      <c r="L555" s="156">
        <f t="shared" si="1475"/>
        <v>0</v>
      </c>
      <c r="M555" s="150"/>
      <c r="N555" s="149">
        <f t="shared" si="4"/>
        <v>0</v>
      </c>
      <c r="O555" s="156">
        <f t="shared" ref="O555:S555" si="1476">+O556+O557</f>
        <v>0</v>
      </c>
      <c r="P555" s="156">
        <f t="shared" si="1476"/>
        <v>0</v>
      </c>
      <c r="Q555" s="156">
        <f t="shared" si="1476"/>
        <v>0</v>
      </c>
      <c r="R555" s="156">
        <f t="shared" si="1476"/>
        <v>0</v>
      </c>
      <c r="S555" s="156">
        <f t="shared" si="1476"/>
        <v>0</v>
      </c>
      <c r="T555" s="150"/>
      <c r="U555" s="149">
        <f t="shared" si="6"/>
        <v>0</v>
      </c>
      <c r="V555" s="156">
        <f t="shared" ref="V555:X555" si="1477">+V556+V557</f>
        <v>0</v>
      </c>
      <c r="W555" s="156">
        <f t="shared" si="1477"/>
        <v>0</v>
      </c>
      <c r="X555" s="156">
        <f t="shared" si="1477"/>
        <v>0</v>
      </c>
      <c r="Y555" s="150"/>
      <c r="Z555" s="149">
        <f t="shared" si="8"/>
        <v>0</v>
      </c>
      <c r="AA555" s="156">
        <f t="shared" ref="AA555:AC555" si="1478">+AA556+AA557</f>
        <v>0</v>
      </c>
      <c r="AB555" s="156">
        <f t="shared" si="1478"/>
        <v>0</v>
      </c>
      <c r="AC555" s="156">
        <f t="shared" si="1478"/>
        <v>0</v>
      </c>
      <c r="AD555" s="150"/>
      <c r="AE555" s="149">
        <f t="shared" si="10"/>
        <v>0</v>
      </c>
      <c r="AF555" s="156">
        <f t="shared" ref="AF555:AH555" si="1479">+AF556+AF557</f>
        <v>0</v>
      </c>
      <c r="AG555" s="156">
        <f t="shared" si="1479"/>
        <v>0</v>
      </c>
      <c r="AH555" s="156">
        <f t="shared" si="1479"/>
        <v>0</v>
      </c>
      <c r="AI555" s="150"/>
      <c r="AJ555" s="149">
        <f t="shared" si="12"/>
        <v>0</v>
      </c>
      <c r="AK555" s="156">
        <f t="shared" ref="AK555:AL555" si="1480">+AK556+AK557</f>
        <v>0</v>
      </c>
      <c r="AL555" s="156">
        <f t="shared" si="1480"/>
        <v>0</v>
      </c>
      <c r="AM555" s="150"/>
      <c r="AN555" s="156">
        <f>+AN556+AN557</f>
        <v>0</v>
      </c>
      <c r="AO555" s="150"/>
      <c r="AP555" s="156">
        <f>+AP556+AP557</f>
        <v>0</v>
      </c>
      <c r="AQ555" s="150"/>
      <c r="AR555" s="156">
        <f>+AR556+AR557</f>
        <v>0</v>
      </c>
      <c r="AS555" s="150"/>
      <c r="AT555" s="156">
        <f>+AT556+AT557</f>
        <v>0</v>
      </c>
      <c r="AU555" s="150"/>
      <c r="AV555" s="149">
        <f t="shared" si="14"/>
        <v>0</v>
      </c>
      <c r="AW555" s="156">
        <f t="shared" ref="AW555:AX555" si="1481">+AW556+AW557</f>
        <v>0</v>
      </c>
      <c r="AX555" s="156">
        <f t="shared" si="1481"/>
        <v>0</v>
      </c>
      <c r="AY555" s="150"/>
      <c r="AZ555" s="149">
        <f t="shared" si="16"/>
        <v>0</v>
      </c>
      <c r="BA555" s="156">
        <f t="shared" ref="BA555:BB555" si="1482">+BA556+BA557</f>
        <v>0</v>
      </c>
      <c r="BB555" s="156">
        <f t="shared" si="1482"/>
        <v>0</v>
      </c>
      <c r="BC555" s="149"/>
      <c r="BD555" s="149">
        <f t="shared" si="18"/>
        <v>0</v>
      </c>
      <c r="BE555" s="356">
        <f>+BE556+BE557</f>
        <v>0</v>
      </c>
      <c r="BF555" s="156">
        <f t="shared" ref="BF555" si="1483">+BF556+BF557</f>
        <v>0</v>
      </c>
      <c r="BG555" s="151"/>
      <c r="BH555" s="149">
        <f t="shared" si="20"/>
        <v>0</v>
      </c>
      <c r="BI555" s="156">
        <f t="shared" ref="BI555:BM555" si="1484">+BI556+BI557</f>
        <v>0</v>
      </c>
      <c r="BJ555" s="156">
        <f t="shared" si="1484"/>
        <v>0</v>
      </c>
      <c r="BK555" s="156">
        <f t="shared" si="1484"/>
        <v>0</v>
      </c>
      <c r="BL555" s="156">
        <f t="shared" si="1484"/>
        <v>0</v>
      </c>
      <c r="BM555" s="156">
        <f t="shared" si="1484"/>
        <v>0</v>
      </c>
      <c r="BN555" s="151"/>
      <c r="BO555" s="149">
        <f t="shared" si="22"/>
        <v>0</v>
      </c>
      <c r="BP555" s="151"/>
      <c r="BQ555" s="126"/>
    </row>
    <row r="556" spans="1:69" ht="12.75" customHeight="1">
      <c r="A556" s="183" t="s">
        <v>1110</v>
      </c>
      <c r="B556" s="184" t="s">
        <v>1111</v>
      </c>
      <c r="C556" s="149">
        <f t="shared" si="0"/>
        <v>0</v>
      </c>
      <c r="D556" s="163"/>
      <c r="E556" s="163"/>
      <c r="F556" s="163"/>
      <c r="G556" s="150"/>
      <c r="H556" s="149">
        <f t="shared" si="2"/>
        <v>0</v>
      </c>
      <c r="I556" s="163"/>
      <c r="J556" s="163"/>
      <c r="K556" s="163"/>
      <c r="L556" s="163"/>
      <c r="M556" s="150"/>
      <c r="N556" s="149">
        <f t="shared" si="4"/>
        <v>0</v>
      </c>
      <c r="O556" s="163"/>
      <c r="P556" s="163"/>
      <c r="Q556" s="163"/>
      <c r="R556" s="163"/>
      <c r="S556" s="163"/>
      <c r="T556" s="150"/>
      <c r="U556" s="149">
        <f t="shared" si="6"/>
        <v>0</v>
      </c>
      <c r="V556" s="163"/>
      <c r="W556" s="163"/>
      <c r="X556" s="163"/>
      <c r="Y556" s="150"/>
      <c r="Z556" s="149">
        <f t="shared" si="8"/>
        <v>0</v>
      </c>
      <c r="AA556" s="163"/>
      <c r="AB556" s="163"/>
      <c r="AC556" s="163"/>
      <c r="AD556" s="150"/>
      <c r="AE556" s="149">
        <f t="shared" si="10"/>
        <v>0</v>
      </c>
      <c r="AF556" s="163"/>
      <c r="AG556" s="163"/>
      <c r="AH556" s="163"/>
      <c r="AI556" s="150"/>
      <c r="AJ556" s="149">
        <f t="shared" si="12"/>
        <v>0</v>
      </c>
      <c r="AK556" s="163"/>
      <c r="AL556" s="163"/>
      <c r="AM556" s="150"/>
      <c r="AN556" s="163"/>
      <c r="AO556" s="150"/>
      <c r="AP556" s="163"/>
      <c r="AQ556" s="150"/>
      <c r="AR556" s="163"/>
      <c r="AS556" s="150"/>
      <c r="AT556" s="163"/>
      <c r="AU556" s="150"/>
      <c r="AV556" s="149">
        <f t="shared" si="14"/>
        <v>0</v>
      </c>
      <c r="AW556" s="163"/>
      <c r="AX556" s="163"/>
      <c r="AY556" s="150"/>
      <c r="AZ556" s="149">
        <f t="shared" si="16"/>
        <v>0</v>
      </c>
      <c r="BA556" s="163"/>
      <c r="BB556" s="163"/>
      <c r="BC556" s="149"/>
      <c r="BD556" s="149">
        <f t="shared" si="18"/>
        <v>0</v>
      </c>
      <c r="BE556" s="357"/>
      <c r="BF556" s="163"/>
      <c r="BG556" s="151"/>
      <c r="BH556" s="149">
        <f t="shared" si="20"/>
        <v>0</v>
      </c>
      <c r="BI556" s="163"/>
      <c r="BJ556" s="163"/>
      <c r="BK556" s="163"/>
      <c r="BL556" s="163"/>
      <c r="BM556" s="163"/>
      <c r="BN556" s="151"/>
      <c r="BO556" s="149">
        <f t="shared" si="22"/>
        <v>0</v>
      </c>
      <c r="BP556" s="151"/>
      <c r="BQ556" s="126"/>
    </row>
    <row r="557" spans="1:69" ht="12.75" customHeight="1">
      <c r="A557" s="183" t="s">
        <v>1112</v>
      </c>
      <c r="B557" s="184" t="s">
        <v>1113</v>
      </c>
      <c r="C557" s="149">
        <f t="shared" si="0"/>
        <v>0</v>
      </c>
      <c r="D557" s="163"/>
      <c r="E557" s="163"/>
      <c r="F557" s="163"/>
      <c r="G557" s="150"/>
      <c r="H557" s="149">
        <f t="shared" si="2"/>
        <v>0</v>
      </c>
      <c r="I557" s="163"/>
      <c r="J557" s="163"/>
      <c r="K557" s="163"/>
      <c r="L557" s="163"/>
      <c r="M557" s="150"/>
      <c r="N557" s="149">
        <f t="shared" si="4"/>
        <v>0</v>
      </c>
      <c r="O557" s="163"/>
      <c r="P557" s="163"/>
      <c r="Q557" s="163"/>
      <c r="R557" s="163"/>
      <c r="S557" s="163"/>
      <c r="T557" s="150"/>
      <c r="U557" s="149">
        <f t="shared" si="6"/>
        <v>0</v>
      </c>
      <c r="V557" s="163"/>
      <c r="W557" s="163"/>
      <c r="X557" s="163"/>
      <c r="Y557" s="150"/>
      <c r="Z557" s="149">
        <f t="shared" si="8"/>
        <v>0</v>
      </c>
      <c r="AA557" s="163"/>
      <c r="AB557" s="163"/>
      <c r="AC557" s="163"/>
      <c r="AD557" s="150"/>
      <c r="AE557" s="149">
        <f t="shared" si="10"/>
        <v>0</v>
      </c>
      <c r="AF557" s="163"/>
      <c r="AG557" s="163"/>
      <c r="AH557" s="163"/>
      <c r="AI557" s="150"/>
      <c r="AJ557" s="149">
        <f t="shared" si="12"/>
        <v>0</v>
      </c>
      <c r="AK557" s="163"/>
      <c r="AL557" s="163"/>
      <c r="AM557" s="150"/>
      <c r="AN557" s="163"/>
      <c r="AO557" s="150"/>
      <c r="AP557" s="163"/>
      <c r="AQ557" s="150"/>
      <c r="AR557" s="163"/>
      <c r="AS557" s="150"/>
      <c r="AT557" s="163"/>
      <c r="AU557" s="150"/>
      <c r="AV557" s="149">
        <f t="shared" si="14"/>
        <v>0</v>
      </c>
      <c r="AW557" s="163"/>
      <c r="AX557" s="163"/>
      <c r="AY557" s="150"/>
      <c r="AZ557" s="149">
        <f t="shared" si="16"/>
        <v>0</v>
      </c>
      <c r="BA557" s="163"/>
      <c r="BB557" s="163"/>
      <c r="BC557" s="149"/>
      <c r="BD557" s="149">
        <f t="shared" si="18"/>
        <v>0</v>
      </c>
      <c r="BE557" s="357"/>
      <c r="BF557" s="163"/>
      <c r="BG557" s="151"/>
      <c r="BH557" s="149">
        <f t="shared" si="20"/>
        <v>0</v>
      </c>
      <c r="BI557" s="163"/>
      <c r="BJ557" s="163"/>
      <c r="BK557" s="163"/>
      <c r="BL557" s="163"/>
      <c r="BM557" s="163"/>
      <c r="BN557" s="151"/>
      <c r="BO557" s="149">
        <f t="shared" si="22"/>
        <v>0</v>
      </c>
      <c r="BP557" s="151"/>
      <c r="BQ557" s="126"/>
    </row>
    <row r="558" spans="1:69" ht="12.75" customHeight="1">
      <c r="A558" s="167" t="s">
        <v>1114</v>
      </c>
      <c r="B558" s="168" t="s">
        <v>1115</v>
      </c>
      <c r="C558" s="149">
        <f t="shared" si="0"/>
        <v>0</v>
      </c>
      <c r="D558" s="156">
        <f t="shared" ref="D558:F558" si="1485">+D559+D560+D561+D562+D563+D564+D565</f>
        <v>0</v>
      </c>
      <c r="E558" s="156">
        <f t="shared" si="1485"/>
        <v>0</v>
      </c>
      <c r="F558" s="156">
        <f t="shared" si="1485"/>
        <v>0</v>
      </c>
      <c r="G558" s="150"/>
      <c r="H558" s="149">
        <f t="shared" si="2"/>
        <v>0</v>
      </c>
      <c r="I558" s="156">
        <f t="shared" ref="I558:L558" si="1486">+I559+I560+I561+I562+I563+I564+I565</f>
        <v>0</v>
      </c>
      <c r="J558" s="156">
        <f t="shared" si="1486"/>
        <v>0</v>
      </c>
      <c r="K558" s="156">
        <f t="shared" si="1486"/>
        <v>0</v>
      </c>
      <c r="L558" s="156">
        <f t="shared" si="1486"/>
        <v>0</v>
      </c>
      <c r="M558" s="150"/>
      <c r="N558" s="149">
        <f t="shared" si="4"/>
        <v>0</v>
      </c>
      <c r="O558" s="156">
        <f t="shared" ref="O558:S558" si="1487">+O559+O560+O561+O562+O563+O564+O565</f>
        <v>0</v>
      </c>
      <c r="P558" s="156">
        <f t="shared" si="1487"/>
        <v>0</v>
      </c>
      <c r="Q558" s="156">
        <f t="shared" si="1487"/>
        <v>0</v>
      </c>
      <c r="R558" s="156">
        <f t="shared" si="1487"/>
        <v>0</v>
      </c>
      <c r="S558" s="156">
        <f t="shared" si="1487"/>
        <v>0</v>
      </c>
      <c r="T558" s="150"/>
      <c r="U558" s="149">
        <f t="shared" si="6"/>
        <v>0</v>
      </c>
      <c r="V558" s="156">
        <f t="shared" ref="V558:X558" si="1488">+V559+V560+V561+V562+V563+V564+V565</f>
        <v>0</v>
      </c>
      <c r="W558" s="156">
        <f t="shared" si="1488"/>
        <v>0</v>
      </c>
      <c r="X558" s="156">
        <f t="shared" si="1488"/>
        <v>0</v>
      </c>
      <c r="Y558" s="150"/>
      <c r="Z558" s="149">
        <f t="shared" si="8"/>
        <v>0</v>
      </c>
      <c r="AA558" s="156">
        <f t="shared" ref="AA558:AC558" si="1489">+AA559+AA560+AA561+AA562+AA563+AA564+AA565</f>
        <v>0</v>
      </c>
      <c r="AB558" s="156">
        <f t="shared" si="1489"/>
        <v>0</v>
      </c>
      <c r="AC558" s="156">
        <f t="shared" si="1489"/>
        <v>0</v>
      </c>
      <c r="AD558" s="150"/>
      <c r="AE558" s="149">
        <f t="shared" si="10"/>
        <v>0</v>
      </c>
      <c r="AF558" s="156">
        <f t="shared" ref="AF558:AH558" si="1490">+AF559+AF560+AF561+AF562+AF563+AF564+AF565</f>
        <v>0</v>
      </c>
      <c r="AG558" s="156">
        <f t="shared" si="1490"/>
        <v>0</v>
      </c>
      <c r="AH558" s="156">
        <f t="shared" si="1490"/>
        <v>0</v>
      </c>
      <c r="AI558" s="150"/>
      <c r="AJ558" s="149">
        <f t="shared" si="12"/>
        <v>0</v>
      </c>
      <c r="AK558" s="156">
        <f t="shared" ref="AK558:AL558" si="1491">+AK559+AK560+AK561+AK562+AK563+AK564+AK565</f>
        <v>0</v>
      </c>
      <c r="AL558" s="156">
        <f t="shared" si="1491"/>
        <v>0</v>
      </c>
      <c r="AM558" s="150"/>
      <c r="AN558" s="156">
        <f>+AN559+AN560+AN561+AN562+AN563+AN564+AN565</f>
        <v>0</v>
      </c>
      <c r="AO558" s="150"/>
      <c r="AP558" s="156">
        <f>+AP559+AP560+AP561+AP562+AP563+AP564+AP565</f>
        <v>0</v>
      </c>
      <c r="AQ558" s="150"/>
      <c r="AR558" s="156">
        <f>+AR559+AR560+AR561+AR562+AR563+AR564+AR565</f>
        <v>0</v>
      </c>
      <c r="AS558" s="150"/>
      <c r="AT558" s="156">
        <f>+AT559+AT560+AT561+AT562+AT563+AT564+AT565</f>
        <v>0</v>
      </c>
      <c r="AU558" s="150"/>
      <c r="AV558" s="149">
        <f t="shared" si="14"/>
        <v>0</v>
      </c>
      <c r="AW558" s="156">
        <f t="shared" ref="AW558:AX558" si="1492">+AW559+AW560+AW561+AW562+AW563+AW564+AW565</f>
        <v>0</v>
      </c>
      <c r="AX558" s="156">
        <f t="shared" si="1492"/>
        <v>0</v>
      </c>
      <c r="AY558" s="150"/>
      <c r="AZ558" s="149">
        <f t="shared" si="16"/>
        <v>0</v>
      </c>
      <c r="BA558" s="156">
        <f t="shared" ref="BA558:BB558" si="1493">+BA559+BA560+BA561+BA562+BA563+BA564+BA565</f>
        <v>0</v>
      </c>
      <c r="BB558" s="156">
        <f t="shared" si="1493"/>
        <v>0</v>
      </c>
      <c r="BC558" s="149"/>
      <c r="BD558" s="149">
        <f t="shared" si="18"/>
        <v>0</v>
      </c>
      <c r="BE558" s="356">
        <f>+BE559+BE560+BE561+BE562+BE563+BE564+BE565</f>
        <v>0</v>
      </c>
      <c r="BF558" s="156">
        <f t="shared" ref="BF558" si="1494">+BF559+BF560+BF561+BF562+BF563+BF564+BF565</f>
        <v>0</v>
      </c>
      <c r="BG558" s="151"/>
      <c r="BH558" s="149">
        <f t="shared" si="20"/>
        <v>0</v>
      </c>
      <c r="BI558" s="156">
        <f t="shared" ref="BI558:BM558" si="1495">+BI559+BI560+BI561+BI562+BI563+BI564+BI565</f>
        <v>0</v>
      </c>
      <c r="BJ558" s="156">
        <f t="shared" si="1495"/>
        <v>0</v>
      </c>
      <c r="BK558" s="156">
        <f t="shared" si="1495"/>
        <v>0</v>
      </c>
      <c r="BL558" s="156">
        <f t="shared" si="1495"/>
        <v>0</v>
      </c>
      <c r="BM558" s="156">
        <f t="shared" si="1495"/>
        <v>0</v>
      </c>
      <c r="BN558" s="151"/>
      <c r="BO558" s="149">
        <f t="shared" si="22"/>
        <v>0</v>
      </c>
      <c r="BP558" s="151"/>
      <c r="BQ558" s="126"/>
    </row>
    <row r="559" spans="1:69" ht="12.75" customHeight="1">
      <c r="A559" s="173" t="s">
        <v>1116</v>
      </c>
      <c r="B559" s="174" t="s">
        <v>1117</v>
      </c>
      <c r="C559" s="149">
        <f t="shared" si="0"/>
        <v>0</v>
      </c>
      <c r="D559" s="163"/>
      <c r="E559" s="163"/>
      <c r="F559" s="163"/>
      <c r="G559" s="150"/>
      <c r="H559" s="149">
        <f t="shared" si="2"/>
        <v>0</v>
      </c>
      <c r="I559" s="163"/>
      <c r="J559" s="163"/>
      <c r="K559" s="163"/>
      <c r="L559" s="163"/>
      <c r="M559" s="150"/>
      <c r="N559" s="149">
        <f t="shared" si="4"/>
        <v>0</v>
      </c>
      <c r="O559" s="163"/>
      <c r="P559" s="163"/>
      <c r="Q559" s="163"/>
      <c r="R559" s="163"/>
      <c r="S559" s="163"/>
      <c r="T559" s="150"/>
      <c r="U559" s="149">
        <f t="shared" si="6"/>
        <v>0</v>
      </c>
      <c r="V559" s="163"/>
      <c r="W559" s="163"/>
      <c r="X559" s="163"/>
      <c r="Y559" s="150"/>
      <c r="Z559" s="149">
        <f t="shared" si="8"/>
        <v>0</v>
      </c>
      <c r="AA559" s="163"/>
      <c r="AB559" s="163"/>
      <c r="AC559" s="163"/>
      <c r="AD559" s="150"/>
      <c r="AE559" s="149">
        <f t="shared" si="10"/>
        <v>0</v>
      </c>
      <c r="AF559" s="163"/>
      <c r="AG559" s="163"/>
      <c r="AH559" s="163"/>
      <c r="AI559" s="150"/>
      <c r="AJ559" s="149">
        <f t="shared" si="12"/>
        <v>0</v>
      </c>
      <c r="AK559" s="163"/>
      <c r="AL559" s="163"/>
      <c r="AM559" s="150"/>
      <c r="AN559" s="163"/>
      <c r="AO559" s="150"/>
      <c r="AP559" s="163"/>
      <c r="AQ559" s="150"/>
      <c r="AR559" s="163"/>
      <c r="AS559" s="150"/>
      <c r="AT559" s="163"/>
      <c r="AU559" s="150"/>
      <c r="AV559" s="149">
        <f t="shared" si="14"/>
        <v>0</v>
      </c>
      <c r="AW559" s="163"/>
      <c r="AX559" s="163"/>
      <c r="AY559" s="150"/>
      <c r="AZ559" s="149">
        <f t="shared" si="16"/>
        <v>0</v>
      </c>
      <c r="BA559" s="163"/>
      <c r="BB559" s="163"/>
      <c r="BC559" s="149"/>
      <c r="BD559" s="149">
        <f t="shared" si="18"/>
        <v>0</v>
      </c>
      <c r="BE559" s="357"/>
      <c r="BF559" s="163"/>
      <c r="BG559" s="151"/>
      <c r="BH559" s="149">
        <f t="shared" si="20"/>
        <v>0</v>
      </c>
      <c r="BI559" s="163"/>
      <c r="BJ559" s="163"/>
      <c r="BK559" s="163"/>
      <c r="BL559" s="163"/>
      <c r="BM559" s="163"/>
      <c r="BN559" s="151"/>
      <c r="BO559" s="149">
        <f t="shared" si="22"/>
        <v>0</v>
      </c>
      <c r="BP559" s="151"/>
      <c r="BQ559" s="126"/>
    </row>
    <row r="560" spans="1:69" ht="12.75" customHeight="1">
      <c r="A560" s="173" t="s">
        <v>1118</v>
      </c>
      <c r="B560" s="174" t="s">
        <v>1119</v>
      </c>
      <c r="C560" s="149">
        <f t="shared" si="0"/>
        <v>0</v>
      </c>
      <c r="D560" s="163"/>
      <c r="E560" s="163"/>
      <c r="F560" s="163"/>
      <c r="G560" s="150"/>
      <c r="H560" s="149">
        <f t="shared" si="2"/>
        <v>0</v>
      </c>
      <c r="I560" s="163"/>
      <c r="J560" s="163"/>
      <c r="K560" s="163"/>
      <c r="L560" s="163"/>
      <c r="M560" s="150"/>
      <c r="N560" s="149">
        <f t="shared" si="4"/>
        <v>0</v>
      </c>
      <c r="O560" s="163"/>
      <c r="P560" s="163"/>
      <c r="Q560" s="163"/>
      <c r="R560" s="163"/>
      <c r="S560" s="163"/>
      <c r="T560" s="150"/>
      <c r="U560" s="149">
        <f t="shared" si="6"/>
        <v>0</v>
      </c>
      <c r="V560" s="163"/>
      <c r="W560" s="163"/>
      <c r="X560" s="163"/>
      <c r="Y560" s="150"/>
      <c r="Z560" s="149">
        <f t="shared" si="8"/>
        <v>0</v>
      </c>
      <c r="AA560" s="163"/>
      <c r="AB560" s="163"/>
      <c r="AC560" s="163"/>
      <c r="AD560" s="150"/>
      <c r="AE560" s="149">
        <f t="shared" si="10"/>
        <v>0</v>
      </c>
      <c r="AF560" s="163"/>
      <c r="AG560" s="163"/>
      <c r="AH560" s="163"/>
      <c r="AI560" s="150"/>
      <c r="AJ560" s="149">
        <f t="shared" si="12"/>
        <v>0</v>
      </c>
      <c r="AK560" s="163"/>
      <c r="AL560" s="163"/>
      <c r="AM560" s="150"/>
      <c r="AN560" s="163"/>
      <c r="AO560" s="150"/>
      <c r="AP560" s="163"/>
      <c r="AQ560" s="150"/>
      <c r="AR560" s="163"/>
      <c r="AS560" s="150"/>
      <c r="AT560" s="163"/>
      <c r="AU560" s="150"/>
      <c r="AV560" s="149">
        <f t="shared" si="14"/>
        <v>0</v>
      </c>
      <c r="AW560" s="163"/>
      <c r="AX560" s="163"/>
      <c r="AY560" s="150"/>
      <c r="AZ560" s="149">
        <f t="shared" si="16"/>
        <v>0</v>
      </c>
      <c r="BA560" s="163"/>
      <c r="BB560" s="163"/>
      <c r="BC560" s="149"/>
      <c r="BD560" s="149">
        <f t="shared" si="18"/>
        <v>0</v>
      </c>
      <c r="BE560" s="357"/>
      <c r="BF560" s="163"/>
      <c r="BG560" s="151"/>
      <c r="BH560" s="149">
        <f t="shared" si="20"/>
        <v>0</v>
      </c>
      <c r="BI560" s="163"/>
      <c r="BJ560" s="163"/>
      <c r="BK560" s="163"/>
      <c r="BL560" s="163"/>
      <c r="BM560" s="163"/>
      <c r="BN560" s="151"/>
      <c r="BO560" s="149">
        <f t="shared" si="22"/>
        <v>0</v>
      </c>
      <c r="BP560" s="151"/>
      <c r="BQ560" s="126"/>
    </row>
    <row r="561" spans="1:69" ht="12.75" customHeight="1">
      <c r="A561" s="173" t="s">
        <v>1120</v>
      </c>
      <c r="B561" s="174" t="s">
        <v>1121</v>
      </c>
      <c r="C561" s="149">
        <f t="shared" si="0"/>
        <v>0</v>
      </c>
      <c r="D561" s="163"/>
      <c r="E561" s="163"/>
      <c r="F561" s="163"/>
      <c r="G561" s="150"/>
      <c r="H561" s="149">
        <f t="shared" si="2"/>
        <v>0</v>
      </c>
      <c r="I561" s="163"/>
      <c r="J561" s="163"/>
      <c r="K561" s="163"/>
      <c r="L561" s="163"/>
      <c r="M561" s="150"/>
      <c r="N561" s="149">
        <f t="shared" si="4"/>
        <v>0</v>
      </c>
      <c r="O561" s="163"/>
      <c r="P561" s="163"/>
      <c r="Q561" s="163"/>
      <c r="R561" s="163"/>
      <c r="S561" s="163"/>
      <c r="T561" s="150"/>
      <c r="U561" s="149">
        <f t="shared" si="6"/>
        <v>0</v>
      </c>
      <c r="V561" s="163"/>
      <c r="W561" s="163"/>
      <c r="X561" s="163"/>
      <c r="Y561" s="150"/>
      <c r="Z561" s="149">
        <f t="shared" si="8"/>
        <v>0</v>
      </c>
      <c r="AA561" s="163"/>
      <c r="AB561" s="163"/>
      <c r="AC561" s="163"/>
      <c r="AD561" s="150"/>
      <c r="AE561" s="149">
        <f t="shared" si="10"/>
        <v>0</v>
      </c>
      <c r="AF561" s="163"/>
      <c r="AG561" s="163"/>
      <c r="AH561" s="163"/>
      <c r="AI561" s="150"/>
      <c r="AJ561" s="149">
        <f t="shared" si="12"/>
        <v>0</v>
      </c>
      <c r="AK561" s="163"/>
      <c r="AL561" s="163"/>
      <c r="AM561" s="150"/>
      <c r="AN561" s="163"/>
      <c r="AO561" s="150"/>
      <c r="AP561" s="163"/>
      <c r="AQ561" s="150"/>
      <c r="AR561" s="163"/>
      <c r="AS561" s="150"/>
      <c r="AT561" s="163"/>
      <c r="AU561" s="150"/>
      <c r="AV561" s="149">
        <f t="shared" si="14"/>
        <v>0</v>
      </c>
      <c r="AW561" s="163"/>
      <c r="AX561" s="163"/>
      <c r="AY561" s="150"/>
      <c r="AZ561" s="149">
        <f t="shared" si="16"/>
        <v>0</v>
      </c>
      <c r="BA561" s="163"/>
      <c r="BB561" s="163"/>
      <c r="BC561" s="149"/>
      <c r="BD561" s="149">
        <f t="shared" si="18"/>
        <v>0</v>
      </c>
      <c r="BE561" s="357"/>
      <c r="BF561" s="163"/>
      <c r="BG561" s="151"/>
      <c r="BH561" s="149">
        <f t="shared" si="20"/>
        <v>0</v>
      </c>
      <c r="BI561" s="163"/>
      <c r="BJ561" s="163"/>
      <c r="BK561" s="163"/>
      <c r="BL561" s="163"/>
      <c r="BM561" s="163"/>
      <c r="BN561" s="151"/>
      <c r="BO561" s="149">
        <f t="shared" si="22"/>
        <v>0</v>
      </c>
      <c r="BP561" s="151"/>
      <c r="BQ561" s="126"/>
    </row>
    <row r="562" spans="1:69" ht="12.75" customHeight="1">
      <c r="A562" s="173" t="s">
        <v>1122</v>
      </c>
      <c r="B562" s="174" t="s">
        <v>1123</v>
      </c>
      <c r="C562" s="149">
        <f t="shared" si="0"/>
        <v>0</v>
      </c>
      <c r="D562" s="163"/>
      <c r="E562" s="163"/>
      <c r="F562" s="163"/>
      <c r="G562" s="150"/>
      <c r="H562" s="149">
        <f t="shared" si="2"/>
        <v>0</v>
      </c>
      <c r="I562" s="163"/>
      <c r="J562" s="163"/>
      <c r="K562" s="163"/>
      <c r="L562" s="163"/>
      <c r="M562" s="150"/>
      <c r="N562" s="149">
        <f t="shared" si="4"/>
        <v>0</v>
      </c>
      <c r="O562" s="163"/>
      <c r="P562" s="163"/>
      <c r="Q562" s="163"/>
      <c r="R562" s="163"/>
      <c r="S562" s="163"/>
      <c r="T562" s="150"/>
      <c r="U562" s="149">
        <f t="shared" si="6"/>
        <v>0</v>
      </c>
      <c r="V562" s="163"/>
      <c r="W562" s="163"/>
      <c r="X562" s="163"/>
      <c r="Y562" s="150"/>
      <c r="Z562" s="149">
        <f t="shared" si="8"/>
        <v>0</v>
      </c>
      <c r="AA562" s="163"/>
      <c r="AB562" s="163"/>
      <c r="AC562" s="163"/>
      <c r="AD562" s="150"/>
      <c r="AE562" s="149">
        <f t="shared" si="10"/>
        <v>0</v>
      </c>
      <c r="AF562" s="163"/>
      <c r="AG562" s="163"/>
      <c r="AH562" s="163"/>
      <c r="AI562" s="150"/>
      <c r="AJ562" s="149">
        <f t="shared" si="12"/>
        <v>0</v>
      </c>
      <c r="AK562" s="163"/>
      <c r="AL562" s="163"/>
      <c r="AM562" s="150"/>
      <c r="AN562" s="163"/>
      <c r="AO562" s="150"/>
      <c r="AP562" s="163"/>
      <c r="AQ562" s="150"/>
      <c r="AR562" s="163"/>
      <c r="AS562" s="150"/>
      <c r="AT562" s="163"/>
      <c r="AU562" s="150"/>
      <c r="AV562" s="149">
        <f t="shared" si="14"/>
        <v>0</v>
      </c>
      <c r="AW562" s="163"/>
      <c r="AX562" s="163"/>
      <c r="AY562" s="150"/>
      <c r="AZ562" s="149">
        <f t="shared" si="16"/>
        <v>0</v>
      </c>
      <c r="BA562" s="163"/>
      <c r="BB562" s="163"/>
      <c r="BC562" s="149"/>
      <c r="BD562" s="149">
        <f t="shared" si="18"/>
        <v>0</v>
      </c>
      <c r="BE562" s="357"/>
      <c r="BF562" s="163"/>
      <c r="BG562" s="151"/>
      <c r="BH562" s="149">
        <f t="shared" si="20"/>
        <v>0</v>
      </c>
      <c r="BI562" s="163"/>
      <c r="BJ562" s="163"/>
      <c r="BK562" s="163"/>
      <c r="BL562" s="163"/>
      <c r="BM562" s="163"/>
      <c r="BN562" s="151"/>
      <c r="BO562" s="149">
        <f t="shared" si="22"/>
        <v>0</v>
      </c>
      <c r="BP562" s="151"/>
      <c r="BQ562" s="126"/>
    </row>
    <row r="563" spans="1:69" ht="12.75" customHeight="1">
      <c r="A563" s="173" t="s">
        <v>1124</v>
      </c>
      <c r="B563" s="174" t="s">
        <v>1125</v>
      </c>
      <c r="C563" s="149">
        <f t="shared" si="0"/>
        <v>0</v>
      </c>
      <c r="D563" s="163"/>
      <c r="E563" s="163"/>
      <c r="F563" s="163"/>
      <c r="G563" s="150"/>
      <c r="H563" s="149">
        <f t="shared" si="2"/>
        <v>0</v>
      </c>
      <c r="I563" s="163"/>
      <c r="J563" s="163"/>
      <c r="K563" s="163"/>
      <c r="L563" s="163"/>
      <c r="M563" s="150"/>
      <c r="N563" s="149">
        <f t="shared" si="4"/>
        <v>0</v>
      </c>
      <c r="O563" s="163"/>
      <c r="P563" s="163"/>
      <c r="Q563" s="163"/>
      <c r="R563" s="163"/>
      <c r="S563" s="163"/>
      <c r="T563" s="150"/>
      <c r="U563" s="149">
        <f t="shared" si="6"/>
        <v>0</v>
      </c>
      <c r="V563" s="163"/>
      <c r="W563" s="163"/>
      <c r="X563" s="163"/>
      <c r="Y563" s="150"/>
      <c r="Z563" s="149">
        <f t="shared" si="8"/>
        <v>0</v>
      </c>
      <c r="AA563" s="163"/>
      <c r="AB563" s="163"/>
      <c r="AC563" s="163"/>
      <c r="AD563" s="150"/>
      <c r="AE563" s="149">
        <f t="shared" si="10"/>
        <v>0</v>
      </c>
      <c r="AF563" s="163"/>
      <c r="AG563" s="163"/>
      <c r="AH563" s="163"/>
      <c r="AI563" s="150"/>
      <c r="AJ563" s="149">
        <f t="shared" si="12"/>
        <v>0</v>
      </c>
      <c r="AK563" s="163"/>
      <c r="AL563" s="163"/>
      <c r="AM563" s="150"/>
      <c r="AN563" s="163"/>
      <c r="AO563" s="150"/>
      <c r="AP563" s="163"/>
      <c r="AQ563" s="150"/>
      <c r="AR563" s="163"/>
      <c r="AS563" s="150"/>
      <c r="AT563" s="163"/>
      <c r="AU563" s="150"/>
      <c r="AV563" s="149">
        <f t="shared" si="14"/>
        <v>0</v>
      </c>
      <c r="AW563" s="163"/>
      <c r="AX563" s="163"/>
      <c r="AY563" s="150"/>
      <c r="AZ563" s="149">
        <f t="shared" si="16"/>
        <v>0</v>
      </c>
      <c r="BA563" s="163"/>
      <c r="BB563" s="163"/>
      <c r="BC563" s="149"/>
      <c r="BD563" s="149">
        <f t="shared" si="18"/>
        <v>0</v>
      </c>
      <c r="BE563" s="357"/>
      <c r="BF563" s="163"/>
      <c r="BG563" s="151"/>
      <c r="BH563" s="149">
        <f t="shared" si="20"/>
        <v>0</v>
      </c>
      <c r="BI563" s="163"/>
      <c r="BJ563" s="163"/>
      <c r="BK563" s="163"/>
      <c r="BL563" s="163"/>
      <c r="BM563" s="163"/>
      <c r="BN563" s="151"/>
      <c r="BO563" s="149">
        <f t="shared" si="22"/>
        <v>0</v>
      </c>
      <c r="BP563" s="151"/>
      <c r="BQ563" s="126"/>
    </row>
    <row r="564" spans="1:69" ht="12.75" customHeight="1">
      <c r="A564" s="173" t="s">
        <v>1126</v>
      </c>
      <c r="B564" s="174" t="s">
        <v>1127</v>
      </c>
      <c r="C564" s="149">
        <f t="shared" si="0"/>
        <v>0</v>
      </c>
      <c r="D564" s="163"/>
      <c r="E564" s="163"/>
      <c r="F564" s="163"/>
      <c r="G564" s="150"/>
      <c r="H564" s="149">
        <f t="shared" si="2"/>
        <v>0</v>
      </c>
      <c r="I564" s="163"/>
      <c r="J564" s="163"/>
      <c r="K564" s="163"/>
      <c r="L564" s="163"/>
      <c r="M564" s="150"/>
      <c r="N564" s="149">
        <f t="shared" si="4"/>
        <v>0</v>
      </c>
      <c r="O564" s="163"/>
      <c r="P564" s="163"/>
      <c r="Q564" s="163"/>
      <c r="R564" s="163"/>
      <c r="S564" s="163"/>
      <c r="T564" s="150"/>
      <c r="U564" s="149">
        <f t="shared" si="6"/>
        <v>0</v>
      </c>
      <c r="V564" s="163"/>
      <c r="W564" s="163"/>
      <c r="X564" s="163"/>
      <c r="Y564" s="150"/>
      <c r="Z564" s="149">
        <f t="shared" si="8"/>
        <v>0</v>
      </c>
      <c r="AA564" s="163"/>
      <c r="AB564" s="163"/>
      <c r="AC564" s="163"/>
      <c r="AD564" s="150"/>
      <c r="AE564" s="149">
        <f t="shared" si="10"/>
        <v>0</v>
      </c>
      <c r="AF564" s="163"/>
      <c r="AG564" s="163"/>
      <c r="AH564" s="163"/>
      <c r="AI564" s="150"/>
      <c r="AJ564" s="149">
        <f t="shared" si="12"/>
        <v>0</v>
      </c>
      <c r="AK564" s="163"/>
      <c r="AL564" s="163"/>
      <c r="AM564" s="150"/>
      <c r="AN564" s="163"/>
      <c r="AO564" s="150"/>
      <c r="AP564" s="163"/>
      <c r="AQ564" s="150"/>
      <c r="AR564" s="163"/>
      <c r="AS564" s="150"/>
      <c r="AT564" s="163"/>
      <c r="AU564" s="150"/>
      <c r="AV564" s="149">
        <f t="shared" si="14"/>
        <v>0</v>
      </c>
      <c r="AW564" s="163"/>
      <c r="AX564" s="163"/>
      <c r="AY564" s="150"/>
      <c r="AZ564" s="149">
        <f t="shared" si="16"/>
        <v>0</v>
      </c>
      <c r="BA564" s="163"/>
      <c r="BB564" s="163"/>
      <c r="BC564" s="149"/>
      <c r="BD564" s="149">
        <f t="shared" si="18"/>
        <v>0</v>
      </c>
      <c r="BE564" s="357"/>
      <c r="BF564" s="163"/>
      <c r="BG564" s="151"/>
      <c r="BH564" s="149">
        <f t="shared" si="20"/>
        <v>0</v>
      </c>
      <c r="BI564" s="163"/>
      <c r="BJ564" s="163"/>
      <c r="BK564" s="163"/>
      <c r="BL564" s="163"/>
      <c r="BM564" s="163"/>
      <c r="BN564" s="151"/>
      <c r="BO564" s="149">
        <f t="shared" si="22"/>
        <v>0</v>
      </c>
      <c r="BP564" s="151"/>
      <c r="BQ564" s="126"/>
    </row>
    <row r="565" spans="1:69" ht="12.75" customHeight="1">
      <c r="A565" s="173" t="s">
        <v>1128</v>
      </c>
      <c r="B565" s="174" t="s">
        <v>1129</v>
      </c>
      <c r="C565" s="149">
        <f t="shared" si="0"/>
        <v>0</v>
      </c>
      <c r="D565" s="163"/>
      <c r="E565" s="163"/>
      <c r="F565" s="163"/>
      <c r="G565" s="150"/>
      <c r="H565" s="149">
        <f t="shared" si="2"/>
        <v>0</v>
      </c>
      <c r="I565" s="163"/>
      <c r="J565" s="163"/>
      <c r="K565" s="163"/>
      <c r="L565" s="163"/>
      <c r="M565" s="150"/>
      <c r="N565" s="149">
        <f t="shared" si="4"/>
        <v>0</v>
      </c>
      <c r="O565" s="163"/>
      <c r="P565" s="163"/>
      <c r="Q565" s="163"/>
      <c r="R565" s="163"/>
      <c r="S565" s="163"/>
      <c r="T565" s="150"/>
      <c r="U565" s="149">
        <f t="shared" si="6"/>
        <v>0</v>
      </c>
      <c r="V565" s="163"/>
      <c r="W565" s="163"/>
      <c r="X565" s="163"/>
      <c r="Y565" s="150"/>
      <c r="Z565" s="149">
        <f t="shared" si="8"/>
        <v>0</v>
      </c>
      <c r="AA565" s="163"/>
      <c r="AB565" s="163"/>
      <c r="AC565" s="163"/>
      <c r="AD565" s="150"/>
      <c r="AE565" s="149">
        <f t="shared" si="10"/>
        <v>0</v>
      </c>
      <c r="AF565" s="163"/>
      <c r="AG565" s="163"/>
      <c r="AH565" s="163"/>
      <c r="AI565" s="150"/>
      <c r="AJ565" s="149">
        <f t="shared" si="12"/>
        <v>0</v>
      </c>
      <c r="AK565" s="163"/>
      <c r="AL565" s="163"/>
      <c r="AM565" s="150"/>
      <c r="AN565" s="163"/>
      <c r="AO565" s="150"/>
      <c r="AP565" s="163"/>
      <c r="AQ565" s="150"/>
      <c r="AR565" s="163"/>
      <c r="AS565" s="150"/>
      <c r="AT565" s="163"/>
      <c r="AU565" s="150"/>
      <c r="AV565" s="149">
        <f t="shared" si="14"/>
        <v>0</v>
      </c>
      <c r="AW565" s="163"/>
      <c r="AX565" s="163"/>
      <c r="AY565" s="150"/>
      <c r="AZ565" s="149">
        <f t="shared" si="16"/>
        <v>0</v>
      </c>
      <c r="BA565" s="163"/>
      <c r="BB565" s="163"/>
      <c r="BC565" s="149"/>
      <c r="BD565" s="149">
        <f t="shared" si="18"/>
        <v>0</v>
      </c>
      <c r="BE565" s="357"/>
      <c r="BF565" s="163"/>
      <c r="BG565" s="151"/>
      <c r="BH565" s="149">
        <f t="shared" si="20"/>
        <v>0</v>
      </c>
      <c r="BI565" s="163"/>
      <c r="BJ565" s="163"/>
      <c r="BK565" s="163"/>
      <c r="BL565" s="163"/>
      <c r="BM565" s="163"/>
      <c r="BN565" s="151"/>
      <c r="BO565" s="149">
        <f t="shared" si="22"/>
        <v>0</v>
      </c>
      <c r="BP565" s="151"/>
      <c r="BQ565" s="126"/>
    </row>
    <row r="566" spans="1:69" ht="12.75" customHeight="1">
      <c r="A566" s="167" t="s">
        <v>1130</v>
      </c>
      <c r="B566" s="168" t="s">
        <v>1131</v>
      </c>
      <c r="C566" s="149">
        <f t="shared" si="0"/>
        <v>0</v>
      </c>
      <c r="D566" s="156">
        <f t="shared" ref="D566:F566" si="1496">+D567+D568</f>
        <v>0</v>
      </c>
      <c r="E566" s="156">
        <f t="shared" si="1496"/>
        <v>0</v>
      </c>
      <c r="F566" s="156">
        <f t="shared" si="1496"/>
        <v>0</v>
      </c>
      <c r="G566" s="150"/>
      <c r="H566" s="149">
        <f t="shared" si="2"/>
        <v>0</v>
      </c>
      <c r="I566" s="156">
        <f t="shared" ref="I566:L566" si="1497">+I567+I568</f>
        <v>0</v>
      </c>
      <c r="J566" s="156">
        <f t="shared" si="1497"/>
        <v>0</v>
      </c>
      <c r="K566" s="156">
        <f t="shared" si="1497"/>
        <v>0</v>
      </c>
      <c r="L566" s="156">
        <f t="shared" si="1497"/>
        <v>0</v>
      </c>
      <c r="M566" s="150"/>
      <c r="N566" s="149">
        <f t="shared" si="4"/>
        <v>0</v>
      </c>
      <c r="O566" s="156">
        <f t="shared" ref="O566:S566" si="1498">+O567+O568</f>
        <v>0</v>
      </c>
      <c r="P566" s="156">
        <f t="shared" si="1498"/>
        <v>0</v>
      </c>
      <c r="Q566" s="156">
        <f t="shared" si="1498"/>
        <v>0</v>
      </c>
      <c r="R566" s="156">
        <f t="shared" si="1498"/>
        <v>0</v>
      </c>
      <c r="S566" s="156">
        <f t="shared" si="1498"/>
        <v>0</v>
      </c>
      <c r="T566" s="150"/>
      <c r="U566" s="149">
        <f t="shared" si="6"/>
        <v>0</v>
      </c>
      <c r="V566" s="156">
        <f t="shared" ref="V566:X566" si="1499">+V567+V568</f>
        <v>0</v>
      </c>
      <c r="W566" s="156">
        <f t="shared" si="1499"/>
        <v>0</v>
      </c>
      <c r="X566" s="156">
        <f t="shared" si="1499"/>
        <v>0</v>
      </c>
      <c r="Y566" s="150"/>
      <c r="Z566" s="149">
        <f t="shared" si="8"/>
        <v>0</v>
      </c>
      <c r="AA566" s="156">
        <f t="shared" ref="AA566:AC566" si="1500">+AA567+AA568</f>
        <v>0</v>
      </c>
      <c r="AB566" s="156">
        <f t="shared" si="1500"/>
        <v>0</v>
      </c>
      <c r="AC566" s="156">
        <f t="shared" si="1500"/>
        <v>0</v>
      </c>
      <c r="AD566" s="150"/>
      <c r="AE566" s="149">
        <f t="shared" si="10"/>
        <v>0</v>
      </c>
      <c r="AF566" s="156">
        <f t="shared" ref="AF566:AH566" si="1501">+AF567+AF568</f>
        <v>0</v>
      </c>
      <c r="AG566" s="156">
        <f t="shared" si="1501"/>
        <v>0</v>
      </c>
      <c r="AH566" s="156">
        <f t="shared" si="1501"/>
        <v>0</v>
      </c>
      <c r="AI566" s="150"/>
      <c r="AJ566" s="149">
        <f t="shared" si="12"/>
        <v>0</v>
      </c>
      <c r="AK566" s="156">
        <f t="shared" ref="AK566:AL566" si="1502">+AK567+AK568</f>
        <v>0</v>
      </c>
      <c r="AL566" s="156">
        <f t="shared" si="1502"/>
        <v>0</v>
      </c>
      <c r="AM566" s="150"/>
      <c r="AN566" s="156">
        <f>+AN567+AN568</f>
        <v>0</v>
      </c>
      <c r="AO566" s="150"/>
      <c r="AP566" s="156">
        <f>+AP567+AP568</f>
        <v>0</v>
      </c>
      <c r="AQ566" s="150"/>
      <c r="AR566" s="156">
        <f>+AR567+AR568</f>
        <v>0</v>
      </c>
      <c r="AS566" s="150"/>
      <c r="AT566" s="156">
        <f>+AT567+AT568</f>
        <v>0</v>
      </c>
      <c r="AU566" s="150"/>
      <c r="AV566" s="149">
        <f t="shared" si="14"/>
        <v>0</v>
      </c>
      <c r="AW566" s="156">
        <f t="shared" ref="AW566:AX566" si="1503">+AW567+AW568</f>
        <v>0</v>
      </c>
      <c r="AX566" s="156">
        <f t="shared" si="1503"/>
        <v>0</v>
      </c>
      <c r="AY566" s="150"/>
      <c r="AZ566" s="149">
        <f t="shared" si="16"/>
        <v>0</v>
      </c>
      <c r="BA566" s="156">
        <f t="shared" ref="BA566:BB566" si="1504">+BA567+BA568</f>
        <v>0</v>
      </c>
      <c r="BB566" s="156">
        <f t="shared" si="1504"/>
        <v>0</v>
      </c>
      <c r="BC566" s="149"/>
      <c r="BD566" s="149">
        <f t="shared" si="18"/>
        <v>0</v>
      </c>
      <c r="BE566" s="356">
        <f>+BE567+BE568</f>
        <v>0</v>
      </c>
      <c r="BF566" s="156">
        <f t="shared" ref="BF566" si="1505">+BF567+BF568</f>
        <v>0</v>
      </c>
      <c r="BG566" s="151"/>
      <c r="BH566" s="149">
        <f t="shared" si="20"/>
        <v>0</v>
      </c>
      <c r="BI566" s="156">
        <f t="shared" ref="BI566:BM566" si="1506">+BI567+BI568</f>
        <v>0</v>
      </c>
      <c r="BJ566" s="156">
        <f t="shared" si="1506"/>
        <v>0</v>
      </c>
      <c r="BK566" s="156">
        <f t="shared" si="1506"/>
        <v>0</v>
      </c>
      <c r="BL566" s="156">
        <f t="shared" si="1506"/>
        <v>0</v>
      </c>
      <c r="BM566" s="156">
        <f t="shared" si="1506"/>
        <v>0</v>
      </c>
      <c r="BN566" s="151"/>
      <c r="BO566" s="149">
        <f t="shared" si="22"/>
        <v>0</v>
      </c>
      <c r="BP566" s="151"/>
      <c r="BQ566" s="126"/>
    </row>
    <row r="567" spans="1:69" ht="12.75" customHeight="1">
      <c r="A567" s="183" t="s">
        <v>1132</v>
      </c>
      <c r="B567" s="184" t="s">
        <v>1133</v>
      </c>
      <c r="C567" s="149">
        <f t="shared" si="0"/>
        <v>0</v>
      </c>
      <c r="D567" s="163"/>
      <c r="E567" s="163"/>
      <c r="F567" s="163"/>
      <c r="G567" s="150"/>
      <c r="H567" s="149">
        <f t="shared" si="2"/>
        <v>0</v>
      </c>
      <c r="I567" s="163"/>
      <c r="J567" s="163"/>
      <c r="K567" s="163"/>
      <c r="L567" s="163"/>
      <c r="M567" s="150"/>
      <c r="N567" s="149">
        <f t="shared" si="4"/>
        <v>0</v>
      </c>
      <c r="O567" s="163"/>
      <c r="P567" s="163"/>
      <c r="Q567" s="163"/>
      <c r="R567" s="163"/>
      <c r="S567" s="163"/>
      <c r="T567" s="150"/>
      <c r="U567" s="149">
        <f t="shared" si="6"/>
        <v>0</v>
      </c>
      <c r="V567" s="163"/>
      <c r="W567" s="163"/>
      <c r="X567" s="163"/>
      <c r="Y567" s="150"/>
      <c r="Z567" s="149">
        <f t="shared" si="8"/>
        <v>0</v>
      </c>
      <c r="AA567" s="163"/>
      <c r="AB567" s="163"/>
      <c r="AC567" s="163"/>
      <c r="AD567" s="150"/>
      <c r="AE567" s="149">
        <f t="shared" si="10"/>
        <v>0</v>
      </c>
      <c r="AF567" s="163"/>
      <c r="AG567" s="163"/>
      <c r="AH567" s="163"/>
      <c r="AI567" s="150"/>
      <c r="AJ567" s="149">
        <f t="shared" si="12"/>
        <v>0</v>
      </c>
      <c r="AK567" s="163"/>
      <c r="AL567" s="163"/>
      <c r="AM567" s="150"/>
      <c r="AN567" s="163"/>
      <c r="AO567" s="150"/>
      <c r="AP567" s="163"/>
      <c r="AQ567" s="150"/>
      <c r="AR567" s="163"/>
      <c r="AS567" s="150"/>
      <c r="AT567" s="163"/>
      <c r="AU567" s="150"/>
      <c r="AV567" s="149">
        <f t="shared" si="14"/>
        <v>0</v>
      </c>
      <c r="AW567" s="163"/>
      <c r="AX567" s="163"/>
      <c r="AY567" s="150"/>
      <c r="AZ567" s="149">
        <f t="shared" si="16"/>
        <v>0</v>
      </c>
      <c r="BA567" s="163"/>
      <c r="BB567" s="163"/>
      <c r="BC567" s="149"/>
      <c r="BD567" s="149">
        <f t="shared" si="18"/>
        <v>0</v>
      </c>
      <c r="BE567" s="357"/>
      <c r="BF567" s="163"/>
      <c r="BG567" s="151"/>
      <c r="BH567" s="149">
        <f t="shared" si="20"/>
        <v>0</v>
      </c>
      <c r="BI567" s="163"/>
      <c r="BJ567" s="163"/>
      <c r="BK567" s="163"/>
      <c r="BL567" s="163"/>
      <c r="BM567" s="163"/>
      <c r="BN567" s="151"/>
      <c r="BO567" s="149">
        <f t="shared" si="22"/>
        <v>0</v>
      </c>
      <c r="BP567" s="151"/>
      <c r="BQ567" s="126"/>
    </row>
    <row r="568" spans="1:69" ht="12.75" customHeight="1">
      <c r="A568" s="167" t="s">
        <v>1134</v>
      </c>
      <c r="B568" s="168" t="s">
        <v>1135</v>
      </c>
      <c r="C568" s="149">
        <f t="shared" si="0"/>
        <v>0</v>
      </c>
      <c r="D568" s="156">
        <f t="shared" ref="D568:F568" si="1507">+D569+D570+D571+D572+D573+D574+D575</f>
        <v>0</v>
      </c>
      <c r="E568" s="156">
        <f t="shared" si="1507"/>
        <v>0</v>
      </c>
      <c r="F568" s="156">
        <f t="shared" si="1507"/>
        <v>0</v>
      </c>
      <c r="G568" s="150"/>
      <c r="H568" s="149">
        <f t="shared" si="2"/>
        <v>0</v>
      </c>
      <c r="I568" s="156">
        <f t="shared" ref="I568:L568" si="1508">+I569+I570+I571+I572+I573+I574+I575</f>
        <v>0</v>
      </c>
      <c r="J568" s="156">
        <f t="shared" si="1508"/>
        <v>0</v>
      </c>
      <c r="K568" s="156">
        <f t="shared" si="1508"/>
        <v>0</v>
      </c>
      <c r="L568" s="156">
        <f t="shared" si="1508"/>
        <v>0</v>
      </c>
      <c r="M568" s="150"/>
      <c r="N568" s="149">
        <f t="shared" si="4"/>
        <v>0</v>
      </c>
      <c r="O568" s="156">
        <f t="shared" ref="O568:S568" si="1509">+O569+O570+O571+O572+O573+O574+O575</f>
        <v>0</v>
      </c>
      <c r="P568" s="156">
        <f t="shared" si="1509"/>
        <v>0</v>
      </c>
      <c r="Q568" s="156">
        <f t="shared" si="1509"/>
        <v>0</v>
      </c>
      <c r="R568" s="156">
        <f t="shared" si="1509"/>
        <v>0</v>
      </c>
      <c r="S568" s="156">
        <f t="shared" si="1509"/>
        <v>0</v>
      </c>
      <c r="T568" s="150"/>
      <c r="U568" s="149">
        <f t="shared" si="6"/>
        <v>0</v>
      </c>
      <c r="V568" s="156">
        <f t="shared" ref="V568:X568" si="1510">+V569+V570+V571+V572+V573+V574+V575</f>
        <v>0</v>
      </c>
      <c r="W568" s="156">
        <f t="shared" si="1510"/>
        <v>0</v>
      </c>
      <c r="X568" s="156">
        <f t="shared" si="1510"/>
        <v>0</v>
      </c>
      <c r="Y568" s="150"/>
      <c r="Z568" s="149">
        <f t="shared" si="8"/>
        <v>0</v>
      </c>
      <c r="AA568" s="156">
        <f t="shared" ref="AA568:AC568" si="1511">+AA569+AA570+AA571+AA572+AA573+AA574+AA575</f>
        <v>0</v>
      </c>
      <c r="AB568" s="156">
        <f t="shared" si="1511"/>
        <v>0</v>
      </c>
      <c r="AC568" s="156">
        <f t="shared" si="1511"/>
        <v>0</v>
      </c>
      <c r="AD568" s="150"/>
      <c r="AE568" s="149">
        <f t="shared" si="10"/>
        <v>0</v>
      </c>
      <c r="AF568" s="156">
        <f t="shared" ref="AF568:AH568" si="1512">+AF569+AF570+AF571+AF572+AF573+AF574+AF575</f>
        <v>0</v>
      </c>
      <c r="AG568" s="156">
        <f t="shared" si="1512"/>
        <v>0</v>
      </c>
      <c r="AH568" s="156">
        <f t="shared" si="1512"/>
        <v>0</v>
      </c>
      <c r="AI568" s="150"/>
      <c r="AJ568" s="149">
        <f t="shared" si="12"/>
        <v>0</v>
      </c>
      <c r="AK568" s="156">
        <f t="shared" ref="AK568:AL568" si="1513">+AK569+AK570+AK571+AK572+AK573+AK574+AK575</f>
        <v>0</v>
      </c>
      <c r="AL568" s="156">
        <f t="shared" si="1513"/>
        <v>0</v>
      </c>
      <c r="AM568" s="150"/>
      <c r="AN568" s="156">
        <f>+AN569+AN570+AN571+AN572+AN573+AN574+AN575</f>
        <v>0</v>
      </c>
      <c r="AO568" s="150"/>
      <c r="AP568" s="156">
        <f>+AP569+AP570+AP571+AP572+AP573+AP574+AP575</f>
        <v>0</v>
      </c>
      <c r="AQ568" s="150"/>
      <c r="AR568" s="156">
        <f>+AR569+AR570+AR571+AR572+AR573+AR574+AR575</f>
        <v>0</v>
      </c>
      <c r="AS568" s="150"/>
      <c r="AT568" s="156">
        <f>+AT569+AT570+AT571+AT572+AT573+AT574+AT575</f>
        <v>0</v>
      </c>
      <c r="AU568" s="150"/>
      <c r="AV568" s="149">
        <f t="shared" si="14"/>
        <v>0</v>
      </c>
      <c r="AW568" s="156">
        <f t="shared" ref="AW568:AX568" si="1514">+AW569+AW570+AW571+AW572+AW573+AW574+AW575</f>
        <v>0</v>
      </c>
      <c r="AX568" s="156">
        <f t="shared" si="1514"/>
        <v>0</v>
      </c>
      <c r="AY568" s="150"/>
      <c r="AZ568" s="149">
        <f t="shared" si="16"/>
        <v>0</v>
      </c>
      <c r="BA568" s="156">
        <f t="shared" ref="BA568:BB568" si="1515">+BA569+BA570+BA571+BA572+BA573+BA574+BA575</f>
        <v>0</v>
      </c>
      <c r="BB568" s="156">
        <f t="shared" si="1515"/>
        <v>0</v>
      </c>
      <c r="BC568" s="149"/>
      <c r="BD568" s="149">
        <f t="shared" si="18"/>
        <v>0</v>
      </c>
      <c r="BE568" s="356">
        <f>+BE569+BE570+BE571+BE572+BE573+BE574+BE575</f>
        <v>0</v>
      </c>
      <c r="BF568" s="156">
        <f t="shared" ref="BF568" si="1516">+BF569+BF570+BF571+BF572+BF573+BF574+BF575</f>
        <v>0</v>
      </c>
      <c r="BG568" s="151"/>
      <c r="BH568" s="149">
        <f t="shared" si="20"/>
        <v>0</v>
      </c>
      <c r="BI568" s="156">
        <f t="shared" ref="BI568:BM568" si="1517">+BI569+BI570+BI571+BI572+BI573+BI574+BI575</f>
        <v>0</v>
      </c>
      <c r="BJ568" s="156">
        <f t="shared" si="1517"/>
        <v>0</v>
      </c>
      <c r="BK568" s="156">
        <f t="shared" si="1517"/>
        <v>0</v>
      </c>
      <c r="BL568" s="156">
        <f t="shared" si="1517"/>
        <v>0</v>
      </c>
      <c r="BM568" s="156">
        <f t="shared" si="1517"/>
        <v>0</v>
      </c>
      <c r="BN568" s="151"/>
      <c r="BO568" s="149">
        <f t="shared" si="22"/>
        <v>0</v>
      </c>
      <c r="BP568" s="151"/>
      <c r="BQ568" s="126"/>
    </row>
    <row r="569" spans="1:69" ht="12.75" customHeight="1">
      <c r="A569" s="206" t="s">
        <v>1136</v>
      </c>
      <c r="B569" s="207" t="s">
        <v>1137</v>
      </c>
      <c r="C569" s="149">
        <f t="shared" si="0"/>
        <v>0</v>
      </c>
      <c r="D569" s="163"/>
      <c r="E569" s="163"/>
      <c r="F569" s="163"/>
      <c r="G569" s="150"/>
      <c r="H569" s="149">
        <f t="shared" si="2"/>
        <v>0</v>
      </c>
      <c r="I569" s="163"/>
      <c r="J569" s="163"/>
      <c r="K569" s="163"/>
      <c r="L569" s="163"/>
      <c r="M569" s="150"/>
      <c r="N569" s="149">
        <f t="shared" si="4"/>
        <v>0</v>
      </c>
      <c r="O569" s="163"/>
      <c r="P569" s="163"/>
      <c r="Q569" s="163"/>
      <c r="R569" s="163"/>
      <c r="S569" s="163"/>
      <c r="T569" s="150"/>
      <c r="U569" s="149">
        <f t="shared" si="6"/>
        <v>0</v>
      </c>
      <c r="V569" s="163"/>
      <c r="W569" s="163"/>
      <c r="X569" s="163"/>
      <c r="Y569" s="150"/>
      <c r="Z569" s="149">
        <f t="shared" si="8"/>
        <v>0</v>
      </c>
      <c r="AA569" s="163"/>
      <c r="AB569" s="163"/>
      <c r="AC569" s="163"/>
      <c r="AD569" s="150"/>
      <c r="AE569" s="149">
        <f t="shared" si="10"/>
        <v>0</v>
      </c>
      <c r="AF569" s="163"/>
      <c r="AG569" s="163"/>
      <c r="AH569" s="163"/>
      <c r="AI569" s="150"/>
      <c r="AJ569" s="149">
        <f t="shared" si="12"/>
        <v>0</v>
      </c>
      <c r="AK569" s="163"/>
      <c r="AL569" s="163"/>
      <c r="AM569" s="150"/>
      <c r="AN569" s="163"/>
      <c r="AO569" s="150"/>
      <c r="AP569" s="163"/>
      <c r="AQ569" s="150"/>
      <c r="AR569" s="163"/>
      <c r="AS569" s="150"/>
      <c r="AT569" s="163"/>
      <c r="AU569" s="150"/>
      <c r="AV569" s="149">
        <f t="shared" si="14"/>
        <v>0</v>
      </c>
      <c r="AW569" s="163"/>
      <c r="AX569" s="163"/>
      <c r="AY569" s="150"/>
      <c r="AZ569" s="149">
        <f t="shared" si="16"/>
        <v>0</v>
      </c>
      <c r="BA569" s="163"/>
      <c r="BB569" s="163"/>
      <c r="BC569" s="149"/>
      <c r="BD569" s="149">
        <f t="shared" si="18"/>
        <v>0</v>
      </c>
      <c r="BE569" s="357"/>
      <c r="BF569" s="163"/>
      <c r="BG569" s="151"/>
      <c r="BH569" s="149">
        <f t="shared" si="20"/>
        <v>0</v>
      </c>
      <c r="BI569" s="163"/>
      <c r="BJ569" s="163"/>
      <c r="BK569" s="163"/>
      <c r="BL569" s="163"/>
      <c r="BM569" s="163"/>
      <c r="BN569" s="151"/>
      <c r="BO569" s="149">
        <f t="shared" si="22"/>
        <v>0</v>
      </c>
      <c r="BP569" s="151"/>
      <c r="BQ569" s="126"/>
    </row>
    <row r="570" spans="1:69" ht="12.75" customHeight="1">
      <c r="A570" s="206" t="s">
        <v>1138</v>
      </c>
      <c r="B570" s="207" t="s">
        <v>1139</v>
      </c>
      <c r="C570" s="149">
        <f t="shared" si="0"/>
        <v>0</v>
      </c>
      <c r="D570" s="163"/>
      <c r="E570" s="163"/>
      <c r="F570" s="163"/>
      <c r="G570" s="150"/>
      <c r="H570" s="149">
        <f t="shared" si="2"/>
        <v>0</v>
      </c>
      <c r="I570" s="163"/>
      <c r="J570" s="163"/>
      <c r="K570" s="163"/>
      <c r="L570" s="163"/>
      <c r="M570" s="150"/>
      <c r="N570" s="149">
        <f t="shared" si="4"/>
        <v>0</v>
      </c>
      <c r="O570" s="163"/>
      <c r="P570" s="163"/>
      <c r="Q570" s="163"/>
      <c r="R570" s="163"/>
      <c r="S570" s="163"/>
      <c r="T570" s="150"/>
      <c r="U570" s="149">
        <f t="shared" si="6"/>
        <v>0</v>
      </c>
      <c r="V570" s="163"/>
      <c r="W570" s="163"/>
      <c r="X570" s="163"/>
      <c r="Y570" s="150"/>
      <c r="Z570" s="149">
        <f t="shared" si="8"/>
        <v>0</v>
      </c>
      <c r="AA570" s="163"/>
      <c r="AB570" s="163"/>
      <c r="AC570" s="163"/>
      <c r="AD570" s="150"/>
      <c r="AE570" s="149">
        <f t="shared" si="10"/>
        <v>0</v>
      </c>
      <c r="AF570" s="163"/>
      <c r="AG570" s="163"/>
      <c r="AH570" s="163"/>
      <c r="AI570" s="150"/>
      <c r="AJ570" s="149">
        <f t="shared" si="12"/>
        <v>0</v>
      </c>
      <c r="AK570" s="163"/>
      <c r="AL570" s="163"/>
      <c r="AM570" s="150"/>
      <c r="AN570" s="163"/>
      <c r="AO570" s="150"/>
      <c r="AP570" s="163"/>
      <c r="AQ570" s="150"/>
      <c r="AR570" s="163"/>
      <c r="AS570" s="150"/>
      <c r="AT570" s="163"/>
      <c r="AU570" s="150"/>
      <c r="AV570" s="149">
        <f t="shared" si="14"/>
        <v>0</v>
      </c>
      <c r="AW570" s="163"/>
      <c r="AX570" s="163"/>
      <c r="AY570" s="150"/>
      <c r="AZ570" s="149">
        <f t="shared" si="16"/>
        <v>0</v>
      </c>
      <c r="BA570" s="163"/>
      <c r="BB570" s="163"/>
      <c r="BC570" s="149"/>
      <c r="BD570" s="149">
        <f t="shared" si="18"/>
        <v>0</v>
      </c>
      <c r="BE570" s="357"/>
      <c r="BF570" s="163"/>
      <c r="BG570" s="151"/>
      <c r="BH570" s="149">
        <f t="shared" si="20"/>
        <v>0</v>
      </c>
      <c r="BI570" s="163"/>
      <c r="BJ570" s="163"/>
      <c r="BK570" s="163"/>
      <c r="BL570" s="163"/>
      <c r="BM570" s="163"/>
      <c r="BN570" s="151"/>
      <c r="BO570" s="149">
        <f t="shared" si="22"/>
        <v>0</v>
      </c>
      <c r="BP570" s="151"/>
      <c r="BQ570" s="126"/>
    </row>
    <row r="571" spans="1:69" ht="12.75" customHeight="1">
      <c r="A571" s="206" t="s">
        <v>1140</v>
      </c>
      <c r="B571" s="207" t="s">
        <v>1141</v>
      </c>
      <c r="C571" s="149">
        <f t="shared" si="0"/>
        <v>0</v>
      </c>
      <c r="D571" s="163"/>
      <c r="E571" s="163"/>
      <c r="F571" s="163"/>
      <c r="G571" s="150"/>
      <c r="H571" s="149">
        <f t="shared" si="2"/>
        <v>0</v>
      </c>
      <c r="I571" s="163"/>
      <c r="J571" s="163"/>
      <c r="K571" s="163"/>
      <c r="L571" s="163"/>
      <c r="M571" s="150"/>
      <c r="N571" s="149">
        <f t="shared" si="4"/>
        <v>0</v>
      </c>
      <c r="O571" s="163"/>
      <c r="P571" s="163"/>
      <c r="Q571" s="163"/>
      <c r="R571" s="163"/>
      <c r="S571" s="163"/>
      <c r="T571" s="150"/>
      <c r="U571" s="149">
        <f t="shared" si="6"/>
        <v>0</v>
      </c>
      <c r="V571" s="163"/>
      <c r="W571" s="163"/>
      <c r="X571" s="163"/>
      <c r="Y571" s="150"/>
      <c r="Z571" s="149">
        <f t="shared" si="8"/>
        <v>0</v>
      </c>
      <c r="AA571" s="163"/>
      <c r="AB571" s="163"/>
      <c r="AC571" s="163"/>
      <c r="AD571" s="150"/>
      <c r="AE571" s="149">
        <f t="shared" si="10"/>
        <v>0</v>
      </c>
      <c r="AF571" s="163"/>
      <c r="AG571" s="163"/>
      <c r="AH571" s="163"/>
      <c r="AI571" s="150"/>
      <c r="AJ571" s="149">
        <f t="shared" si="12"/>
        <v>0</v>
      </c>
      <c r="AK571" s="163"/>
      <c r="AL571" s="163"/>
      <c r="AM571" s="150"/>
      <c r="AN571" s="163"/>
      <c r="AO571" s="150"/>
      <c r="AP571" s="163"/>
      <c r="AQ571" s="150"/>
      <c r="AR571" s="163"/>
      <c r="AS571" s="150"/>
      <c r="AT571" s="163"/>
      <c r="AU571" s="150"/>
      <c r="AV571" s="149">
        <f t="shared" si="14"/>
        <v>0</v>
      </c>
      <c r="AW571" s="163"/>
      <c r="AX571" s="163"/>
      <c r="AY571" s="150"/>
      <c r="AZ571" s="149">
        <f t="shared" si="16"/>
        <v>0</v>
      </c>
      <c r="BA571" s="163"/>
      <c r="BB571" s="163"/>
      <c r="BC571" s="149"/>
      <c r="BD571" s="149">
        <f t="shared" si="18"/>
        <v>0</v>
      </c>
      <c r="BE571" s="357"/>
      <c r="BF571" s="163"/>
      <c r="BG571" s="151"/>
      <c r="BH571" s="149">
        <f t="shared" si="20"/>
        <v>0</v>
      </c>
      <c r="BI571" s="163"/>
      <c r="BJ571" s="163"/>
      <c r="BK571" s="163"/>
      <c r="BL571" s="163"/>
      <c r="BM571" s="163"/>
      <c r="BN571" s="151"/>
      <c r="BO571" s="149">
        <f t="shared" si="22"/>
        <v>0</v>
      </c>
      <c r="BP571" s="151"/>
      <c r="BQ571" s="126"/>
    </row>
    <row r="572" spans="1:69" ht="12.75" customHeight="1">
      <c r="A572" s="206" t="s">
        <v>1142</v>
      </c>
      <c r="B572" s="207" t="s">
        <v>1143</v>
      </c>
      <c r="C572" s="149">
        <f t="shared" si="0"/>
        <v>0</v>
      </c>
      <c r="D572" s="163"/>
      <c r="E572" s="163"/>
      <c r="F572" s="163"/>
      <c r="G572" s="150"/>
      <c r="H572" s="149">
        <f t="shared" si="2"/>
        <v>0</v>
      </c>
      <c r="I572" s="163"/>
      <c r="J572" s="163"/>
      <c r="K572" s="163"/>
      <c r="L572" s="163"/>
      <c r="M572" s="150"/>
      <c r="N572" s="149">
        <f t="shared" si="4"/>
        <v>0</v>
      </c>
      <c r="O572" s="163"/>
      <c r="P572" s="163"/>
      <c r="Q572" s="163"/>
      <c r="R572" s="163"/>
      <c r="S572" s="163"/>
      <c r="T572" s="150"/>
      <c r="U572" s="149">
        <f t="shared" si="6"/>
        <v>0</v>
      </c>
      <c r="V572" s="163"/>
      <c r="W572" s="163"/>
      <c r="X572" s="163"/>
      <c r="Y572" s="150"/>
      <c r="Z572" s="149">
        <f t="shared" si="8"/>
        <v>0</v>
      </c>
      <c r="AA572" s="163"/>
      <c r="AB572" s="163"/>
      <c r="AC572" s="163"/>
      <c r="AD572" s="150"/>
      <c r="AE572" s="149">
        <f t="shared" si="10"/>
        <v>0</v>
      </c>
      <c r="AF572" s="163"/>
      <c r="AG572" s="163"/>
      <c r="AH572" s="163"/>
      <c r="AI572" s="150"/>
      <c r="AJ572" s="149">
        <f t="shared" si="12"/>
        <v>0</v>
      </c>
      <c r="AK572" s="163"/>
      <c r="AL572" s="163"/>
      <c r="AM572" s="150"/>
      <c r="AN572" s="163"/>
      <c r="AO572" s="150"/>
      <c r="AP572" s="163"/>
      <c r="AQ572" s="150"/>
      <c r="AR572" s="163"/>
      <c r="AS572" s="150"/>
      <c r="AT572" s="163"/>
      <c r="AU572" s="150"/>
      <c r="AV572" s="149">
        <f t="shared" si="14"/>
        <v>0</v>
      </c>
      <c r="AW572" s="163"/>
      <c r="AX572" s="163"/>
      <c r="AY572" s="150"/>
      <c r="AZ572" s="149">
        <f t="shared" si="16"/>
        <v>0</v>
      </c>
      <c r="BA572" s="163"/>
      <c r="BB572" s="163"/>
      <c r="BC572" s="149"/>
      <c r="BD572" s="149">
        <f t="shared" si="18"/>
        <v>0</v>
      </c>
      <c r="BE572" s="357"/>
      <c r="BF572" s="163"/>
      <c r="BG572" s="151"/>
      <c r="BH572" s="149">
        <f t="shared" si="20"/>
        <v>0</v>
      </c>
      <c r="BI572" s="163"/>
      <c r="BJ572" s="163"/>
      <c r="BK572" s="163"/>
      <c r="BL572" s="163"/>
      <c r="BM572" s="163"/>
      <c r="BN572" s="151"/>
      <c r="BO572" s="149">
        <f t="shared" si="22"/>
        <v>0</v>
      </c>
      <c r="BP572" s="151"/>
      <c r="BQ572" s="126"/>
    </row>
    <row r="573" spans="1:69" ht="12.75" customHeight="1">
      <c r="A573" s="206" t="s">
        <v>1144</v>
      </c>
      <c r="B573" s="207" t="s">
        <v>1145</v>
      </c>
      <c r="C573" s="149">
        <f t="shared" si="0"/>
        <v>0</v>
      </c>
      <c r="D573" s="163"/>
      <c r="E573" s="163"/>
      <c r="F573" s="163"/>
      <c r="G573" s="150"/>
      <c r="H573" s="149">
        <f t="shared" si="2"/>
        <v>0</v>
      </c>
      <c r="I573" s="163"/>
      <c r="J573" s="163"/>
      <c r="K573" s="163"/>
      <c r="L573" s="163"/>
      <c r="M573" s="150"/>
      <c r="N573" s="149">
        <f t="shared" si="4"/>
        <v>0</v>
      </c>
      <c r="O573" s="163"/>
      <c r="P573" s="163"/>
      <c r="Q573" s="163"/>
      <c r="R573" s="163"/>
      <c r="S573" s="163"/>
      <c r="T573" s="150"/>
      <c r="U573" s="149">
        <f t="shared" si="6"/>
        <v>0</v>
      </c>
      <c r="V573" s="163"/>
      <c r="W573" s="163"/>
      <c r="X573" s="163"/>
      <c r="Y573" s="150"/>
      <c r="Z573" s="149">
        <f t="shared" si="8"/>
        <v>0</v>
      </c>
      <c r="AA573" s="163"/>
      <c r="AB573" s="163"/>
      <c r="AC573" s="163"/>
      <c r="AD573" s="150"/>
      <c r="AE573" s="149">
        <f t="shared" si="10"/>
        <v>0</v>
      </c>
      <c r="AF573" s="163"/>
      <c r="AG573" s="163"/>
      <c r="AH573" s="163"/>
      <c r="AI573" s="150"/>
      <c r="AJ573" s="149">
        <f t="shared" si="12"/>
        <v>0</v>
      </c>
      <c r="AK573" s="163"/>
      <c r="AL573" s="163"/>
      <c r="AM573" s="150"/>
      <c r="AN573" s="163"/>
      <c r="AO573" s="150"/>
      <c r="AP573" s="163"/>
      <c r="AQ573" s="150"/>
      <c r="AR573" s="163"/>
      <c r="AS573" s="150"/>
      <c r="AT573" s="163"/>
      <c r="AU573" s="150"/>
      <c r="AV573" s="149">
        <f t="shared" si="14"/>
        <v>0</v>
      </c>
      <c r="AW573" s="163"/>
      <c r="AX573" s="163"/>
      <c r="AY573" s="150"/>
      <c r="AZ573" s="149">
        <f t="shared" si="16"/>
        <v>0</v>
      </c>
      <c r="BA573" s="163"/>
      <c r="BB573" s="163"/>
      <c r="BC573" s="149"/>
      <c r="BD573" s="149">
        <f t="shared" si="18"/>
        <v>0</v>
      </c>
      <c r="BE573" s="357"/>
      <c r="BF573" s="163"/>
      <c r="BG573" s="151"/>
      <c r="BH573" s="149">
        <f t="shared" si="20"/>
        <v>0</v>
      </c>
      <c r="BI573" s="163"/>
      <c r="BJ573" s="163"/>
      <c r="BK573" s="163"/>
      <c r="BL573" s="163"/>
      <c r="BM573" s="163"/>
      <c r="BN573" s="151"/>
      <c r="BO573" s="149">
        <f t="shared" si="22"/>
        <v>0</v>
      </c>
      <c r="BP573" s="151"/>
      <c r="BQ573" s="126"/>
    </row>
    <row r="574" spans="1:69" ht="12.75" customHeight="1">
      <c r="A574" s="206" t="s">
        <v>1146</v>
      </c>
      <c r="B574" s="207" t="s">
        <v>1147</v>
      </c>
      <c r="C574" s="149">
        <f t="shared" si="0"/>
        <v>0</v>
      </c>
      <c r="D574" s="163"/>
      <c r="E574" s="163"/>
      <c r="F574" s="163"/>
      <c r="G574" s="150"/>
      <c r="H574" s="149">
        <f t="shared" si="2"/>
        <v>0</v>
      </c>
      <c r="I574" s="163"/>
      <c r="J574" s="163"/>
      <c r="K574" s="163"/>
      <c r="L574" s="163"/>
      <c r="M574" s="150"/>
      <c r="N574" s="149">
        <f t="shared" si="4"/>
        <v>0</v>
      </c>
      <c r="O574" s="163"/>
      <c r="P574" s="163"/>
      <c r="Q574" s="163"/>
      <c r="R574" s="163"/>
      <c r="S574" s="163"/>
      <c r="T574" s="150"/>
      <c r="U574" s="149">
        <f t="shared" si="6"/>
        <v>0</v>
      </c>
      <c r="V574" s="163"/>
      <c r="W574" s="163"/>
      <c r="X574" s="163"/>
      <c r="Y574" s="150"/>
      <c r="Z574" s="149">
        <f t="shared" si="8"/>
        <v>0</v>
      </c>
      <c r="AA574" s="163"/>
      <c r="AB574" s="163"/>
      <c r="AC574" s="163"/>
      <c r="AD574" s="150"/>
      <c r="AE574" s="149">
        <f t="shared" si="10"/>
        <v>0</v>
      </c>
      <c r="AF574" s="163"/>
      <c r="AG574" s="163"/>
      <c r="AH574" s="163"/>
      <c r="AI574" s="150"/>
      <c r="AJ574" s="149">
        <f t="shared" si="12"/>
        <v>0</v>
      </c>
      <c r="AK574" s="163"/>
      <c r="AL574" s="163"/>
      <c r="AM574" s="150"/>
      <c r="AN574" s="163"/>
      <c r="AO574" s="150"/>
      <c r="AP574" s="163"/>
      <c r="AQ574" s="150"/>
      <c r="AR574" s="163"/>
      <c r="AS574" s="150"/>
      <c r="AT574" s="163"/>
      <c r="AU574" s="150"/>
      <c r="AV574" s="149">
        <f t="shared" si="14"/>
        <v>0</v>
      </c>
      <c r="AW574" s="163"/>
      <c r="AX574" s="163"/>
      <c r="AY574" s="150"/>
      <c r="AZ574" s="149">
        <f t="shared" si="16"/>
        <v>0</v>
      </c>
      <c r="BA574" s="163"/>
      <c r="BB574" s="163"/>
      <c r="BC574" s="149"/>
      <c r="BD574" s="149">
        <f t="shared" si="18"/>
        <v>0</v>
      </c>
      <c r="BE574" s="357"/>
      <c r="BF574" s="163"/>
      <c r="BG574" s="151"/>
      <c r="BH574" s="149">
        <f t="shared" si="20"/>
        <v>0</v>
      </c>
      <c r="BI574" s="163"/>
      <c r="BJ574" s="163"/>
      <c r="BK574" s="163"/>
      <c r="BL574" s="163"/>
      <c r="BM574" s="163"/>
      <c r="BN574" s="151"/>
      <c r="BO574" s="149">
        <f t="shared" si="22"/>
        <v>0</v>
      </c>
      <c r="BP574" s="151"/>
      <c r="BQ574" s="126"/>
    </row>
    <row r="575" spans="1:69" ht="12.75" customHeight="1">
      <c r="A575" s="173" t="s">
        <v>1148</v>
      </c>
      <c r="B575" s="174" t="s">
        <v>1149</v>
      </c>
      <c r="C575" s="149">
        <f t="shared" si="0"/>
        <v>0</v>
      </c>
      <c r="D575" s="163"/>
      <c r="E575" s="163"/>
      <c r="F575" s="163"/>
      <c r="G575" s="150"/>
      <c r="H575" s="149">
        <f t="shared" si="2"/>
        <v>0</v>
      </c>
      <c r="I575" s="163"/>
      <c r="J575" s="163"/>
      <c r="K575" s="163"/>
      <c r="L575" s="163"/>
      <c r="M575" s="150"/>
      <c r="N575" s="149">
        <f t="shared" si="4"/>
        <v>0</v>
      </c>
      <c r="O575" s="163"/>
      <c r="P575" s="163"/>
      <c r="Q575" s="163"/>
      <c r="R575" s="163"/>
      <c r="S575" s="163"/>
      <c r="T575" s="150"/>
      <c r="U575" s="149">
        <f t="shared" si="6"/>
        <v>0</v>
      </c>
      <c r="V575" s="163"/>
      <c r="W575" s="163"/>
      <c r="X575" s="163"/>
      <c r="Y575" s="150"/>
      <c r="Z575" s="149">
        <f t="shared" si="8"/>
        <v>0</v>
      </c>
      <c r="AA575" s="163"/>
      <c r="AB575" s="163"/>
      <c r="AC575" s="163"/>
      <c r="AD575" s="150"/>
      <c r="AE575" s="149">
        <f t="shared" si="10"/>
        <v>0</v>
      </c>
      <c r="AF575" s="163"/>
      <c r="AG575" s="163"/>
      <c r="AH575" s="163"/>
      <c r="AI575" s="150"/>
      <c r="AJ575" s="149">
        <f t="shared" si="12"/>
        <v>0</v>
      </c>
      <c r="AK575" s="163"/>
      <c r="AL575" s="163"/>
      <c r="AM575" s="150"/>
      <c r="AN575" s="163"/>
      <c r="AO575" s="150"/>
      <c r="AP575" s="163"/>
      <c r="AQ575" s="150"/>
      <c r="AR575" s="163"/>
      <c r="AS575" s="150"/>
      <c r="AT575" s="163"/>
      <c r="AU575" s="150"/>
      <c r="AV575" s="149">
        <f t="shared" si="14"/>
        <v>0</v>
      </c>
      <c r="AW575" s="163"/>
      <c r="AX575" s="163"/>
      <c r="AY575" s="150"/>
      <c r="AZ575" s="149">
        <f t="shared" si="16"/>
        <v>0</v>
      </c>
      <c r="BA575" s="163"/>
      <c r="BB575" s="163"/>
      <c r="BC575" s="149"/>
      <c r="BD575" s="149">
        <f t="shared" si="18"/>
        <v>0</v>
      </c>
      <c r="BE575" s="357"/>
      <c r="BF575" s="163"/>
      <c r="BG575" s="151"/>
      <c r="BH575" s="149">
        <f t="shared" si="20"/>
        <v>0</v>
      </c>
      <c r="BI575" s="163"/>
      <c r="BJ575" s="163"/>
      <c r="BK575" s="163"/>
      <c r="BL575" s="163"/>
      <c r="BM575" s="163"/>
      <c r="BN575" s="151"/>
      <c r="BO575" s="149">
        <f t="shared" si="22"/>
        <v>0</v>
      </c>
      <c r="BP575" s="151"/>
      <c r="BQ575" s="126"/>
    </row>
    <row r="576" spans="1:69" ht="12.75" customHeight="1">
      <c r="A576" s="167" t="s">
        <v>1150</v>
      </c>
      <c r="B576" s="168" t="s">
        <v>1151</v>
      </c>
      <c r="C576" s="149">
        <f t="shared" si="0"/>
        <v>0</v>
      </c>
      <c r="D576" s="156"/>
      <c r="E576" s="156"/>
      <c r="F576" s="156"/>
      <c r="G576" s="150"/>
      <c r="H576" s="149">
        <f t="shared" si="2"/>
        <v>0</v>
      </c>
      <c r="I576" s="156"/>
      <c r="J576" s="156"/>
      <c r="K576" s="156"/>
      <c r="L576" s="156"/>
      <c r="M576" s="150"/>
      <c r="N576" s="149">
        <f t="shared" si="4"/>
        <v>0</v>
      </c>
      <c r="O576" s="156"/>
      <c r="P576" s="156"/>
      <c r="Q576" s="156"/>
      <c r="R576" s="156"/>
      <c r="S576" s="156"/>
      <c r="T576" s="150"/>
      <c r="U576" s="149">
        <f t="shared" si="6"/>
        <v>0</v>
      </c>
      <c r="V576" s="156"/>
      <c r="W576" s="156"/>
      <c r="X576" s="156"/>
      <c r="Y576" s="150"/>
      <c r="Z576" s="149">
        <f t="shared" si="8"/>
        <v>0</v>
      </c>
      <c r="AA576" s="156"/>
      <c r="AB576" s="156"/>
      <c r="AC576" s="156"/>
      <c r="AD576" s="150"/>
      <c r="AE576" s="149">
        <f t="shared" si="10"/>
        <v>0</v>
      </c>
      <c r="AF576" s="156"/>
      <c r="AG576" s="156"/>
      <c r="AH576" s="156"/>
      <c r="AI576" s="150"/>
      <c r="AJ576" s="149">
        <f t="shared" si="12"/>
        <v>0</v>
      </c>
      <c r="AK576" s="156"/>
      <c r="AL576" s="156"/>
      <c r="AM576" s="150"/>
      <c r="AN576" s="156"/>
      <c r="AO576" s="150"/>
      <c r="AP576" s="156"/>
      <c r="AQ576" s="150"/>
      <c r="AR576" s="156"/>
      <c r="AS576" s="150"/>
      <c r="AT576" s="156"/>
      <c r="AU576" s="150"/>
      <c r="AV576" s="149">
        <f t="shared" si="14"/>
        <v>0</v>
      </c>
      <c r="AW576" s="156"/>
      <c r="AX576" s="156"/>
      <c r="AY576" s="150"/>
      <c r="AZ576" s="149">
        <f t="shared" si="16"/>
        <v>0</v>
      </c>
      <c r="BA576" s="156"/>
      <c r="BB576" s="156"/>
      <c r="BC576" s="149"/>
      <c r="BD576" s="149">
        <f t="shared" si="18"/>
        <v>0</v>
      </c>
      <c r="BE576" s="356"/>
      <c r="BF576" s="156"/>
      <c r="BG576" s="151"/>
      <c r="BH576" s="149">
        <f t="shared" si="20"/>
        <v>0</v>
      </c>
      <c r="BI576" s="156"/>
      <c r="BJ576" s="156"/>
      <c r="BK576" s="156"/>
      <c r="BL576" s="156"/>
      <c r="BM576" s="156"/>
      <c r="BN576" s="151"/>
      <c r="BO576" s="149">
        <f t="shared" si="22"/>
        <v>0</v>
      </c>
      <c r="BP576" s="151"/>
      <c r="BQ576" s="126"/>
    </row>
    <row r="577" spans="1:69" ht="12.75" customHeight="1">
      <c r="A577" s="152" t="s">
        <v>1152</v>
      </c>
      <c r="B577" s="153" t="s">
        <v>1153</v>
      </c>
      <c r="C577" s="149">
        <f t="shared" si="0"/>
        <v>0</v>
      </c>
      <c r="D577" s="149">
        <f t="shared" ref="D577:F577" si="1518">+D578+D579</f>
        <v>0</v>
      </c>
      <c r="E577" s="149">
        <f t="shared" si="1518"/>
        <v>0</v>
      </c>
      <c r="F577" s="149">
        <f t="shared" si="1518"/>
        <v>0</v>
      </c>
      <c r="G577" s="150"/>
      <c r="H577" s="149">
        <f t="shared" si="2"/>
        <v>0</v>
      </c>
      <c r="I577" s="149">
        <f t="shared" ref="I577:L577" si="1519">+I578+I579</f>
        <v>0</v>
      </c>
      <c r="J577" s="149">
        <f t="shared" si="1519"/>
        <v>0</v>
      </c>
      <c r="K577" s="149">
        <f t="shared" si="1519"/>
        <v>0</v>
      </c>
      <c r="L577" s="149">
        <f t="shared" si="1519"/>
        <v>0</v>
      </c>
      <c r="M577" s="150"/>
      <c r="N577" s="149">
        <f t="shared" si="4"/>
        <v>0</v>
      </c>
      <c r="O577" s="149">
        <f t="shared" ref="O577:S577" si="1520">+O578+O579</f>
        <v>0</v>
      </c>
      <c r="P577" s="149">
        <f t="shared" si="1520"/>
        <v>0</v>
      </c>
      <c r="Q577" s="149">
        <f t="shared" si="1520"/>
        <v>0</v>
      </c>
      <c r="R577" s="149">
        <f t="shared" si="1520"/>
        <v>0</v>
      </c>
      <c r="S577" s="149">
        <f t="shared" si="1520"/>
        <v>0</v>
      </c>
      <c r="T577" s="150"/>
      <c r="U577" s="149">
        <f t="shared" si="6"/>
        <v>0</v>
      </c>
      <c r="V577" s="149">
        <f t="shared" ref="V577:X577" si="1521">+V578+V579</f>
        <v>0</v>
      </c>
      <c r="W577" s="149">
        <f t="shared" si="1521"/>
        <v>0</v>
      </c>
      <c r="X577" s="149">
        <f t="shared" si="1521"/>
        <v>0</v>
      </c>
      <c r="Y577" s="150"/>
      <c r="Z577" s="149">
        <f t="shared" si="8"/>
        <v>0</v>
      </c>
      <c r="AA577" s="149">
        <f t="shared" ref="AA577:AC577" si="1522">+AA578+AA579</f>
        <v>0</v>
      </c>
      <c r="AB577" s="149">
        <f t="shared" si="1522"/>
        <v>0</v>
      </c>
      <c r="AC577" s="149">
        <f t="shared" si="1522"/>
        <v>0</v>
      </c>
      <c r="AD577" s="150"/>
      <c r="AE577" s="149">
        <f t="shared" si="10"/>
        <v>0</v>
      </c>
      <c r="AF577" s="149">
        <f t="shared" ref="AF577:AH577" si="1523">+AF578+AF579</f>
        <v>0</v>
      </c>
      <c r="AG577" s="149">
        <f t="shared" si="1523"/>
        <v>0</v>
      </c>
      <c r="AH577" s="149">
        <f t="shared" si="1523"/>
        <v>0</v>
      </c>
      <c r="AI577" s="150"/>
      <c r="AJ577" s="149">
        <f t="shared" si="12"/>
        <v>0</v>
      </c>
      <c r="AK577" s="149">
        <f t="shared" ref="AK577:AL577" si="1524">+AK578+AK579</f>
        <v>0</v>
      </c>
      <c r="AL577" s="149">
        <f t="shared" si="1524"/>
        <v>0</v>
      </c>
      <c r="AM577" s="150"/>
      <c r="AN577" s="149">
        <f>+AN578+AN579</f>
        <v>0</v>
      </c>
      <c r="AO577" s="150"/>
      <c r="AP577" s="149">
        <f>+AP578+AP579</f>
        <v>0</v>
      </c>
      <c r="AQ577" s="150"/>
      <c r="AR577" s="149">
        <f>+AR578+AR579</f>
        <v>0</v>
      </c>
      <c r="AS577" s="150"/>
      <c r="AT577" s="149">
        <f>+AT578+AT579</f>
        <v>0</v>
      </c>
      <c r="AU577" s="150"/>
      <c r="AV577" s="149">
        <f t="shared" si="14"/>
        <v>0</v>
      </c>
      <c r="AW577" s="149">
        <f t="shared" ref="AW577:AX577" si="1525">+AW578+AW579</f>
        <v>0</v>
      </c>
      <c r="AX577" s="149">
        <f t="shared" si="1525"/>
        <v>0</v>
      </c>
      <c r="AY577" s="150"/>
      <c r="AZ577" s="149">
        <f t="shared" si="16"/>
        <v>0</v>
      </c>
      <c r="BA577" s="149">
        <f t="shared" ref="BA577:BB577" si="1526">+BA578+BA579</f>
        <v>0</v>
      </c>
      <c r="BB577" s="149">
        <f t="shared" si="1526"/>
        <v>0</v>
      </c>
      <c r="BC577" s="149"/>
      <c r="BD577" s="149">
        <f t="shared" si="18"/>
        <v>0</v>
      </c>
      <c r="BE577" s="355">
        <f>+BE578+BE579</f>
        <v>0</v>
      </c>
      <c r="BF577" s="149">
        <f t="shared" ref="BF577" si="1527">+BF578+BF579</f>
        <v>0</v>
      </c>
      <c r="BG577" s="151"/>
      <c r="BH577" s="149">
        <f t="shared" si="20"/>
        <v>0</v>
      </c>
      <c r="BI577" s="149">
        <f t="shared" ref="BI577:BM577" si="1528">+BI578+BI579</f>
        <v>0</v>
      </c>
      <c r="BJ577" s="149">
        <f t="shared" si="1528"/>
        <v>0</v>
      </c>
      <c r="BK577" s="149">
        <f t="shared" si="1528"/>
        <v>0</v>
      </c>
      <c r="BL577" s="149">
        <f t="shared" si="1528"/>
        <v>0</v>
      </c>
      <c r="BM577" s="149">
        <f t="shared" si="1528"/>
        <v>0</v>
      </c>
      <c r="BN577" s="151"/>
      <c r="BO577" s="149">
        <f t="shared" si="22"/>
        <v>0</v>
      </c>
      <c r="BP577" s="151"/>
      <c r="BQ577" s="126"/>
    </row>
    <row r="578" spans="1:69" ht="12.75" customHeight="1">
      <c r="A578" s="167" t="s">
        <v>1154</v>
      </c>
      <c r="B578" s="168" t="s">
        <v>1155</v>
      </c>
      <c r="C578" s="149">
        <f t="shared" si="0"/>
        <v>0</v>
      </c>
      <c r="D578" s="156"/>
      <c r="E578" s="156"/>
      <c r="F578" s="156"/>
      <c r="G578" s="150"/>
      <c r="H578" s="149">
        <f t="shared" si="2"/>
        <v>0</v>
      </c>
      <c r="I578" s="156"/>
      <c r="J578" s="156"/>
      <c r="K578" s="156"/>
      <c r="L578" s="156"/>
      <c r="M578" s="150"/>
      <c r="N578" s="149">
        <f t="shared" si="4"/>
        <v>0</v>
      </c>
      <c r="O578" s="156"/>
      <c r="P578" s="156"/>
      <c r="Q578" s="156"/>
      <c r="R578" s="156"/>
      <c r="S578" s="156"/>
      <c r="T578" s="150"/>
      <c r="U578" s="149">
        <f t="shared" si="6"/>
        <v>0</v>
      </c>
      <c r="V578" s="156"/>
      <c r="W578" s="156"/>
      <c r="X578" s="156"/>
      <c r="Y578" s="150"/>
      <c r="Z578" s="149">
        <f t="shared" si="8"/>
        <v>0</v>
      </c>
      <c r="AA578" s="156"/>
      <c r="AB578" s="156"/>
      <c r="AC578" s="156"/>
      <c r="AD578" s="150"/>
      <c r="AE578" s="149">
        <f t="shared" si="10"/>
        <v>0</v>
      </c>
      <c r="AF578" s="156"/>
      <c r="AG578" s="156"/>
      <c r="AH578" s="156"/>
      <c r="AI578" s="150"/>
      <c r="AJ578" s="149">
        <f t="shared" si="12"/>
        <v>0</v>
      </c>
      <c r="AK578" s="156"/>
      <c r="AL578" s="156"/>
      <c r="AM578" s="150"/>
      <c r="AN578" s="156"/>
      <c r="AO578" s="150"/>
      <c r="AP578" s="156"/>
      <c r="AQ578" s="150"/>
      <c r="AR578" s="156"/>
      <c r="AS578" s="150"/>
      <c r="AT578" s="156"/>
      <c r="AU578" s="150"/>
      <c r="AV578" s="149">
        <f t="shared" si="14"/>
        <v>0</v>
      </c>
      <c r="AW578" s="156"/>
      <c r="AX578" s="156"/>
      <c r="AY578" s="150"/>
      <c r="AZ578" s="149">
        <f t="shared" si="16"/>
        <v>0</v>
      </c>
      <c r="BA578" s="156"/>
      <c r="BB578" s="156"/>
      <c r="BC578" s="149"/>
      <c r="BD578" s="149">
        <f t="shared" si="18"/>
        <v>0</v>
      </c>
      <c r="BE578" s="356"/>
      <c r="BF578" s="156"/>
      <c r="BG578" s="151"/>
      <c r="BH578" s="149">
        <f t="shared" si="20"/>
        <v>0</v>
      </c>
      <c r="BI578" s="156"/>
      <c r="BJ578" s="156"/>
      <c r="BK578" s="156"/>
      <c r="BL578" s="156"/>
      <c r="BM578" s="156"/>
      <c r="BN578" s="151"/>
      <c r="BO578" s="149">
        <f t="shared" si="22"/>
        <v>0</v>
      </c>
      <c r="BP578" s="151"/>
      <c r="BQ578" s="126"/>
    </row>
    <row r="579" spans="1:69" ht="12.75" customHeight="1">
      <c r="A579" s="154" t="s">
        <v>1156</v>
      </c>
      <c r="B579" s="155" t="s">
        <v>1157</v>
      </c>
      <c r="C579" s="149">
        <f t="shared" si="0"/>
        <v>0</v>
      </c>
      <c r="D579" s="156">
        <f t="shared" ref="D579:F579" si="1529">+D580+D581+D582+D597+D608</f>
        <v>0</v>
      </c>
      <c r="E579" s="156">
        <f t="shared" si="1529"/>
        <v>0</v>
      </c>
      <c r="F579" s="156">
        <f t="shared" si="1529"/>
        <v>0</v>
      </c>
      <c r="G579" s="150"/>
      <c r="H579" s="149">
        <f t="shared" si="2"/>
        <v>0</v>
      </c>
      <c r="I579" s="156">
        <f t="shared" ref="I579:L579" si="1530">+I580+I581+I582+I597+I608</f>
        <v>0</v>
      </c>
      <c r="J579" s="156">
        <f t="shared" si="1530"/>
        <v>0</v>
      </c>
      <c r="K579" s="156">
        <f t="shared" si="1530"/>
        <v>0</v>
      </c>
      <c r="L579" s="156">
        <f t="shared" si="1530"/>
        <v>0</v>
      </c>
      <c r="M579" s="150"/>
      <c r="N579" s="149">
        <f t="shared" si="4"/>
        <v>0</v>
      </c>
      <c r="O579" s="156">
        <f t="shared" ref="O579:S579" si="1531">+O580+O581+O582+O597+O608</f>
        <v>0</v>
      </c>
      <c r="P579" s="156">
        <f t="shared" si="1531"/>
        <v>0</v>
      </c>
      <c r="Q579" s="156">
        <f t="shared" si="1531"/>
        <v>0</v>
      </c>
      <c r="R579" s="156">
        <f t="shared" si="1531"/>
        <v>0</v>
      </c>
      <c r="S579" s="156">
        <f t="shared" si="1531"/>
        <v>0</v>
      </c>
      <c r="T579" s="150"/>
      <c r="U579" s="149">
        <f t="shared" si="6"/>
        <v>0</v>
      </c>
      <c r="V579" s="156">
        <f t="shared" ref="V579:X579" si="1532">+V580+V581+V582+V597+V608</f>
        <v>0</v>
      </c>
      <c r="W579" s="156">
        <f t="shared" si="1532"/>
        <v>0</v>
      </c>
      <c r="X579" s="156">
        <f t="shared" si="1532"/>
        <v>0</v>
      </c>
      <c r="Y579" s="150"/>
      <c r="Z579" s="149">
        <f t="shared" si="8"/>
        <v>0</v>
      </c>
      <c r="AA579" s="156">
        <f t="shared" ref="AA579:AC579" si="1533">+AA580+AA581+AA582+AA597+AA608</f>
        <v>0</v>
      </c>
      <c r="AB579" s="156">
        <f t="shared" si="1533"/>
        <v>0</v>
      </c>
      <c r="AC579" s="156">
        <f t="shared" si="1533"/>
        <v>0</v>
      </c>
      <c r="AD579" s="150"/>
      <c r="AE579" s="149">
        <f t="shared" si="10"/>
        <v>0</v>
      </c>
      <c r="AF579" s="156">
        <f t="shared" ref="AF579:AH579" si="1534">+AF580+AF581+AF582+AF597+AF608</f>
        <v>0</v>
      </c>
      <c r="AG579" s="156">
        <f t="shared" si="1534"/>
        <v>0</v>
      </c>
      <c r="AH579" s="156">
        <f t="shared" si="1534"/>
        <v>0</v>
      </c>
      <c r="AI579" s="150"/>
      <c r="AJ579" s="149">
        <f t="shared" si="12"/>
        <v>0</v>
      </c>
      <c r="AK579" s="156">
        <f t="shared" ref="AK579:AL579" si="1535">+AK580+AK581+AK582+AK597+AK608</f>
        <v>0</v>
      </c>
      <c r="AL579" s="156">
        <f t="shared" si="1535"/>
        <v>0</v>
      </c>
      <c r="AM579" s="150"/>
      <c r="AN579" s="156">
        <f>+AN580+AN581+AN582+AN597+AN608</f>
        <v>0</v>
      </c>
      <c r="AO579" s="150"/>
      <c r="AP579" s="156">
        <f>+AP580+AP581+AP582+AP597+AP608</f>
        <v>0</v>
      </c>
      <c r="AQ579" s="150"/>
      <c r="AR579" s="156">
        <f>+AR580+AR581+AR582+AR597+AR608</f>
        <v>0</v>
      </c>
      <c r="AS579" s="150"/>
      <c r="AT579" s="156">
        <f>+AT580+AT581+AT582+AT597+AT608</f>
        <v>0</v>
      </c>
      <c r="AU579" s="150"/>
      <c r="AV579" s="149">
        <f t="shared" si="14"/>
        <v>0</v>
      </c>
      <c r="AW579" s="156">
        <f t="shared" ref="AW579:AX579" si="1536">+AW580+AW581+AW582+AW597+AW608</f>
        <v>0</v>
      </c>
      <c r="AX579" s="156">
        <f t="shared" si="1536"/>
        <v>0</v>
      </c>
      <c r="AY579" s="150"/>
      <c r="AZ579" s="149">
        <f t="shared" si="16"/>
        <v>0</v>
      </c>
      <c r="BA579" s="156">
        <f t="shared" ref="BA579:BB579" si="1537">+BA580+BA581+BA582+BA597+BA608</f>
        <v>0</v>
      </c>
      <c r="BB579" s="156">
        <f t="shared" si="1537"/>
        <v>0</v>
      </c>
      <c r="BC579" s="149"/>
      <c r="BD579" s="149">
        <f t="shared" si="18"/>
        <v>0</v>
      </c>
      <c r="BE579" s="356">
        <f>+BE580+BE581+BE582+BE597+BE608</f>
        <v>0</v>
      </c>
      <c r="BF579" s="156">
        <f t="shared" ref="BF579" si="1538">+BF580+BF581+BF582+BF597+BF608</f>
        <v>0</v>
      </c>
      <c r="BG579" s="151"/>
      <c r="BH579" s="149">
        <f t="shared" si="20"/>
        <v>0</v>
      </c>
      <c r="BI579" s="156">
        <f t="shared" ref="BI579:BM579" si="1539">+BI580+BI581+BI582+BI597+BI608</f>
        <v>0</v>
      </c>
      <c r="BJ579" s="156">
        <f t="shared" si="1539"/>
        <v>0</v>
      </c>
      <c r="BK579" s="156">
        <f t="shared" si="1539"/>
        <v>0</v>
      </c>
      <c r="BL579" s="156">
        <f t="shared" si="1539"/>
        <v>0</v>
      </c>
      <c r="BM579" s="156">
        <f t="shared" si="1539"/>
        <v>0</v>
      </c>
      <c r="BN579" s="151"/>
      <c r="BO579" s="149">
        <f t="shared" si="22"/>
        <v>0</v>
      </c>
      <c r="BP579" s="151"/>
      <c r="BQ579" s="126"/>
    </row>
    <row r="580" spans="1:69" ht="12.75" customHeight="1">
      <c r="A580" s="167" t="s">
        <v>1158</v>
      </c>
      <c r="B580" s="168" t="s">
        <v>1159</v>
      </c>
      <c r="C580" s="149">
        <f t="shared" si="0"/>
        <v>0</v>
      </c>
      <c r="D580" s="156"/>
      <c r="E580" s="156"/>
      <c r="F580" s="156"/>
      <c r="G580" s="150"/>
      <c r="H580" s="149">
        <f t="shared" si="2"/>
        <v>0</v>
      </c>
      <c r="I580" s="156"/>
      <c r="J580" s="156"/>
      <c r="K580" s="156"/>
      <c r="L580" s="156"/>
      <c r="M580" s="150"/>
      <c r="N580" s="149">
        <f t="shared" si="4"/>
        <v>0</v>
      </c>
      <c r="O580" s="156"/>
      <c r="P580" s="156"/>
      <c r="Q580" s="156"/>
      <c r="R580" s="156"/>
      <c r="S580" s="156"/>
      <c r="T580" s="150"/>
      <c r="U580" s="149">
        <f t="shared" si="6"/>
        <v>0</v>
      </c>
      <c r="V580" s="156"/>
      <c r="W580" s="156"/>
      <c r="X580" s="156"/>
      <c r="Y580" s="150"/>
      <c r="Z580" s="149">
        <f t="shared" si="8"/>
        <v>0</v>
      </c>
      <c r="AA580" s="156"/>
      <c r="AB580" s="156"/>
      <c r="AC580" s="156"/>
      <c r="AD580" s="150"/>
      <c r="AE580" s="149">
        <f t="shared" si="10"/>
        <v>0</v>
      </c>
      <c r="AF580" s="156"/>
      <c r="AG580" s="156"/>
      <c r="AH580" s="156"/>
      <c r="AI580" s="150"/>
      <c r="AJ580" s="149">
        <f t="shared" si="12"/>
        <v>0</v>
      </c>
      <c r="AK580" s="156"/>
      <c r="AL580" s="156"/>
      <c r="AM580" s="150"/>
      <c r="AN580" s="156"/>
      <c r="AO580" s="150"/>
      <c r="AP580" s="156"/>
      <c r="AQ580" s="150"/>
      <c r="AR580" s="156"/>
      <c r="AS580" s="150"/>
      <c r="AT580" s="156"/>
      <c r="AU580" s="150"/>
      <c r="AV580" s="149">
        <f t="shared" si="14"/>
        <v>0</v>
      </c>
      <c r="AW580" s="156"/>
      <c r="AX580" s="156"/>
      <c r="AY580" s="150"/>
      <c r="AZ580" s="149">
        <f t="shared" si="16"/>
        <v>0</v>
      </c>
      <c r="BA580" s="156"/>
      <c r="BB580" s="156"/>
      <c r="BC580" s="149"/>
      <c r="BD580" s="149">
        <f t="shared" si="18"/>
        <v>0</v>
      </c>
      <c r="BE580" s="356"/>
      <c r="BF580" s="156"/>
      <c r="BG580" s="151"/>
      <c r="BH580" s="149">
        <f t="shared" si="20"/>
        <v>0</v>
      </c>
      <c r="BI580" s="156"/>
      <c r="BJ580" s="156"/>
      <c r="BK580" s="156"/>
      <c r="BL580" s="156"/>
      <c r="BM580" s="156"/>
      <c r="BN580" s="151"/>
      <c r="BO580" s="149">
        <f t="shared" si="22"/>
        <v>0</v>
      </c>
      <c r="BP580" s="151"/>
      <c r="BQ580" s="126"/>
    </row>
    <row r="581" spans="1:69" ht="12.75" customHeight="1">
      <c r="A581" s="167" t="s">
        <v>1160</v>
      </c>
      <c r="B581" s="168" t="s">
        <v>1161</v>
      </c>
      <c r="C581" s="149">
        <f t="shared" si="0"/>
        <v>0</v>
      </c>
      <c r="D581" s="156"/>
      <c r="E581" s="156"/>
      <c r="F581" s="156"/>
      <c r="G581" s="150"/>
      <c r="H581" s="149">
        <f t="shared" si="2"/>
        <v>0</v>
      </c>
      <c r="I581" s="156"/>
      <c r="J581" s="156"/>
      <c r="K581" s="156"/>
      <c r="L581" s="156"/>
      <c r="M581" s="150"/>
      <c r="N581" s="149">
        <f t="shared" si="4"/>
        <v>0</v>
      </c>
      <c r="O581" s="156"/>
      <c r="P581" s="156"/>
      <c r="Q581" s="156"/>
      <c r="R581" s="156"/>
      <c r="S581" s="156"/>
      <c r="T581" s="150"/>
      <c r="U581" s="149">
        <f t="shared" si="6"/>
        <v>0</v>
      </c>
      <c r="V581" s="156"/>
      <c r="W581" s="156"/>
      <c r="X581" s="156"/>
      <c r="Y581" s="150"/>
      <c r="Z581" s="149">
        <f t="shared" si="8"/>
        <v>0</v>
      </c>
      <c r="AA581" s="156"/>
      <c r="AB581" s="156"/>
      <c r="AC581" s="156"/>
      <c r="AD581" s="150"/>
      <c r="AE581" s="149">
        <f t="shared" si="10"/>
        <v>0</v>
      </c>
      <c r="AF581" s="156"/>
      <c r="AG581" s="156"/>
      <c r="AH581" s="156"/>
      <c r="AI581" s="150"/>
      <c r="AJ581" s="149">
        <f t="shared" si="12"/>
        <v>0</v>
      </c>
      <c r="AK581" s="156"/>
      <c r="AL581" s="156"/>
      <c r="AM581" s="150"/>
      <c r="AN581" s="156"/>
      <c r="AO581" s="150"/>
      <c r="AP581" s="156"/>
      <c r="AQ581" s="150"/>
      <c r="AR581" s="156"/>
      <c r="AS581" s="150"/>
      <c r="AT581" s="156"/>
      <c r="AU581" s="150"/>
      <c r="AV581" s="149">
        <f t="shared" si="14"/>
        <v>0</v>
      </c>
      <c r="AW581" s="156"/>
      <c r="AX581" s="156"/>
      <c r="AY581" s="150"/>
      <c r="AZ581" s="149">
        <f t="shared" si="16"/>
        <v>0</v>
      </c>
      <c r="BA581" s="156"/>
      <c r="BB581" s="156"/>
      <c r="BC581" s="149"/>
      <c r="BD581" s="149">
        <f t="shared" si="18"/>
        <v>0</v>
      </c>
      <c r="BE581" s="356"/>
      <c r="BF581" s="156"/>
      <c r="BG581" s="151"/>
      <c r="BH581" s="149">
        <f t="shared" si="20"/>
        <v>0</v>
      </c>
      <c r="BI581" s="156"/>
      <c r="BJ581" s="156"/>
      <c r="BK581" s="156"/>
      <c r="BL581" s="156"/>
      <c r="BM581" s="156"/>
      <c r="BN581" s="151"/>
      <c r="BO581" s="149">
        <f t="shared" si="22"/>
        <v>0</v>
      </c>
      <c r="BP581" s="151"/>
      <c r="BQ581" s="126"/>
    </row>
    <row r="582" spans="1:69" ht="12.75" customHeight="1">
      <c r="A582" s="167" t="s">
        <v>1162</v>
      </c>
      <c r="B582" s="168" t="s">
        <v>1163</v>
      </c>
      <c r="C582" s="149">
        <f t="shared" si="0"/>
        <v>0</v>
      </c>
      <c r="D582" s="156">
        <f t="shared" ref="D582:F582" si="1540">+D583+D586</f>
        <v>0</v>
      </c>
      <c r="E582" s="156">
        <f t="shared" si="1540"/>
        <v>0</v>
      </c>
      <c r="F582" s="156">
        <f t="shared" si="1540"/>
        <v>0</v>
      </c>
      <c r="G582" s="150"/>
      <c r="H582" s="149">
        <f t="shared" si="2"/>
        <v>0</v>
      </c>
      <c r="I582" s="156">
        <f t="shared" ref="I582:L582" si="1541">+I583+I586</f>
        <v>0</v>
      </c>
      <c r="J582" s="156">
        <f t="shared" si="1541"/>
        <v>0</v>
      </c>
      <c r="K582" s="156">
        <f t="shared" si="1541"/>
        <v>0</v>
      </c>
      <c r="L582" s="156">
        <f t="shared" si="1541"/>
        <v>0</v>
      </c>
      <c r="M582" s="150"/>
      <c r="N582" s="149">
        <f t="shared" si="4"/>
        <v>0</v>
      </c>
      <c r="O582" s="156">
        <f t="shared" ref="O582:S582" si="1542">+O583+O586</f>
        <v>0</v>
      </c>
      <c r="P582" s="156">
        <f t="shared" si="1542"/>
        <v>0</v>
      </c>
      <c r="Q582" s="156">
        <f t="shared" si="1542"/>
        <v>0</v>
      </c>
      <c r="R582" s="156">
        <f t="shared" si="1542"/>
        <v>0</v>
      </c>
      <c r="S582" s="156">
        <f t="shared" si="1542"/>
        <v>0</v>
      </c>
      <c r="T582" s="150"/>
      <c r="U582" s="149">
        <f t="shared" si="6"/>
        <v>0</v>
      </c>
      <c r="V582" s="156">
        <f t="shared" ref="V582:X582" si="1543">+V583+V586</f>
        <v>0</v>
      </c>
      <c r="W582" s="156">
        <f t="shared" si="1543"/>
        <v>0</v>
      </c>
      <c r="X582" s="156">
        <f t="shared" si="1543"/>
        <v>0</v>
      </c>
      <c r="Y582" s="150"/>
      <c r="Z582" s="149">
        <f t="shared" si="8"/>
        <v>0</v>
      </c>
      <c r="AA582" s="156">
        <f t="shared" ref="AA582:AC582" si="1544">+AA583+AA586</f>
        <v>0</v>
      </c>
      <c r="AB582" s="156">
        <f t="shared" si="1544"/>
        <v>0</v>
      </c>
      <c r="AC582" s="156">
        <f t="shared" si="1544"/>
        <v>0</v>
      </c>
      <c r="AD582" s="150"/>
      <c r="AE582" s="149">
        <f t="shared" si="10"/>
        <v>0</v>
      </c>
      <c r="AF582" s="156">
        <f t="shared" ref="AF582:AH582" si="1545">+AF583+AF586</f>
        <v>0</v>
      </c>
      <c r="AG582" s="156">
        <f t="shared" si="1545"/>
        <v>0</v>
      </c>
      <c r="AH582" s="156">
        <f t="shared" si="1545"/>
        <v>0</v>
      </c>
      <c r="AI582" s="150"/>
      <c r="AJ582" s="149">
        <f t="shared" si="12"/>
        <v>0</v>
      </c>
      <c r="AK582" s="156">
        <f t="shared" ref="AK582:AL582" si="1546">+AK583+AK586</f>
        <v>0</v>
      </c>
      <c r="AL582" s="156">
        <f t="shared" si="1546"/>
        <v>0</v>
      </c>
      <c r="AM582" s="150"/>
      <c r="AN582" s="156">
        <f>+AN583+AN586</f>
        <v>0</v>
      </c>
      <c r="AO582" s="150"/>
      <c r="AP582" s="156">
        <f>+AP583+AP586</f>
        <v>0</v>
      </c>
      <c r="AQ582" s="150"/>
      <c r="AR582" s="156">
        <f>+AR583+AR586</f>
        <v>0</v>
      </c>
      <c r="AS582" s="150"/>
      <c r="AT582" s="156">
        <f>+AT583+AT586</f>
        <v>0</v>
      </c>
      <c r="AU582" s="150"/>
      <c r="AV582" s="149">
        <f t="shared" si="14"/>
        <v>0</v>
      </c>
      <c r="AW582" s="156">
        <f t="shared" ref="AW582:AX582" si="1547">+AW583+AW586</f>
        <v>0</v>
      </c>
      <c r="AX582" s="156">
        <f t="shared" si="1547"/>
        <v>0</v>
      </c>
      <c r="AY582" s="150"/>
      <c r="AZ582" s="149">
        <f t="shared" si="16"/>
        <v>0</v>
      </c>
      <c r="BA582" s="156">
        <f t="shared" ref="BA582:BB582" si="1548">+BA583+BA586</f>
        <v>0</v>
      </c>
      <c r="BB582" s="156">
        <f t="shared" si="1548"/>
        <v>0</v>
      </c>
      <c r="BC582" s="149"/>
      <c r="BD582" s="149">
        <f t="shared" si="18"/>
        <v>0</v>
      </c>
      <c r="BE582" s="356">
        <f>+BE583+BE586</f>
        <v>0</v>
      </c>
      <c r="BF582" s="156">
        <f t="shared" ref="BF582" si="1549">+BF583+BF586</f>
        <v>0</v>
      </c>
      <c r="BG582" s="151"/>
      <c r="BH582" s="149">
        <f t="shared" si="20"/>
        <v>0</v>
      </c>
      <c r="BI582" s="156">
        <f t="shared" ref="BI582:BM582" si="1550">+BI583+BI586</f>
        <v>0</v>
      </c>
      <c r="BJ582" s="156">
        <f t="shared" si="1550"/>
        <v>0</v>
      </c>
      <c r="BK582" s="156">
        <f t="shared" si="1550"/>
        <v>0</v>
      </c>
      <c r="BL582" s="156">
        <f t="shared" si="1550"/>
        <v>0</v>
      </c>
      <c r="BM582" s="156">
        <f t="shared" si="1550"/>
        <v>0</v>
      </c>
      <c r="BN582" s="151"/>
      <c r="BO582" s="149">
        <f t="shared" si="22"/>
        <v>0</v>
      </c>
      <c r="BP582" s="151"/>
      <c r="BQ582" s="126"/>
    </row>
    <row r="583" spans="1:69" ht="12.75" customHeight="1">
      <c r="A583" s="167" t="s">
        <v>1164</v>
      </c>
      <c r="B583" s="168" t="s">
        <v>1165</v>
      </c>
      <c r="C583" s="149">
        <f t="shared" si="0"/>
        <v>0</v>
      </c>
      <c r="D583" s="156">
        <f t="shared" ref="D583:F583" si="1551">+D584+D585</f>
        <v>0</v>
      </c>
      <c r="E583" s="156">
        <f t="shared" si="1551"/>
        <v>0</v>
      </c>
      <c r="F583" s="156">
        <f t="shared" si="1551"/>
        <v>0</v>
      </c>
      <c r="G583" s="150"/>
      <c r="H583" s="149">
        <f t="shared" si="2"/>
        <v>0</v>
      </c>
      <c r="I583" s="156">
        <f t="shared" ref="I583:L583" si="1552">+I584+I585</f>
        <v>0</v>
      </c>
      <c r="J583" s="156">
        <f t="shared" si="1552"/>
        <v>0</v>
      </c>
      <c r="K583" s="156">
        <f t="shared" si="1552"/>
        <v>0</v>
      </c>
      <c r="L583" s="156">
        <f t="shared" si="1552"/>
        <v>0</v>
      </c>
      <c r="M583" s="150"/>
      <c r="N583" s="149">
        <f t="shared" si="4"/>
        <v>0</v>
      </c>
      <c r="O583" s="156">
        <f t="shared" ref="O583:S583" si="1553">+O584+O585</f>
        <v>0</v>
      </c>
      <c r="P583" s="156">
        <f t="shared" si="1553"/>
        <v>0</v>
      </c>
      <c r="Q583" s="156">
        <f t="shared" si="1553"/>
        <v>0</v>
      </c>
      <c r="R583" s="156">
        <f t="shared" si="1553"/>
        <v>0</v>
      </c>
      <c r="S583" s="156">
        <f t="shared" si="1553"/>
        <v>0</v>
      </c>
      <c r="T583" s="150"/>
      <c r="U583" s="149">
        <f t="shared" si="6"/>
        <v>0</v>
      </c>
      <c r="V583" s="156">
        <f t="shared" ref="V583:X583" si="1554">+V584+V585</f>
        <v>0</v>
      </c>
      <c r="W583" s="156">
        <f t="shared" si="1554"/>
        <v>0</v>
      </c>
      <c r="X583" s="156">
        <f t="shared" si="1554"/>
        <v>0</v>
      </c>
      <c r="Y583" s="150"/>
      <c r="Z583" s="149">
        <f t="shared" si="8"/>
        <v>0</v>
      </c>
      <c r="AA583" s="156">
        <f t="shared" ref="AA583:AC583" si="1555">+AA584+AA585</f>
        <v>0</v>
      </c>
      <c r="AB583" s="156">
        <f t="shared" si="1555"/>
        <v>0</v>
      </c>
      <c r="AC583" s="156">
        <f t="shared" si="1555"/>
        <v>0</v>
      </c>
      <c r="AD583" s="150"/>
      <c r="AE583" s="149">
        <f t="shared" si="10"/>
        <v>0</v>
      </c>
      <c r="AF583" s="156">
        <f t="shared" ref="AF583:AH583" si="1556">+AF584+AF585</f>
        <v>0</v>
      </c>
      <c r="AG583" s="156">
        <f t="shared" si="1556"/>
        <v>0</v>
      </c>
      <c r="AH583" s="156">
        <f t="shared" si="1556"/>
        <v>0</v>
      </c>
      <c r="AI583" s="150"/>
      <c r="AJ583" s="149">
        <f t="shared" si="12"/>
        <v>0</v>
      </c>
      <c r="AK583" s="156">
        <f t="shared" ref="AK583:AL583" si="1557">+AK584+AK585</f>
        <v>0</v>
      </c>
      <c r="AL583" s="156">
        <f t="shared" si="1557"/>
        <v>0</v>
      </c>
      <c r="AM583" s="150"/>
      <c r="AN583" s="156">
        <f>+AN584+AN585</f>
        <v>0</v>
      </c>
      <c r="AO583" s="150"/>
      <c r="AP583" s="156">
        <f>+AP584+AP585</f>
        <v>0</v>
      </c>
      <c r="AQ583" s="150"/>
      <c r="AR583" s="156">
        <f>+AR584+AR585</f>
        <v>0</v>
      </c>
      <c r="AS583" s="150"/>
      <c r="AT583" s="156">
        <f>+AT584+AT585</f>
        <v>0</v>
      </c>
      <c r="AU583" s="150"/>
      <c r="AV583" s="149">
        <f t="shared" si="14"/>
        <v>0</v>
      </c>
      <c r="AW583" s="156">
        <f t="shared" ref="AW583:AX583" si="1558">+AW584+AW585</f>
        <v>0</v>
      </c>
      <c r="AX583" s="156">
        <f t="shared" si="1558"/>
        <v>0</v>
      </c>
      <c r="AY583" s="150"/>
      <c r="AZ583" s="149">
        <f t="shared" si="16"/>
        <v>0</v>
      </c>
      <c r="BA583" s="156">
        <f t="shared" ref="BA583:BB583" si="1559">+BA584+BA585</f>
        <v>0</v>
      </c>
      <c r="BB583" s="156">
        <f t="shared" si="1559"/>
        <v>0</v>
      </c>
      <c r="BC583" s="149"/>
      <c r="BD583" s="149">
        <f t="shared" si="18"/>
        <v>0</v>
      </c>
      <c r="BE583" s="356">
        <f>+BE584+BE585</f>
        <v>0</v>
      </c>
      <c r="BF583" s="156">
        <f t="shared" ref="BF583" si="1560">+BF584+BF585</f>
        <v>0</v>
      </c>
      <c r="BG583" s="151"/>
      <c r="BH583" s="149">
        <f t="shared" si="20"/>
        <v>0</v>
      </c>
      <c r="BI583" s="156">
        <f t="shared" ref="BI583:BM583" si="1561">+BI584+BI585</f>
        <v>0</v>
      </c>
      <c r="BJ583" s="156">
        <f t="shared" si="1561"/>
        <v>0</v>
      </c>
      <c r="BK583" s="156">
        <f t="shared" si="1561"/>
        <v>0</v>
      </c>
      <c r="BL583" s="156">
        <f t="shared" si="1561"/>
        <v>0</v>
      </c>
      <c r="BM583" s="156">
        <f t="shared" si="1561"/>
        <v>0</v>
      </c>
      <c r="BN583" s="151"/>
      <c r="BO583" s="149">
        <f t="shared" si="22"/>
        <v>0</v>
      </c>
      <c r="BP583" s="151"/>
      <c r="BQ583" s="126"/>
    </row>
    <row r="584" spans="1:69" ht="12.75" customHeight="1">
      <c r="A584" s="185" t="s">
        <v>1166</v>
      </c>
      <c r="B584" s="186" t="s">
        <v>1167</v>
      </c>
      <c r="C584" s="149">
        <f t="shared" si="0"/>
        <v>0</v>
      </c>
      <c r="D584" s="163"/>
      <c r="E584" s="163"/>
      <c r="F584" s="163"/>
      <c r="G584" s="150"/>
      <c r="H584" s="149">
        <f t="shared" si="2"/>
        <v>0</v>
      </c>
      <c r="I584" s="163"/>
      <c r="J584" s="163"/>
      <c r="K584" s="163"/>
      <c r="L584" s="163"/>
      <c r="M584" s="150"/>
      <c r="N584" s="149">
        <f t="shared" si="4"/>
        <v>0</v>
      </c>
      <c r="O584" s="163"/>
      <c r="P584" s="163"/>
      <c r="Q584" s="163"/>
      <c r="R584" s="163"/>
      <c r="S584" s="163"/>
      <c r="T584" s="150"/>
      <c r="U584" s="149">
        <f t="shared" si="6"/>
        <v>0</v>
      </c>
      <c r="V584" s="163"/>
      <c r="W584" s="163"/>
      <c r="X584" s="163"/>
      <c r="Y584" s="150"/>
      <c r="Z584" s="149">
        <f t="shared" si="8"/>
        <v>0</v>
      </c>
      <c r="AA584" s="163"/>
      <c r="AB584" s="163"/>
      <c r="AC584" s="163"/>
      <c r="AD584" s="150"/>
      <c r="AE584" s="149">
        <f t="shared" si="10"/>
        <v>0</v>
      </c>
      <c r="AF584" s="163"/>
      <c r="AG584" s="163"/>
      <c r="AH584" s="163"/>
      <c r="AI584" s="150"/>
      <c r="AJ584" s="149">
        <f t="shared" si="12"/>
        <v>0</v>
      </c>
      <c r="AK584" s="163"/>
      <c r="AL584" s="163"/>
      <c r="AM584" s="150"/>
      <c r="AN584" s="163"/>
      <c r="AO584" s="150"/>
      <c r="AP584" s="163"/>
      <c r="AQ584" s="150"/>
      <c r="AR584" s="163"/>
      <c r="AS584" s="150"/>
      <c r="AT584" s="163"/>
      <c r="AU584" s="150"/>
      <c r="AV584" s="149">
        <f t="shared" si="14"/>
        <v>0</v>
      </c>
      <c r="AW584" s="163"/>
      <c r="AX584" s="163"/>
      <c r="AY584" s="150"/>
      <c r="AZ584" s="149">
        <f t="shared" si="16"/>
        <v>0</v>
      </c>
      <c r="BA584" s="163"/>
      <c r="BB584" s="163"/>
      <c r="BC584" s="149"/>
      <c r="BD584" s="149">
        <f t="shared" si="18"/>
        <v>0</v>
      </c>
      <c r="BE584" s="357"/>
      <c r="BF584" s="163"/>
      <c r="BG584" s="151"/>
      <c r="BH584" s="149">
        <f t="shared" si="20"/>
        <v>0</v>
      </c>
      <c r="BI584" s="163"/>
      <c r="BJ584" s="163"/>
      <c r="BK584" s="163"/>
      <c r="BL584" s="163"/>
      <c r="BM584" s="163"/>
      <c r="BN584" s="151"/>
      <c r="BO584" s="149">
        <f t="shared" si="22"/>
        <v>0</v>
      </c>
      <c r="BP584" s="151"/>
      <c r="BQ584" s="126"/>
    </row>
    <row r="585" spans="1:69" ht="12.75" customHeight="1">
      <c r="A585" s="185" t="s">
        <v>1168</v>
      </c>
      <c r="B585" s="186" t="s">
        <v>1169</v>
      </c>
      <c r="C585" s="149">
        <f t="shared" si="0"/>
        <v>0</v>
      </c>
      <c r="D585" s="163"/>
      <c r="E585" s="163"/>
      <c r="F585" s="163"/>
      <c r="G585" s="150"/>
      <c r="H585" s="149">
        <f t="shared" si="2"/>
        <v>0</v>
      </c>
      <c r="I585" s="163"/>
      <c r="J585" s="163"/>
      <c r="K585" s="163"/>
      <c r="L585" s="163"/>
      <c r="M585" s="150"/>
      <c r="N585" s="149">
        <f t="shared" si="4"/>
        <v>0</v>
      </c>
      <c r="O585" s="163"/>
      <c r="P585" s="163"/>
      <c r="Q585" s="163"/>
      <c r="R585" s="163"/>
      <c r="S585" s="163"/>
      <c r="T585" s="150"/>
      <c r="U585" s="149">
        <f t="shared" si="6"/>
        <v>0</v>
      </c>
      <c r="V585" s="163"/>
      <c r="W585" s="163"/>
      <c r="X585" s="163"/>
      <c r="Y585" s="150"/>
      <c r="Z585" s="149">
        <f t="shared" si="8"/>
        <v>0</v>
      </c>
      <c r="AA585" s="163"/>
      <c r="AB585" s="163"/>
      <c r="AC585" s="163"/>
      <c r="AD585" s="150"/>
      <c r="AE585" s="149">
        <f t="shared" si="10"/>
        <v>0</v>
      </c>
      <c r="AF585" s="163"/>
      <c r="AG585" s="163"/>
      <c r="AH585" s="163"/>
      <c r="AI585" s="150"/>
      <c r="AJ585" s="149">
        <f t="shared" si="12"/>
        <v>0</v>
      </c>
      <c r="AK585" s="163"/>
      <c r="AL585" s="163"/>
      <c r="AM585" s="150"/>
      <c r="AN585" s="163"/>
      <c r="AO585" s="150"/>
      <c r="AP585" s="163"/>
      <c r="AQ585" s="150"/>
      <c r="AR585" s="163"/>
      <c r="AS585" s="150"/>
      <c r="AT585" s="163"/>
      <c r="AU585" s="150"/>
      <c r="AV585" s="149">
        <f t="shared" si="14"/>
        <v>0</v>
      </c>
      <c r="AW585" s="163"/>
      <c r="AX585" s="163"/>
      <c r="AY585" s="150"/>
      <c r="AZ585" s="149">
        <f t="shared" si="16"/>
        <v>0</v>
      </c>
      <c r="BA585" s="163"/>
      <c r="BB585" s="163"/>
      <c r="BC585" s="149"/>
      <c r="BD585" s="149">
        <f t="shared" si="18"/>
        <v>0</v>
      </c>
      <c r="BE585" s="357"/>
      <c r="BF585" s="163"/>
      <c r="BG585" s="151"/>
      <c r="BH585" s="149">
        <f t="shared" si="20"/>
        <v>0</v>
      </c>
      <c r="BI585" s="163"/>
      <c r="BJ585" s="163"/>
      <c r="BK585" s="163"/>
      <c r="BL585" s="163"/>
      <c r="BM585" s="163"/>
      <c r="BN585" s="151"/>
      <c r="BO585" s="149">
        <f t="shared" si="22"/>
        <v>0</v>
      </c>
      <c r="BP585" s="151"/>
      <c r="BQ585" s="126"/>
    </row>
    <row r="586" spans="1:69" ht="12.75" customHeight="1">
      <c r="A586" s="167" t="s">
        <v>1170</v>
      </c>
      <c r="B586" s="168" t="s">
        <v>1171</v>
      </c>
      <c r="C586" s="149">
        <f t="shared" si="0"/>
        <v>0</v>
      </c>
      <c r="D586" s="156">
        <f t="shared" ref="D586:F586" si="1562">+D587+D588+D592+D593+D594+D595+D596</f>
        <v>0</v>
      </c>
      <c r="E586" s="156">
        <f t="shared" si="1562"/>
        <v>0</v>
      </c>
      <c r="F586" s="156">
        <f t="shared" si="1562"/>
        <v>0</v>
      </c>
      <c r="G586" s="150"/>
      <c r="H586" s="149">
        <f t="shared" si="2"/>
        <v>0</v>
      </c>
      <c r="I586" s="156">
        <f t="shared" ref="I586:L586" si="1563">+I587+I588+I592+I593+I594+I595+I596</f>
        <v>0</v>
      </c>
      <c r="J586" s="156">
        <f t="shared" si="1563"/>
        <v>0</v>
      </c>
      <c r="K586" s="156">
        <f t="shared" si="1563"/>
        <v>0</v>
      </c>
      <c r="L586" s="156">
        <f t="shared" si="1563"/>
        <v>0</v>
      </c>
      <c r="M586" s="150"/>
      <c r="N586" s="149">
        <f t="shared" si="4"/>
        <v>0</v>
      </c>
      <c r="O586" s="156">
        <f t="shared" ref="O586:S586" si="1564">+O587+O588+O592+O593+O594+O595+O596</f>
        <v>0</v>
      </c>
      <c r="P586" s="156">
        <f t="shared" si="1564"/>
        <v>0</v>
      </c>
      <c r="Q586" s="156">
        <f t="shared" si="1564"/>
        <v>0</v>
      </c>
      <c r="R586" s="156">
        <f t="shared" si="1564"/>
        <v>0</v>
      </c>
      <c r="S586" s="156">
        <f t="shared" si="1564"/>
        <v>0</v>
      </c>
      <c r="T586" s="150"/>
      <c r="U586" s="149">
        <f t="shared" si="6"/>
        <v>0</v>
      </c>
      <c r="V586" s="156">
        <f t="shared" ref="V586:X586" si="1565">+V587+V588+V592+V593+V594+V595+V596</f>
        <v>0</v>
      </c>
      <c r="W586" s="156">
        <f t="shared" si="1565"/>
        <v>0</v>
      </c>
      <c r="X586" s="156">
        <f t="shared" si="1565"/>
        <v>0</v>
      </c>
      <c r="Y586" s="150"/>
      <c r="Z586" s="149">
        <f t="shared" si="8"/>
        <v>0</v>
      </c>
      <c r="AA586" s="156">
        <f t="shared" ref="AA586:AC586" si="1566">+AA587+AA588+AA592+AA593+AA594+AA595+AA596</f>
        <v>0</v>
      </c>
      <c r="AB586" s="156">
        <f t="shared" si="1566"/>
        <v>0</v>
      </c>
      <c r="AC586" s="156">
        <f t="shared" si="1566"/>
        <v>0</v>
      </c>
      <c r="AD586" s="150"/>
      <c r="AE586" s="149">
        <f t="shared" si="10"/>
        <v>0</v>
      </c>
      <c r="AF586" s="156">
        <f t="shared" ref="AF586:AH586" si="1567">+AF587+AF588+AF592+AF593+AF594+AF595+AF596</f>
        <v>0</v>
      </c>
      <c r="AG586" s="156">
        <f t="shared" si="1567"/>
        <v>0</v>
      </c>
      <c r="AH586" s="156">
        <f t="shared" si="1567"/>
        <v>0</v>
      </c>
      <c r="AI586" s="150"/>
      <c r="AJ586" s="149">
        <f t="shared" si="12"/>
        <v>0</v>
      </c>
      <c r="AK586" s="156">
        <f t="shared" ref="AK586:AL586" si="1568">+AK587+AK588+AK592+AK593+AK594+AK595+AK596</f>
        <v>0</v>
      </c>
      <c r="AL586" s="156">
        <f t="shared" si="1568"/>
        <v>0</v>
      </c>
      <c r="AM586" s="150"/>
      <c r="AN586" s="156">
        <f>+AN587+AN588+AN592+AN593+AN594+AN595+AN596</f>
        <v>0</v>
      </c>
      <c r="AO586" s="150"/>
      <c r="AP586" s="156">
        <f>+AP587+AP588+AP592+AP593+AP594+AP595+AP596</f>
        <v>0</v>
      </c>
      <c r="AQ586" s="150"/>
      <c r="AR586" s="156">
        <f>+AR587+AR588+AR592+AR593+AR594+AR595+AR596</f>
        <v>0</v>
      </c>
      <c r="AS586" s="150"/>
      <c r="AT586" s="156">
        <f>+AT587+AT588+AT592+AT593+AT594+AT595+AT596</f>
        <v>0</v>
      </c>
      <c r="AU586" s="150"/>
      <c r="AV586" s="149">
        <f t="shared" si="14"/>
        <v>0</v>
      </c>
      <c r="AW586" s="156">
        <f t="shared" ref="AW586:AX586" si="1569">+AW587+AW588+AW592+AW593+AW594+AW595+AW596</f>
        <v>0</v>
      </c>
      <c r="AX586" s="156">
        <f t="shared" si="1569"/>
        <v>0</v>
      </c>
      <c r="AY586" s="150"/>
      <c r="AZ586" s="149">
        <f t="shared" si="16"/>
        <v>0</v>
      </c>
      <c r="BA586" s="156">
        <f t="shared" ref="BA586:BB586" si="1570">+BA587+BA588+BA592+BA593+BA594+BA595+BA596</f>
        <v>0</v>
      </c>
      <c r="BB586" s="156">
        <f t="shared" si="1570"/>
        <v>0</v>
      </c>
      <c r="BC586" s="149"/>
      <c r="BD586" s="149">
        <f t="shared" si="18"/>
        <v>0</v>
      </c>
      <c r="BE586" s="356">
        <f>+BE587+BE588+BE592+BE593+BE594+BE595+BE596</f>
        <v>0</v>
      </c>
      <c r="BF586" s="156">
        <f t="shared" ref="BF586" si="1571">+BF587+BF588+BF592+BF593+BF594+BF595+BF596</f>
        <v>0</v>
      </c>
      <c r="BG586" s="151"/>
      <c r="BH586" s="149">
        <f t="shared" si="20"/>
        <v>0</v>
      </c>
      <c r="BI586" s="156">
        <f t="shared" ref="BI586:BM586" si="1572">+BI587+BI588+BI592+BI593+BI594+BI595+BI596</f>
        <v>0</v>
      </c>
      <c r="BJ586" s="156">
        <f t="shared" si="1572"/>
        <v>0</v>
      </c>
      <c r="BK586" s="156">
        <f t="shared" si="1572"/>
        <v>0</v>
      </c>
      <c r="BL586" s="156">
        <f t="shared" si="1572"/>
        <v>0</v>
      </c>
      <c r="BM586" s="156">
        <f t="shared" si="1572"/>
        <v>0</v>
      </c>
      <c r="BN586" s="151"/>
      <c r="BO586" s="149">
        <f t="shared" si="22"/>
        <v>0</v>
      </c>
      <c r="BP586" s="151"/>
      <c r="BQ586" s="126"/>
    </row>
    <row r="587" spans="1:69" ht="12.75" customHeight="1">
      <c r="A587" s="173" t="s">
        <v>1172</v>
      </c>
      <c r="B587" s="174" t="s">
        <v>1173</v>
      </c>
      <c r="C587" s="149">
        <f t="shared" si="0"/>
        <v>0</v>
      </c>
      <c r="D587" s="163"/>
      <c r="E587" s="163"/>
      <c r="F587" s="163"/>
      <c r="G587" s="150"/>
      <c r="H587" s="149">
        <f t="shared" si="2"/>
        <v>0</v>
      </c>
      <c r="I587" s="163"/>
      <c r="J587" s="163"/>
      <c r="K587" s="163"/>
      <c r="L587" s="163"/>
      <c r="M587" s="150"/>
      <c r="N587" s="149">
        <f t="shared" si="4"/>
        <v>0</v>
      </c>
      <c r="O587" s="163"/>
      <c r="P587" s="163"/>
      <c r="Q587" s="163"/>
      <c r="R587" s="163"/>
      <c r="S587" s="163"/>
      <c r="T587" s="150"/>
      <c r="U587" s="149">
        <f t="shared" si="6"/>
        <v>0</v>
      </c>
      <c r="V587" s="163"/>
      <c r="W587" s="163"/>
      <c r="X587" s="163"/>
      <c r="Y587" s="150"/>
      <c r="Z587" s="149">
        <f t="shared" si="8"/>
        <v>0</v>
      </c>
      <c r="AA587" s="163"/>
      <c r="AB587" s="163"/>
      <c r="AC587" s="163"/>
      <c r="AD587" s="150"/>
      <c r="AE587" s="149">
        <f t="shared" si="10"/>
        <v>0</v>
      </c>
      <c r="AF587" s="163"/>
      <c r="AG587" s="163"/>
      <c r="AH587" s="163"/>
      <c r="AI587" s="150"/>
      <c r="AJ587" s="149">
        <f t="shared" si="12"/>
        <v>0</v>
      </c>
      <c r="AK587" s="163"/>
      <c r="AL587" s="163"/>
      <c r="AM587" s="150"/>
      <c r="AN587" s="163"/>
      <c r="AO587" s="150"/>
      <c r="AP587" s="163"/>
      <c r="AQ587" s="150"/>
      <c r="AR587" s="163"/>
      <c r="AS587" s="150"/>
      <c r="AT587" s="163"/>
      <c r="AU587" s="150"/>
      <c r="AV587" s="149">
        <f t="shared" si="14"/>
        <v>0</v>
      </c>
      <c r="AW587" s="163"/>
      <c r="AX587" s="163"/>
      <c r="AY587" s="150"/>
      <c r="AZ587" s="149">
        <f t="shared" si="16"/>
        <v>0</v>
      </c>
      <c r="BA587" s="163"/>
      <c r="BB587" s="163"/>
      <c r="BC587" s="149"/>
      <c r="BD587" s="149">
        <f t="shared" si="18"/>
        <v>0</v>
      </c>
      <c r="BE587" s="357"/>
      <c r="BF587" s="163"/>
      <c r="BG587" s="151"/>
      <c r="BH587" s="149">
        <f t="shared" si="20"/>
        <v>0</v>
      </c>
      <c r="BI587" s="163"/>
      <c r="BJ587" s="163"/>
      <c r="BK587" s="163"/>
      <c r="BL587" s="163"/>
      <c r="BM587" s="163"/>
      <c r="BN587" s="151"/>
      <c r="BO587" s="149">
        <f t="shared" si="22"/>
        <v>0</v>
      </c>
      <c r="BP587" s="151"/>
      <c r="BQ587" s="126"/>
    </row>
    <row r="588" spans="1:69" ht="12.75" customHeight="1">
      <c r="A588" s="175" t="s">
        <v>1174</v>
      </c>
      <c r="B588" s="191" t="s">
        <v>1175</v>
      </c>
      <c r="C588" s="149">
        <f t="shared" si="0"/>
        <v>0</v>
      </c>
      <c r="D588" s="149">
        <f t="shared" ref="D588:F588" si="1573">+D589+D590+D591</f>
        <v>0</v>
      </c>
      <c r="E588" s="149">
        <f t="shared" si="1573"/>
        <v>0</v>
      </c>
      <c r="F588" s="149">
        <f t="shared" si="1573"/>
        <v>0</v>
      </c>
      <c r="G588" s="150"/>
      <c r="H588" s="149">
        <f t="shared" si="2"/>
        <v>0</v>
      </c>
      <c r="I588" s="149">
        <f t="shared" ref="I588:L588" si="1574">+I589+I590+I591</f>
        <v>0</v>
      </c>
      <c r="J588" s="149">
        <f t="shared" si="1574"/>
        <v>0</v>
      </c>
      <c r="K588" s="149">
        <f t="shared" si="1574"/>
        <v>0</v>
      </c>
      <c r="L588" s="149">
        <f t="shared" si="1574"/>
        <v>0</v>
      </c>
      <c r="M588" s="150"/>
      <c r="N588" s="149">
        <f t="shared" si="4"/>
        <v>0</v>
      </c>
      <c r="O588" s="149">
        <f t="shared" ref="O588:S588" si="1575">+O589+O590+O591</f>
        <v>0</v>
      </c>
      <c r="P588" s="149">
        <f t="shared" si="1575"/>
        <v>0</v>
      </c>
      <c r="Q588" s="149">
        <f t="shared" si="1575"/>
        <v>0</v>
      </c>
      <c r="R588" s="149">
        <f t="shared" si="1575"/>
        <v>0</v>
      </c>
      <c r="S588" s="149">
        <f t="shared" si="1575"/>
        <v>0</v>
      </c>
      <c r="T588" s="150"/>
      <c r="U588" s="149">
        <f t="shared" si="6"/>
        <v>0</v>
      </c>
      <c r="V588" s="149">
        <f t="shared" ref="V588:X588" si="1576">+V589+V590+V591</f>
        <v>0</v>
      </c>
      <c r="W588" s="149">
        <f t="shared" si="1576"/>
        <v>0</v>
      </c>
      <c r="X588" s="149">
        <f t="shared" si="1576"/>
        <v>0</v>
      </c>
      <c r="Y588" s="150"/>
      <c r="Z588" s="149">
        <f t="shared" si="8"/>
        <v>0</v>
      </c>
      <c r="AA588" s="149">
        <f t="shared" ref="AA588:AC588" si="1577">+AA589+AA590+AA591</f>
        <v>0</v>
      </c>
      <c r="AB588" s="149">
        <f t="shared" si="1577"/>
        <v>0</v>
      </c>
      <c r="AC588" s="149">
        <f t="shared" si="1577"/>
        <v>0</v>
      </c>
      <c r="AD588" s="150"/>
      <c r="AE588" s="149">
        <f t="shared" si="10"/>
        <v>0</v>
      </c>
      <c r="AF588" s="149">
        <f t="shared" ref="AF588:AH588" si="1578">+AF589+AF590+AF591</f>
        <v>0</v>
      </c>
      <c r="AG588" s="149">
        <f t="shared" si="1578"/>
        <v>0</v>
      </c>
      <c r="AH588" s="149">
        <f t="shared" si="1578"/>
        <v>0</v>
      </c>
      <c r="AI588" s="150"/>
      <c r="AJ588" s="149">
        <f t="shared" si="12"/>
        <v>0</v>
      </c>
      <c r="AK588" s="149">
        <f t="shared" ref="AK588:AL588" si="1579">+AK589+AK590+AK591</f>
        <v>0</v>
      </c>
      <c r="AL588" s="149">
        <f t="shared" si="1579"/>
        <v>0</v>
      </c>
      <c r="AM588" s="150"/>
      <c r="AN588" s="149">
        <f>+AN589+AN590+AN591</f>
        <v>0</v>
      </c>
      <c r="AO588" s="150"/>
      <c r="AP588" s="149">
        <f>+AP589+AP590+AP591</f>
        <v>0</v>
      </c>
      <c r="AQ588" s="150"/>
      <c r="AR588" s="149">
        <f>+AR589+AR590+AR591</f>
        <v>0</v>
      </c>
      <c r="AS588" s="150"/>
      <c r="AT588" s="149">
        <f>+AT589+AT590+AT591</f>
        <v>0</v>
      </c>
      <c r="AU588" s="150"/>
      <c r="AV588" s="149">
        <f t="shared" si="14"/>
        <v>0</v>
      </c>
      <c r="AW588" s="149">
        <f t="shared" ref="AW588:AX588" si="1580">+AW589+AW590+AW591</f>
        <v>0</v>
      </c>
      <c r="AX588" s="149">
        <f t="shared" si="1580"/>
        <v>0</v>
      </c>
      <c r="AY588" s="150"/>
      <c r="AZ588" s="149">
        <f t="shared" si="16"/>
        <v>0</v>
      </c>
      <c r="BA588" s="149">
        <f t="shared" ref="BA588:BB588" si="1581">+BA589+BA590+BA591</f>
        <v>0</v>
      </c>
      <c r="BB588" s="149">
        <f t="shared" si="1581"/>
        <v>0</v>
      </c>
      <c r="BC588" s="149"/>
      <c r="BD588" s="149">
        <f t="shared" si="18"/>
        <v>0</v>
      </c>
      <c r="BE588" s="355">
        <f>+BE589+BE590+BE591</f>
        <v>0</v>
      </c>
      <c r="BF588" s="149">
        <f t="shared" ref="BF588" si="1582">+BF589+BF590+BF591</f>
        <v>0</v>
      </c>
      <c r="BG588" s="151"/>
      <c r="BH588" s="149">
        <f t="shared" si="20"/>
        <v>0</v>
      </c>
      <c r="BI588" s="149">
        <f t="shared" ref="BI588:BM588" si="1583">+BI589+BI590+BI591</f>
        <v>0</v>
      </c>
      <c r="BJ588" s="149">
        <f t="shared" si="1583"/>
        <v>0</v>
      </c>
      <c r="BK588" s="149">
        <f t="shared" si="1583"/>
        <v>0</v>
      </c>
      <c r="BL588" s="149">
        <f t="shared" si="1583"/>
        <v>0</v>
      </c>
      <c r="BM588" s="149">
        <f t="shared" si="1583"/>
        <v>0</v>
      </c>
      <c r="BN588" s="151"/>
      <c r="BO588" s="149">
        <f t="shared" si="22"/>
        <v>0</v>
      </c>
      <c r="BP588" s="151"/>
      <c r="BQ588" s="126"/>
    </row>
    <row r="589" spans="1:69" ht="12.75" customHeight="1">
      <c r="A589" s="164" t="s">
        <v>1176</v>
      </c>
      <c r="B589" s="165" t="s">
        <v>1177</v>
      </c>
      <c r="C589" s="149">
        <f t="shared" si="0"/>
        <v>0</v>
      </c>
      <c r="D589" s="166"/>
      <c r="E589" s="166"/>
      <c r="F589" s="166"/>
      <c r="G589" s="150"/>
      <c r="H589" s="149">
        <f t="shared" si="2"/>
        <v>0</v>
      </c>
      <c r="I589" s="166"/>
      <c r="J589" s="166"/>
      <c r="K589" s="166"/>
      <c r="L589" s="166"/>
      <c r="M589" s="150"/>
      <c r="N589" s="149">
        <f t="shared" si="4"/>
        <v>0</v>
      </c>
      <c r="O589" s="166"/>
      <c r="P589" s="166"/>
      <c r="Q589" s="166"/>
      <c r="R589" s="166"/>
      <c r="S589" s="166"/>
      <c r="T589" s="150"/>
      <c r="U589" s="149">
        <f t="shared" si="6"/>
        <v>0</v>
      </c>
      <c r="V589" s="166"/>
      <c r="W589" s="166"/>
      <c r="X589" s="166"/>
      <c r="Y589" s="150"/>
      <c r="Z589" s="149">
        <f t="shared" si="8"/>
        <v>0</v>
      </c>
      <c r="AA589" s="166"/>
      <c r="AB589" s="166"/>
      <c r="AC589" s="166"/>
      <c r="AD589" s="150"/>
      <c r="AE589" s="149">
        <f t="shared" si="10"/>
        <v>0</v>
      </c>
      <c r="AF589" s="166"/>
      <c r="AG589" s="166"/>
      <c r="AH589" s="166"/>
      <c r="AI589" s="150"/>
      <c r="AJ589" s="149">
        <f t="shared" si="12"/>
        <v>0</v>
      </c>
      <c r="AK589" s="166"/>
      <c r="AL589" s="166"/>
      <c r="AM589" s="150"/>
      <c r="AN589" s="166"/>
      <c r="AO589" s="150"/>
      <c r="AP589" s="166"/>
      <c r="AQ589" s="150"/>
      <c r="AR589" s="166"/>
      <c r="AS589" s="150"/>
      <c r="AT589" s="166"/>
      <c r="AU589" s="150"/>
      <c r="AV589" s="149">
        <f t="shared" si="14"/>
        <v>0</v>
      </c>
      <c r="AW589" s="166"/>
      <c r="AX589" s="166"/>
      <c r="AY589" s="150"/>
      <c r="AZ589" s="149">
        <f t="shared" si="16"/>
        <v>0</v>
      </c>
      <c r="BA589" s="166"/>
      <c r="BB589" s="166"/>
      <c r="BC589" s="149"/>
      <c r="BD589" s="149">
        <f t="shared" si="18"/>
        <v>0</v>
      </c>
      <c r="BE589" s="358"/>
      <c r="BF589" s="166"/>
      <c r="BG589" s="151"/>
      <c r="BH589" s="149">
        <f t="shared" si="20"/>
        <v>0</v>
      </c>
      <c r="BI589" s="166"/>
      <c r="BJ589" s="166"/>
      <c r="BK589" s="166"/>
      <c r="BL589" s="166"/>
      <c r="BM589" s="166"/>
      <c r="BN589" s="151"/>
      <c r="BO589" s="149">
        <f t="shared" si="22"/>
        <v>0</v>
      </c>
      <c r="BP589" s="151"/>
      <c r="BQ589" s="126"/>
    </row>
    <row r="590" spans="1:69" ht="12.75" customHeight="1">
      <c r="A590" s="164" t="s">
        <v>1178</v>
      </c>
      <c r="B590" s="165" t="s">
        <v>1179</v>
      </c>
      <c r="C590" s="149">
        <f t="shared" si="0"/>
        <v>0</v>
      </c>
      <c r="D590" s="166"/>
      <c r="E590" s="166"/>
      <c r="F590" s="166"/>
      <c r="G590" s="150"/>
      <c r="H590" s="149">
        <f t="shared" si="2"/>
        <v>0</v>
      </c>
      <c r="I590" s="166"/>
      <c r="J590" s="166"/>
      <c r="K590" s="166"/>
      <c r="L590" s="166"/>
      <c r="M590" s="150"/>
      <c r="N590" s="149">
        <f t="shared" si="4"/>
        <v>0</v>
      </c>
      <c r="O590" s="166"/>
      <c r="P590" s="166"/>
      <c r="Q590" s="166"/>
      <c r="R590" s="166"/>
      <c r="S590" s="166"/>
      <c r="T590" s="150"/>
      <c r="U590" s="149">
        <f t="shared" si="6"/>
        <v>0</v>
      </c>
      <c r="V590" s="166"/>
      <c r="W590" s="166"/>
      <c r="X590" s="166"/>
      <c r="Y590" s="150"/>
      <c r="Z590" s="149">
        <f t="shared" si="8"/>
        <v>0</v>
      </c>
      <c r="AA590" s="166"/>
      <c r="AB590" s="166"/>
      <c r="AC590" s="166"/>
      <c r="AD590" s="150"/>
      <c r="AE590" s="149">
        <f t="shared" si="10"/>
        <v>0</v>
      </c>
      <c r="AF590" s="166"/>
      <c r="AG590" s="166"/>
      <c r="AH590" s="166"/>
      <c r="AI590" s="150"/>
      <c r="AJ590" s="149">
        <f t="shared" si="12"/>
        <v>0</v>
      </c>
      <c r="AK590" s="166"/>
      <c r="AL590" s="166"/>
      <c r="AM590" s="150"/>
      <c r="AN590" s="166"/>
      <c r="AO590" s="150"/>
      <c r="AP590" s="166"/>
      <c r="AQ590" s="150"/>
      <c r="AR590" s="166"/>
      <c r="AS590" s="150"/>
      <c r="AT590" s="166"/>
      <c r="AU590" s="150"/>
      <c r="AV590" s="149">
        <f t="shared" si="14"/>
        <v>0</v>
      </c>
      <c r="AW590" s="166"/>
      <c r="AX590" s="166"/>
      <c r="AY590" s="150"/>
      <c r="AZ590" s="149">
        <f t="shared" si="16"/>
        <v>0</v>
      </c>
      <c r="BA590" s="166"/>
      <c r="BB590" s="166"/>
      <c r="BC590" s="149"/>
      <c r="BD590" s="149">
        <f t="shared" si="18"/>
        <v>0</v>
      </c>
      <c r="BE590" s="358"/>
      <c r="BF590" s="166"/>
      <c r="BG590" s="151"/>
      <c r="BH590" s="149">
        <f t="shared" si="20"/>
        <v>0</v>
      </c>
      <c r="BI590" s="166"/>
      <c r="BJ590" s="166"/>
      <c r="BK590" s="166"/>
      <c r="BL590" s="166"/>
      <c r="BM590" s="166"/>
      <c r="BN590" s="151"/>
      <c r="BO590" s="149">
        <f t="shared" si="22"/>
        <v>0</v>
      </c>
      <c r="BP590" s="151"/>
      <c r="BQ590" s="126"/>
    </row>
    <row r="591" spans="1:69" ht="12.75" customHeight="1">
      <c r="A591" s="164" t="s">
        <v>1180</v>
      </c>
      <c r="B591" s="165" t="s">
        <v>1181</v>
      </c>
      <c r="C591" s="149">
        <f t="shared" si="0"/>
        <v>0</v>
      </c>
      <c r="D591" s="166"/>
      <c r="E591" s="166"/>
      <c r="F591" s="166"/>
      <c r="G591" s="150"/>
      <c r="H591" s="149">
        <f t="shared" si="2"/>
        <v>0</v>
      </c>
      <c r="I591" s="166"/>
      <c r="J591" s="166"/>
      <c r="K591" s="166"/>
      <c r="L591" s="166"/>
      <c r="M591" s="150"/>
      <c r="N591" s="149">
        <f t="shared" si="4"/>
        <v>0</v>
      </c>
      <c r="O591" s="166"/>
      <c r="P591" s="166"/>
      <c r="Q591" s="166"/>
      <c r="R591" s="166"/>
      <c r="S591" s="166"/>
      <c r="T591" s="150"/>
      <c r="U591" s="149">
        <f t="shared" si="6"/>
        <v>0</v>
      </c>
      <c r="V591" s="166"/>
      <c r="W591" s="166"/>
      <c r="X591" s="166"/>
      <c r="Y591" s="150"/>
      <c r="Z591" s="149">
        <f t="shared" si="8"/>
        <v>0</v>
      </c>
      <c r="AA591" s="166"/>
      <c r="AB591" s="166"/>
      <c r="AC591" s="166"/>
      <c r="AD591" s="150"/>
      <c r="AE591" s="149">
        <f t="shared" si="10"/>
        <v>0</v>
      </c>
      <c r="AF591" s="166"/>
      <c r="AG591" s="166"/>
      <c r="AH591" s="166"/>
      <c r="AI591" s="150"/>
      <c r="AJ591" s="149">
        <f t="shared" si="12"/>
        <v>0</v>
      </c>
      <c r="AK591" s="166"/>
      <c r="AL591" s="166"/>
      <c r="AM591" s="150"/>
      <c r="AN591" s="166"/>
      <c r="AO591" s="150"/>
      <c r="AP591" s="166"/>
      <c r="AQ591" s="150"/>
      <c r="AR591" s="166"/>
      <c r="AS591" s="150"/>
      <c r="AT591" s="166"/>
      <c r="AU591" s="150"/>
      <c r="AV591" s="149">
        <f t="shared" si="14"/>
        <v>0</v>
      </c>
      <c r="AW591" s="166"/>
      <c r="AX591" s="166"/>
      <c r="AY591" s="150"/>
      <c r="AZ591" s="149">
        <f t="shared" si="16"/>
        <v>0</v>
      </c>
      <c r="BA591" s="166"/>
      <c r="BB591" s="166"/>
      <c r="BC591" s="149"/>
      <c r="BD591" s="149">
        <f t="shared" si="18"/>
        <v>0</v>
      </c>
      <c r="BE591" s="358"/>
      <c r="BF591" s="166"/>
      <c r="BG591" s="151"/>
      <c r="BH591" s="149">
        <f t="shared" si="20"/>
        <v>0</v>
      </c>
      <c r="BI591" s="166"/>
      <c r="BJ591" s="166"/>
      <c r="BK591" s="166"/>
      <c r="BL591" s="166"/>
      <c r="BM591" s="166"/>
      <c r="BN591" s="151"/>
      <c r="BO591" s="149">
        <f t="shared" si="22"/>
        <v>0</v>
      </c>
      <c r="BP591" s="151"/>
      <c r="BQ591" s="126"/>
    </row>
    <row r="592" spans="1:69" ht="12.75" customHeight="1">
      <c r="A592" s="173" t="s">
        <v>1182</v>
      </c>
      <c r="B592" s="174" t="s">
        <v>1183</v>
      </c>
      <c r="C592" s="149">
        <f t="shared" si="0"/>
        <v>0</v>
      </c>
      <c r="D592" s="163"/>
      <c r="E592" s="163"/>
      <c r="F592" s="163"/>
      <c r="G592" s="150"/>
      <c r="H592" s="149">
        <f t="shared" si="2"/>
        <v>0</v>
      </c>
      <c r="I592" s="163"/>
      <c r="J592" s="163"/>
      <c r="K592" s="163"/>
      <c r="L592" s="163"/>
      <c r="M592" s="150"/>
      <c r="N592" s="149">
        <f t="shared" si="4"/>
        <v>0</v>
      </c>
      <c r="O592" s="163"/>
      <c r="P592" s="163"/>
      <c r="Q592" s="163"/>
      <c r="R592" s="163"/>
      <c r="S592" s="163"/>
      <c r="T592" s="150"/>
      <c r="U592" s="149">
        <f t="shared" si="6"/>
        <v>0</v>
      </c>
      <c r="V592" s="163"/>
      <c r="W592" s="163"/>
      <c r="X592" s="163"/>
      <c r="Y592" s="150"/>
      <c r="Z592" s="149">
        <f t="shared" si="8"/>
        <v>0</v>
      </c>
      <c r="AA592" s="163"/>
      <c r="AB592" s="163"/>
      <c r="AC592" s="163"/>
      <c r="AD592" s="150"/>
      <c r="AE592" s="149">
        <f t="shared" si="10"/>
        <v>0</v>
      </c>
      <c r="AF592" s="163"/>
      <c r="AG592" s="163"/>
      <c r="AH592" s="163"/>
      <c r="AI592" s="150"/>
      <c r="AJ592" s="149">
        <f t="shared" si="12"/>
        <v>0</v>
      </c>
      <c r="AK592" s="163"/>
      <c r="AL592" s="163"/>
      <c r="AM592" s="150"/>
      <c r="AN592" s="163"/>
      <c r="AO592" s="150"/>
      <c r="AP592" s="163"/>
      <c r="AQ592" s="150"/>
      <c r="AR592" s="163"/>
      <c r="AS592" s="150"/>
      <c r="AT592" s="163"/>
      <c r="AU592" s="150"/>
      <c r="AV592" s="149">
        <f t="shared" si="14"/>
        <v>0</v>
      </c>
      <c r="AW592" s="163"/>
      <c r="AX592" s="163"/>
      <c r="AY592" s="150"/>
      <c r="AZ592" s="149">
        <f t="shared" si="16"/>
        <v>0</v>
      </c>
      <c r="BA592" s="163"/>
      <c r="BB592" s="163"/>
      <c r="BC592" s="149"/>
      <c r="BD592" s="149">
        <f t="shared" si="18"/>
        <v>0</v>
      </c>
      <c r="BE592" s="357"/>
      <c r="BF592" s="163"/>
      <c r="BG592" s="151"/>
      <c r="BH592" s="149">
        <f t="shared" si="20"/>
        <v>0</v>
      </c>
      <c r="BI592" s="163"/>
      <c r="BJ592" s="163"/>
      <c r="BK592" s="163"/>
      <c r="BL592" s="163"/>
      <c r="BM592" s="163"/>
      <c r="BN592" s="151"/>
      <c r="BO592" s="149">
        <f t="shared" si="22"/>
        <v>0</v>
      </c>
      <c r="BP592" s="151"/>
      <c r="BQ592" s="126"/>
    </row>
    <row r="593" spans="1:69" ht="12.75" customHeight="1">
      <c r="A593" s="173" t="s">
        <v>1184</v>
      </c>
      <c r="B593" s="174" t="s">
        <v>1185</v>
      </c>
      <c r="C593" s="149">
        <f t="shared" si="0"/>
        <v>0</v>
      </c>
      <c r="D593" s="163"/>
      <c r="E593" s="163"/>
      <c r="F593" s="163"/>
      <c r="G593" s="150"/>
      <c r="H593" s="149">
        <f t="shared" si="2"/>
        <v>0</v>
      </c>
      <c r="I593" s="163"/>
      <c r="J593" s="163"/>
      <c r="K593" s="163"/>
      <c r="L593" s="163"/>
      <c r="M593" s="150"/>
      <c r="N593" s="149">
        <f t="shared" si="4"/>
        <v>0</v>
      </c>
      <c r="O593" s="163"/>
      <c r="P593" s="163"/>
      <c r="Q593" s="163"/>
      <c r="R593" s="163"/>
      <c r="S593" s="163"/>
      <c r="T593" s="150"/>
      <c r="U593" s="149">
        <f t="shared" si="6"/>
        <v>0</v>
      </c>
      <c r="V593" s="163"/>
      <c r="W593" s="163"/>
      <c r="X593" s="163"/>
      <c r="Y593" s="150"/>
      <c r="Z593" s="149">
        <f t="shared" si="8"/>
        <v>0</v>
      </c>
      <c r="AA593" s="163"/>
      <c r="AB593" s="163"/>
      <c r="AC593" s="163"/>
      <c r="AD593" s="150"/>
      <c r="AE593" s="149">
        <f t="shared" si="10"/>
        <v>0</v>
      </c>
      <c r="AF593" s="163"/>
      <c r="AG593" s="163"/>
      <c r="AH593" s="163"/>
      <c r="AI593" s="150"/>
      <c r="AJ593" s="149">
        <f t="shared" si="12"/>
        <v>0</v>
      </c>
      <c r="AK593" s="163"/>
      <c r="AL593" s="163"/>
      <c r="AM593" s="150"/>
      <c r="AN593" s="163"/>
      <c r="AO593" s="150"/>
      <c r="AP593" s="163"/>
      <c r="AQ593" s="150"/>
      <c r="AR593" s="163"/>
      <c r="AS593" s="150"/>
      <c r="AT593" s="163"/>
      <c r="AU593" s="150"/>
      <c r="AV593" s="149">
        <f t="shared" si="14"/>
        <v>0</v>
      </c>
      <c r="AW593" s="163"/>
      <c r="AX593" s="163"/>
      <c r="AY593" s="150"/>
      <c r="AZ593" s="149">
        <f t="shared" si="16"/>
        <v>0</v>
      </c>
      <c r="BA593" s="163"/>
      <c r="BB593" s="163"/>
      <c r="BC593" s="149"/>
      <c r="BD593" s="149">
        <f t="shared" si="18"/>
        <v>0</v>
      </c>
      <c r="BE593" s="357"/>
      <c r="BF593" s="163"/>
      <c r="BG593" s="151"/>
      <c r="BH593" s="149">
        <f t="shared" si="20"/>
        <v>0</v>
      </c>
      <c r="BI593" s="163"/>
      <c r="BJ593" s="163"/>
      <c r="BK593" s="163"/>
      <c r="BL593" s="163"/>
      <c r="BM593" s="163"/>
      <c r="BN593" s="151"/>
      <c r="BO593" s="149">
        <f t="shared" si="22"/>
        <v>0</v>
      </c>
      <c r="BP593" s="151"/>
      <c r="BQ593" s="126"/>
    </row>
    <row r="594" spans="1:69" ht="12.75" customHeight="1">
      <c r="A594" s="173" t="s">
        <v>1186</v>
      </c>
      <c r="B594" s="174" t="s">
        <v>1187</v>
      </c>
      <c r="C594" s="149">
        <f t="shared" si="0"/>
        <v>0</v>
      </c>
      <c r="D594" s="163"/>
      <c r="E594" s="163"/>
      <c r="F594" s="163"/>
      <c r="G594" s="150"/>
      <c r="H594" s="149">
        <f t="shared" si="2"/>
        <v>0</v>
      </c>
      <c r="I594" s="163"/>
      <c r="J594" s="163"/>
      <c r="K594" s="163"/>
      <c r="L594" s="163"/>
      <c r="M594" s="150"/>
      <c r="N594" s="149">
        <f t="shared" si="4"/>
        <v>0</v>
      </c>
      <c r="O594" s="163"/>
      <c r="P594" s="163"/>
      <c r="Q594" s="163"/>
      <c r="R594" s="163"/>
      <c r="S594" s="163"/>
      <c r="T594" s="150"/>
      <c r="U594" s="149">
        <f t="shared" si="6"/>
        <v>0</v>
      </c>
      <c r="V594" s="163"/>
      <c r="W594" s="163"/>
      <c r="X594" s="163"/>
      <c r="Y594" s="150"/>
      <c r="Z594" s="149">
        <f t="shared" si="8"/>
        <v>0</v>
      </c>
      <c r="AA594" s="163"/>
      <c r="AB594" s="163"/>
      <c r="AC594" s="163"/>
      <c r="AD594" s="150"/>
      <c r="AE594" s="149">
        <f t="shared" si="10"/>
        <v>0</v>
      </c>
      <c r="AF594" s="163"/>
      <c r="AG594" s="163"/>
      <c r="AH594" s="163"/>
      <c r="AI594" s="150"/>
      <c r="AJ594" s="149">
        <f t="shared" si="12"/>
        <v>0</v>
      </c>
      <c r="AK594" s="163"/>
      <c r="AL594" s="163"/>
      <c r="AM594" s="150"/>
      <c r="AN594" s="163"/>
      <c r="AO594" s="150"/>
      <c r="AP594" s="163"/>
      <c r="AQ594" s="150"/>
      <c r="AR594" s="163"/>
      <c r="AS594" s="150"/>
      <c r="AT594" s="163"/>
      <c r="AU594" s="150"/>
      <c r="AV594" s="149">
        <f t="shared" si="14"/>
        <v>0</v>
      </c>
      <c r="AW594" s="163"/>
      <c r="AX594" s="163"/>
      <c r="AY594" s="150"/>
      <c r="AZ594" s="149">
        <f t="shared" si="16"/>
        <v>0</v>
      </c>
      <c r="BA594" s="163"/>
      <c r="BB594" s="163"/>
      <c r="BC594" s="149"/>
      <c r="BD594" s="149">
        <f t="shared" si="18"/>
        <v>0</v>
      </c>
      <c r="BE594" s="357"/>
      <c r="BF594" s="163"/>
      <c r="BG594" s="151"/>
      <c r="BH594" s="149">
        <f t="shared" si="20"/>
        <v>0</v>
      </c>
      <c r="BI594" s="163"/>
      <c r="BJ594" s="163"/>
      <c r="BK594" s="163"/>
      <c r="BL594" s="163"/>
      <c r="BM594" s="163"/>
      <c r="BN594" s="151"/>
      <c r="BO594" s="149">
        <f t="shared" si="22"/>
        <v>0</v>
      </c>
      <c r="BP594" s="151"/>
      <c r="BQ594" s="126"/>
    </row>
    <row r="595" spans="1:69" ht="12.75" customHeight="1">
      <c r="A595" s="173" t="s">
        <v>1188</v>
      </c>
      <c r="B595" s="174" t="s">
        <v>1189</v>
      </c>
      <c r="C595" s="149">
        <f t="shared" si="0"/>
        <v>0</v>
      </c>
      <c r="D595" s="163"/>
      <c r="E595" s="163"/>
      <c r="F595" s="163"/>
      <c r="G595" s="150"/>
      <c r="H595" s="149">
        <f t="shared" si="2"/>
        <v>0</v>
      </c>
      <c r="I595" s="163"/>
      <c r="J595" s="163"/>
      <c r="K595" s="163"/>
      <c r="L595" s="163"/>
      <c r="M595" s="150"/>
      <c r="N595" s="149">
        <f t="shared" si="4"/>
        <v>0</v>
      </c>
      <c r="O595" s="163"/>
      <c r="P595" s="163"/>
      <c r="Q595" s="163"/>
      <c r="R595" s="163"/>
      <c r="S595" s="163"/>
      <c r="T595" s="150"/>
      <c r="U595" s="149">
        <f t="shared" si="6"/>
        <v>0</v>
      </c>
      <c r="V595" s="163"/>
      <c r="W595" s="163"/>
      <c r="X595" s="163"/>
      <c r="Y595" s="150"/>
      <c r="Z595" s="149">
        <f t="shared" si="8"/>
        <v>0</v>
      </c>
      <c r="AA595" s="163"/>
      <c r="AB595" s="163"/>
      <c r="AC595" s="163"/>
      <c r="AD595" s="150"/>
      <c r="AE595" s="149">
        <f t="shared" si="10"/>
        <v>0</v>
      </c>
      <c r="AF595" s="163"/>
      <c r="AG595" s="163"/>
      <c r="AH595" s="163"/>
      <c r="AI595" s="150"/>
      <c r="AJ595" s="149">
        <f t="shared" si="12"/>
        <v>0</v>
      </c>
      <c r="AK595" s="163"/>
      <c r="AL595" s="163"/>
      <c r="AM595" s="150"/>
      <c r="AN595" s="163"/>
      <c r="AO595" s="150"/>
      <c r="AP595" s="163"/>
      <c r="AQ595" s="150"/>
      <c r="AR595" s="163"/>
      <c r="AS595" s="150"/>
      <c r="AT595" s="163"/>
      <c r="AU595" s="150"/>
      <c r="AV595" s="149">
        <f t="shared" si="14"/>
        <v>0</v>
      </c>
      <c r="AW595" s="163"/>
      <c r="AX595" s="163"/>
      <c r="AY595" s="150"/>
      <c r="AZ595" s="149">
        <f t="shared" si="16"/>
        <v>0</v>
      </c>
      <c r="BA595" s="163"/>
      <c r="BB595" s="163"/>
      <c r="BC595" s="149"/>
      <c r="BD595" s="149">
        <f t="shared" si="18"/>
        <v>0</v>
      </c>
      <c r="BE595" s="357"/>
      <c r="BF595" s="163"/>
      <c r="BG595" s="151"/>
      <c r="BH595" s="149">
        <f t="shared" si="20"/>
        <v>0</v>
      </c>
      <c r="BI595" s="163"/>
      <c r="BJ595" s="163"/>
      <c r="BK595" s="163"/>
      <c r="BL595" s="163"/>
      <c r="BM595" s="163"/>
      <c r="BN595" s="151"/>
      <c r="BO595" s="149">
        <f t="shared" si="22"/>
        <v>0</v>
      </c>
      <c r="BP595" s="151"/>
      <c r="BQ595" s="126"/>
    </row>
    <row r="596" spans="1:69" ht="12.75" customHeight="1">
      <c r="A596" s="173" t="s">
        <v>1190</v>
      </c>
      <c r="B596" s="174" t="s">
        <v>1191</v>
      </c>
      <c r="C596" s="149">
        <f t="shared" si="0"/>
        <v>0</v>
      </c>
      <c r="D596" s="163"/>
      <c r="E596" s="163"/>
      <c r="F596" s="163"/>
      <c r="G596" s="150"/>
      <c r="H596" s="149">
        <f t="shared" si="2"/>
        <v>0</v>
      </c>
      <c r="I596" s="163"/>
      <c r="J596" s="163"/>
      <c r="K596" s="163"/>
      <c r="L596" s="163"/>
      <c r="M596" s="150"/>
      <c r="N596" s="149">
        <f t="shared" si="4"/>
        <v>0</v>
      </c>
      <c r="O596" s="163"/>
      <c r="P596" s="163"/>
      <c r="Q596" s="163"/>
      <c r="R596" s="163"/>
      <c r="S596" s="163"/>
      <c r="T596" s="150"/>
      <c r="U596" s="149">
        <f t="shared" si="6"/>
        <v>0</v>
      </c>
      <c r="V596" s="163"/>
      <c r="W596" s="163"/>
      <c r="X596" s="163"/>
      <c r="Y596" s="150"/>
      <c r="Z596" s="149">
        <f t="shared" si="8"/>
        <v>0</v>
      </c>
      <c r="AA596" s="163"/>
      <c r="AB596" s="163"/>
      <c r="AC596" s="163"/>
      <c r="AD596" s="150"/>
      <c r="AE596" s="149">
        <f t="shared" si="10"/>
        <v>0</v>
      </c>
      <c r="AF596" s="163"/>
      <c r="AG596" s="163"/>
      <c r="AH596" s="163"/>
      <c r="AI596" s="150"/>
      <c r="AJ596" s="149">
        <f t="shared" si="12"/>
        <v>0</v>
      </c>
      <c r="AK596" s="163"/>
      <c r="AL596" s="163"/>
      <c r="AM596" s="150"/>
      <c r="AN596" s="163"/>
      <c r="AO596" s="150"/>
      <c r="AP596" s="163"/>
      <c r="AQ596" s="150"/>
      <c r="AR596" s="163"/>
      <c r="AS596" s="150"/>
      <c r="AT596" s="163"/>
      <c r="AU596" s="150"/>
      <c r="AV596" s="149">
        <f t="shared" si="14"/>
        <v>0</v>
      </c>
      <c r="AW596" s="163"/>
      <c r="AX596" s="163"/>
      <c r="AY596" s="150"/>
      <c r="AZ596" s="149">
        <f t="shared" si="16"/>
        <v>0</v>
      </c>
      <c r="BA596" s="163"/>
      <c r="BB596" s="163"/>
      <c r="BC596" s="149"/>
      <c r="BD596" s="149">
        <f t="shared" si="18"/>
        <v>0</v>
      </c>
      <c r="BE596" s="357"/>
      <c r="BF596" s="163"/>
      <c r="BG596" s="151"/>
      <c r="BH596" s="149">
        <f t="shared" si="20"/>
        <v>0</v>
      </c>
      <c r="BI596" s="163"/>
      <c r="BJ596" s="163"/>
      <c r="BK596" s="163"/>
      <c r="BL596" s="163"/>
      <c r="BM596" s="163"/>
      <c r="BN596" s="151"/>
      <c r="BO596" s="149">
        <f t="shared" si="22"/>
        <v>0</v>
      </c>
      <c r="BP596" s="151"/>
      <c r="BQ596" s="126"/>
    </row>
    <row r="597" spans="1:69" ht="12.75" customHeight="1">
      <c r="A597" s="167" t="s">
        <v>1192</v>
      </c>
      <c r="B597" s="168" t="s">
        <v>1193</v>
      </c>
      <c r="C597" s="149">
        <f t="shared" si="0"/>
        <v>0</v>
      </c>
      <c r="D597" s="156">
        <f t="shared" ref="D597:F597" si="1584">+D598+D599</f>
        <v>0</v>
      </c>
      <c r="E597" s="156">
        <f t="shared" si="1584"/>
        <v>0</v>
      </c>
      <c r="F597" s="156">
        <f t="shared" si="1584"/>
        <v>0</v>
      </c>
      <c r="G597" s="150"/>
      <c r="H597" s="149">
        <f t="shared" si="2"/>
        <v>0</v>
      </c>
      <c r="I597" s="156">
        <f t="shared" ref="I597:L597" si="1585">+I598+I599</f>
        <v>0</v>
      </c>
      <c r="J597" s="156">
        <f t="shared" si="1585"/>
        <v>0</v>
      </c>
      <c r="K597" s="156">
        <f t="shared" si="1585"/>
        <v>0</v>
      </c>
      <c r="L597" s="156">
        <f t="shared" si="1585"/>
        <v>0</v>
      </c>
      <c r="M597" s="150"/>
      <c r="N597" s="149">
        <f t="shared" si="4"/>
        <v>0</v>
      </c>
      <c r="O597" s="156">
        <f t="shared" ref="O597:S597" si="1586">+O598+O599</f>
        <v>0</v>
      </c>
      <c r="P597" s="156">
        <f t="shared" si="1586"/>
        <v>0</v>
      </c>
      <c r="Q597" s="156">
        <f t="shared" si="1586"/>
        <v>0</v>
      </c>
      <c r="R597" s="156">
        <f t="shared" si="1586"/>
        <v>0</v>
      </c>
      <c r="S597" s="156">
        <f t="shared" si="1586"/>
        <v>0</v>
      </c>
      <c r="T597" s="150"/>
      <c r="U597" s="149">
        <f t="shared" si="6"/>
        <v>0</v>
      </c>
      <c r="V597" s="156">
        <f t="shared" ref="V597:X597" si="1587">+V598+V599</f>
        <v>0</v>
      </c>
      <c r="W597" s="156">
        <f t="shared" si="1587"/>
        <v>0</v>
      </c>
      <c r="X597" s="156">
        <f t="shared" si="1587"/>
        <v>0</v>
      </c>
      <c r="Y597" s="150"/>
      <c r="Z597" s="149">
        <f t="shared" si="8"/>
        <v>0</v>
      </c>
      <c r="AA597" s="156">
        <f t="shared" ref="AA597:AC597" si="1588">+AA598+AA599</f>
        <v>0</v>
      </c>
      <c r="AB597" s="156">
        <f t="shared" si="1588"/>
        <v>0</v>
      </c>
      <c r="AC597" s="156">
        <f t="shared" si="1588"/>
        <v>0</v>
      </c>
      <c r="AD597" s="150"/>
      <c r="AE597" s="149">
        <f t="shared" si="10"/>
        <v>0</v>
      </c>
      <c r="AF597" s="156">
        <f t="shared" ref="AF597:AH597" si="1589">+AF598+AF599</f>
        <v>0</v>
      </c>
      <c r="AG597" s="156">
        <f t="shared" si="1589"/>
        <v>0</v>
      </c>
      <c r="AH597" s="156">
        <f t="shared" si="1589"/>
        <v>0</v>
      </c>
      <c r="AI597" s="150"/>
      <c r="AJ597" s="149">
        <f t="shared" si="12"/>
        <v>0</v>
      </c>
      <c r="AK597" s="156">
        <f t="shared" ref="AK597:AL597" si="1590">+AK598+AK599</f>
        <v>0</v>
      </c>
      <c r="AL597" s="156">
        <f t="shared" si="1590"/>
        <v>0</v>
      </c>
      <c r="AM597" s="150"/>
      <c r="AN597" s="156">
        <f>+AN598+AN599</f>
        <v>0</v>
      </c>
      <c r="AO597" s="150"/>
      <c r="AP597" s="156">
        <f>+AP598+AP599</f>
        <v>0</v>
      </c>
      <c r="AQ597" s="150"/>
      <c r="AR597" s="156">
        <f>+AR598+AR599</f>
        <v>0</v>
      </c>
      <c r="AS597" s="150"/>
      <c r="AT597" s="156">
        <f>+AT598+AT599</f>
        <v>0</v>
      </c>
      <c r="AU597" s="150"/>
      <c r="AV597" s="149">
        <f t="shared" si="14"/>
        <v>0</v>
      </c>
      <c r="AW597" s="156">
        <f t="shared" ref="AW597:AX597" si="1591">+AW598+AW599</f>
        <v>0</v>
      </c>
      <c r="AX597" s="156">
        <f t="shared" si="1591"/>
        <v>0</v>
      </c>
      <c r="AY597" s="150"/>
      <c r="AZ597" s="149">
        <f t="shared" si="16"/>
        <v>0</v>
      </c>
      <c r="BA597" s="156">
        <f t="shared" ref="BA597:BB597" si="1592">+BA598+BA599</f>
        <v>0</v>
      </c>
      <c r="BB597" s="156">
        <f t="shared" si="1592"/>
        <v>0</v>
      </c>
      <c r="BC597" s="149"/>
      <c r="BD597" s="149">
        <f t="shared" si="18"/>
        <v>0</v>
      </c>
      <c r="BE597" s="356">
        <f>+BE598+BE599</f>
        <v>0</v>
      </c>
      <c r="BF597" s="156">
        <f t="shared" ref="BF597" si="1593">+BF598+BF599</f>
        <v>0</v>
      </c>
      <c r="BG597" s="151"/>
      <c r="BH597" s="149">
        <f t="shared" si="20"/>
        <v>0</v>
      </c>
      <c r="BI597" s="156">
        <f t="shared" ref="BI597:BM597" si="1594">+BI598+BI599</f>
        <v>0</v>
      </c>
      <c r="BJ597" s="156">
        <f t="shared" si="1594"/>
        <v>0</v>
      </c>
      <c r="BK597" s="156">
        <f t="shared" si="1594"/>
        <v>0</v>
      </c>
      <c r="BL597" s="156">
        <f t="shared" si="1594"/>
        <v>0</v>
      </c>
      <c r="BM597" s="156">
        <f t="shared" si="1594"/>
        <v>0</v>
      </c>
      <c r="BN597" s="151"/>
      <c r="BO597" s="149">
        <f t="shared" si="22"/>
        <v>0</v>
      </c>
      <c r="BP597" s="151"/>
      <c r="BQ597" s="126"/>
    </row>
    <row r="598" spans="1:69" ht="12.75" customHeight="1">
      <c r="A598" s="164" t="s">
        <v>1194</v>
      </c>
      <c r="B598" s="165" t="s">
        <v>1195</v>
      </c>
      <c r="C598" s="149">
        <f t="shared" si="0"/>
        <v>0</v>
      </c>
      <c r="D598" s="166"/>
      <c r="E598" s="166"/>
      <c r="F598" s="166"/>
      <c r="G598" s="150"/>
      <c r="H598" s="149">
        <f t="shared" si="2"/>
        <v>0</v>
      </c>
      <c r="I598" s="166"/>
      <c r="J598" s="166"/>
      <c r="K598" s="166"/>
      <c r="L598" s="166"/>
      <c r="M598" s="150"/>
      <c r="N598" s="149">
        <f t="shared" si="4"/>
        <v>0</v>
      </c>
      <c r="O598" s="166"/>
      <c r="P598" s="166"/>
      <c r="Q598" s="166"/>
      <c r="R598" s="166"/>
      <c r="S598" s="166"/>
      <c r="T598" s="150"/>
      <c r="U598" s="149">
        <f t="shared" si="6"/>
        <v>0</v>
      </c>
      <c r="V598" s="166"/>
      <c r="W598" s="166"/>
      <c r="X598" s="166"/>
      <c r="Y598" s="150"/>
      <c r="Z598" s="149">
        <f t="shared" si="8"/>
        <v>0</v>
      </c>
      <c r="AA598" s="166"/>
      <c r="AB598" s="166"/>
      <c r="AC598" s="166"/>
      <c r="AD598" s="150"/>
      <c r="AE598" s="149">
        <f t="shared" si="10"/>
        <v>0</v>
      </c>
      <c r="AF598" s="166"/>
      <c r="AG598" s="166"/>
      <c r="AH598" s="166"/>
      <c r="AI598" s="150"/>
      <c r="AJ598" s="149">
        <f t="shared" si="12"/>
        <v>0</v>
      </c>
      <c r="AK598" s="166"/>
      <c r="AL598" s="166"/>
      <c r="AM598" s="150"/>
      <c r="AN598" s="166"/>
      <c r="AO598" s="150"/>
      <c r="AP598" s="166"/>
      <c r="AQ598" s="150"/>
      <c r="AR598" s="166"/>
      <c r="AS598" s="150"/>
      <c r="AT598" s="166"/>
      <c r="AU598" s="150"/>
      <c r="AV598" s="149">
        <f t="shared" si="14"/>
        <v>0</v>
      </c>
      <c r="AW598" s="166"/>
      <c r="AX598" s="166"/>
      <c r="AY598" s="150"/>
      <c r="AZ598" s="149">
        <f t="shared" si="16"/>
        <v>0</v>
      </c>
      <c r="BA598" s="166"/>
      <c r="BB598" s="166"/>
      <c r="BC598" s="149"/>
      <c r="BD598" s="149">
        <f t="shared" si="18"/>
        <v>0</v>
      </c>
      <c r="BE598" s="358"/>
      <c r="BF598" s="166"/>
      <c r="BG598" s="151"/>
      <c r="BH598" s="149">
        <f t="shared" si="20"/>
        <v>0</v>
      </c>
      <c r="BI598" s="166"/>
      <c r="BJ598" s="166"/>
      <c r="BK598" s="166"/>
      <c r="BL598" s="166"/>
      <c r="BM598" s="166"/>
      <c r="BN598" s="151"/>
      <c r="BO598" s="149">
        <f t="shared" si="22"/>
        <v>0</v>
      </c>
      <c r="BP598" s="151"/>
      <c r="BQ598" s="126"/>
    </row>
    <row r="599" spans="1:69" ht="12.75" customHeight="1">
      <c r="A599" s="187" t="s">
        <v>1196</v>
      </c>
      <c r="B599" s="188" t="s">
        <v>1197</v>
      </c>
      <c r="C599" s="149">
        <f t="shared" si="0"/>
        <v>0</v>
      </c>
      <c r="D599" s="163"/>
      <c r="E599" s="163"/>
      <c r="F599" s="163"/>
      <c r="G599" s="150"/>
      <c r="H599" s="149">
        <f t="shared" si="2"/>
        <v>0</v>
      </c>
      <c r="I599" s="163"/>
      <c r="J599" s="163"/>
      <c r="K599" s="163"/>
      <c r="L599" s="163"/>
      <c r="M599" s="150"/>
      <c r="N599" s="149">
        <f t="shared" si="4"/>
        <v>0</v>
      </c>
      <c r="O599" s="163"/>
      <c r="P599" s="163"/>
      <c r="Q599" s="163"/>
      <c r="R599" s="163"/>
      <c r="S599" s="163"/>
      <c r="T599" s="150"/>
      <c r="U599" s="149">
        <f t="shared" si="6"/>
        <v>0</v>
      </c>
      <c r="V599" s="163"/>
      <c r="W599" s="163"/>
      <c r="X599" s="163"/>
      <c r="Y599" s="150"/>
      <c r="Z599" s="149">
        <f t="shared" si="8"/>
        <v>0</v>
      </c>
      <c r="AA599" s="163"/>
      <c r="AB599" s="163"/>
      <c r="AC599" s="163"/>
      <c r="AD599" s="150"/>
      <c r="AE599" s="149">
        <f t="shared" si="10"/>
        <v>0</v>
      </c>
      <c r="AF599" s="163"/>
      <c r="AG599" s="163"/>
      <c r="AH599" s="163"/>
      <c r="AI599" s="150"/>
      <c r="AJ599" s="149">
        <f t="shared" si="12"/>
        <v>0</v>
      </c>
      <c r="AK599" s="163"/>
      <c r="AL599" s="163"/>
      <c r="AM599" s="150"/>
      <c r="AN599" s="163"/>
      <c r="AO599" s="150"/>
      <c r="AP599" s="163"/>
      <c r="AQ599" s="150"/>
      <c r="AR599" s="163"/>
      <c r="AS599" s="150"/>
      <c r="AT599" s="163"/>
      <c r="AU599" s="150"/>
      <c r="AV599" s="149">
        <f t="shared" si="14"/>
        <v>0</v>
      </c>
      <c r="AW599" s="163"/>
      <c r="AX599" s="163"/>
      <c r="AY599" s="150"/>
      <c r="AZ599" s="149">
        <f t="shared" si="16"/>
        <v>0</v>
      </c>
      <c r="BA599" s="163"/>
      <c r="BB599" s="163"/>
      <c r="BC599" s="149"/>
      <c r="BD599" s="149">
        <f t="shared" si="18"/>
        <v>0</v>
      </c>
      <c r="BE599" s="357"/>
      <c r="BF599" s="163"/>
      <c r="BG599" s="151"/>
      <c r="BH599" s="149">
        <f t="shared" si="20"/>
        <v>0</v>
      </c>
      <c r="BI599" s="163"/>
      <c r="BJ599" s="163"/>
      <c r="BK599" s="163"/>
      <c r="BL599" s="163"/>
      <c r="BM599" s="163"/>
      <c r="BN599" s="151"/>
      <c r="BO599" s="149">
        <f t="shared" si="22"/>
        <v>0</v>
      </c>
      <c r="BP599" s="151"/>
      <c r="BQ599" s="126"/>
    </row>
    <row r="600" spans="1:69" ht="12.75" customHeight="1">
      <c r="A600" s="167" t="s">
        <v>1198</v>
      </c>
      <c r="B600" s="168" t="s">
        <v>1199</v>
      </c>
      <c r="C600" s="149">
        <f t="shared" si="0"/>
        <v>0</v>
      </c>
      <c r="D600" s="156">
        <f t="shared" ref="D600:F600" si="1595">+D601+D602+D603+D604+D605+D606+D607</f>
        <v>0</v>
      </c>
      <c r="E600" s="156">
        <f t="shared" si="1595"/>
        <v>0</v>
      </c>
      <c r="F600" s="156">
        <f t="shared" si="1595"/>
        <v>0</v>
      </c>
      <c r="G600" s="150"/>
      <c r="H600" s="149">
        <f t="shared" si="2"/>
        <v>0</v>
      </c>
      <c r="I600" s="156">
        <f t="shared" ref="I600:L600" si="1596">+I601+I602+I603+I604+I605+I606+I607</f>
        <v>0</v>
      </c>
      <c r="J600" s="156">
        <f t="shared" si="1596"/>
        <v>0</v>
      </c>
      <c r="K600" s="156">
        <f t="shared" si="1596"/>
        <v>0</v>
      </c>
      <c r="L600" s="156">
        <f t="shared" si="1596"/>
        <v>0</v>
      </c>
      <c r="M600" s="150"/>
      <c r="N600" s="149">
        <f t="shared" si="4"/>
        <v>0</v>
      </c>
      <c r="O600" s="156">
        <f t="shared" ref="O600:S600" si="1597">+O601+O602+O603+O604+O605+O606+O607</f>
        <v>0</v>
      </c>
      <c r="P600" s="156">
        <f t="shared" si="1597"/>
        <v>0</v>
      </c>
      <c r="Q600" s="156">
        <f t="shared" si="1597"/>
        <v>0</v>
      </c>
      <c r="R600" s="156">
        <f t="shared" si="1597"/>
        <v>0</v>
      </c>
      <c r="S600" s="156">
        <f t="shared" si="1597"/>
        <v>0</v>
      </c>
      <c r="T600" s="150"/>
      <c r="U600" s="149">
        <f t="shared" si="6"/>
        <v>0</v>
      </c>
      <c r="V600" s="156">
        <f t="shared" ref="V600:X600" si="1598">+V601+V602+V603+V604+V605+V606+V607</f>
        <v>0</v>
      </c>
      <c r="W600" s="156">
        <f t="shared" si="1598"/>
        <v>0</v>
      </c>
      <c r="X600" s="156">
        <f t="shared" si="1598"/>
        <v>0</v>
      </c>
      <c r="Y600" s="150"/>
      <c r="Z600" s="149">
        <f t="shared" si="8"/>
        <v>0</v>
      </c>
      <c r="AA600" s="156">
        <f t="shared" ref="AA600:AC600" si="1599">+AA601+AA602+AA603+AA604+AA605+AA606+AA607</f>
        <v>0</v>
      </c>
      <c r="AB600" s="156">
        <f t="shared" si="1599"/>
        <v>0</v>
      </c>
      <c r="AC600" s="156">
        <f t="shared" si="1599"/>
        <v>0</v>
      </c>
      <c r="AD600" s="150"/>
      <c r="AE600" s="149">
        <f t="shared" si="10"/>
        <v>0</v>
      </c>
      <c r="AF600" s="156">
        <f t="shared" ref="AF600:AH600" si="1600">+AF601+AF602+AF603+AF604+AF605+AF606+AF607</f>
        <v>0</v>
      </c>
      <c r="AG600" s="156">
        <f t="shared" si="1600"/>
        <v>0</v>
      </c>
      <c r="AH600" s="156">
        <f t="shared" si="1600"/>
        <v>0</v>
      </c>
      <c r="AI600" s="150"/>
      <c r="AJ600" s="149">
        <f t="shared" si="12"/>
        <v>0</v>
      </c>
      <c r="AK600" s="156">
        <f t="shared" ref="AK600:AL600" si="1601">+AK601+AK602+AK603+AK604+AK605+AK606+AK607</f>
        <v>0</v>
      </c>
      <c r="AL600" s="156">
        <f t="shared" si="1601"/>
        <v>0</v>
      </c>
      <c r="AM600" s="150"/>
      <c r="AN600" s="156">
        <f>+AN601+AN602+AN603+AN604+AN605+AN606+AN607</f>
        <v>0</v>
      </c>
      <c r="AO600" s="150"/>
      <c r="AP600" s="156">
        <f>+AP601+AP602+AP603+AP604+AP605+AP606+AP607</f>
        <v>0</v>
      </c>
      <c r="AQ600" s="150"/>
      <c r="AR600" s="156">
        <f>+AR601+AR602+AR603+AR604+AR605+AR606+AR607</f>
        <v>0</v>
      </c>
      <c r="AS600" s="150"/>
      <c r="AT600" s="156">
        <f>+AT601+AT602+AT603+AT604+AT605+AT606+AT607</f>
        <v>0</v>
      </c>
      <c r="AU600" s="150"/>
      <c r="AV600" s="149">
        <f t="shared" si="14"/>
        <v>0</v>
      </c>
      <c r="AW600" s="156">
        <f t="shared" ref="AW600:AX600" si="1602">+AW601+AW602+AW603+AW604+AW605+AW606+AW607</f>
        <v>0</v>
      </c>
      <c r="AX600" s="156">
        <f t="shared" si="1602"/>
        <v>0</v>
      </c>
      <c r="AY600" s="150"/>
      <c r="AZ600" s="149">
        <f t="shared" si="16"/>
        <v>0</v>
      </c>
      <c r="BA600" s="156">
        <f t="shared" ref="BA600:BB600" si="1603">+BA601+BA602+BA603+BA604+BA605+BA606+BA607</f>
        <v>0</v>
      </c>
      <c r="BB600" s="156">
        <f t="shared" si="1603"/>
        <v>0</v>
      </c>
      <c r="BC600" s="149"/>
      <c r="BD600" s="149">
        <f t="shared" si="18"/>
        <v>0</v>
      </c>
      <c r="BE600" s="356">
        <f>+BE601+BE602+BE603+BE604+BE605+BE606+BE607</f>
        <v>0</v>
      </c>
      <c r="BF600" s="156">
        <f t="shared" ref="BF600" si="1604">+BF601+BF602+BF603+BF604+BF605+BF606+BF607</f>
        <v>0</v>
      </c>
      <c r="BG600" s="151"/>
      <c r="BH600" s="149">
        <f t="shared" si="20"/>
        <v>0</v>
      </c>
      <c r="BI600" s="156">
        <f t="shared" ref="BI600:BM600" si="1605">+BI601+BI602+BI603+BI604+BI605+BI606+BI607</f>
        <v>0</v>
      </c>
      <c r="BJ600" s="156">
        <f t="shared" si="1605"/>
        <v>0</v>
      </c>
      <c r="BK600" s="156">
        <f t="shared" si="1605"/>
        <v>0</v>
      </c>
      <c r="BL600" s="156">
        <f t="shared" si="1605"/>
        <v>0</v>
      </c>
      <c r="BM600" s="156">
        <f t="shared" si="1605"/>
        <v>0</v>
      </c>
      <c r="BN600" s="151"/>
      <c r="BO600" s="149">
        <f t="shared" si="22"/>
        <v>0</v>
      </c>
      <c r="BP600" s="151"/>
      <c r="BQ600" s="126"/>
    </row>
    <row r="601" spans="1:69" ht="12.75" customHeight="1">
      <c r="A601" s="206" t="s">
        <v>1200</v>
      </c>
      <c r="B601" s="207" t="s">
        <v>1201</v>
      </c>
      <c r="C601" s="149">
        <f t="shared" si="0"/>
        <v>0</v>
      </c>
      <c r="D601" s="163"/>
      <c r="E601" s="163"/>
      <c r="F601" s="163"/>
      <c r="G601" s="150"/>
      <c r="H601" s="149">
        <f t="shared" si="2"/>
        <v>0</v>
      </c>
      <c r="I601" s="163"/>
      <c r="J601" s="163"/>
      <c r="K601" s="163"/>
      <c r="L601" s="163"/>
      <c r="M601" s="150"/>
      <c r="N601" s="149">
        <f t="shared" si="4"/>
        <v>0</v>
      </c>
      <c r="O601" s="163"/>
      <c r="P601" s="163"/>
      <c r="Q601" s="163"/>
      <c r="R601" s="163"/>
      <c r="S601" s="163"/>
      <c r="T601" s="150"/>
      <c r="U601" s="149">
        <f t="shared" si="6"/>
        <v>0</v>
      </c>
      <c r="V601" s="163"/>
      <c r="W601" s="163"/>
      <c r="X601" s="163"/>
      <c r="Y601" s="150"/>
      <c r="Z601" s="149">
        <f t="shared" si="8"/>
        <v>0</v>
      </c>
      <c r="AA601" s="163"/>
      <c r="AB601" s="163"/>
      <c r="AC601" s="163"/>
      <c r="AD601" s="150"/>
      <c r="AE601" s="149">
        <f t="shared" si="10"/>
        <v>0</v>
      </c>
      <c r="AF601" s="163"/>
      <c r="AG601" s="163"/>
      <c r="AH601" s="163"/>
      <c r="AI601" s="150"/>
      <c r="AJ601" s="149">
        <f t="shared" si="12"/>
        <v>0</v>
      </c>
      <c r="AK601" s="163"/>
      <c r="AL601" s="163"/>
      <c r="AM601" s="150"/>
      <c r="AN601" s="163"/>
      <c r="AO601" s="150"/>
      <c r="AP601" s="163"/>
      <c r="AQ601" s="150"/>
      <c r="AR601" s="163"/>
      <c r="AS601" s="150"/>
      <c r="AT601" s="163"/>
      <c r="AU601" s="150"/>
      <c r="AV601" s="149">
        <f t="shared" si="14"/>
        <v>0</v>
      </c>
      <c r="AW601" s="163"/>
      <c r="AX601" s="163"/>
      <c r="AY601" s="150"/>
      <c r="AZ601" s="149">
        <f t="shared" si="16"/>
        <v>0</v>
      </c>
      <c r="BA601" s="163"/>
      <c r="BB601" s="163"/>
      <c r="BC601" s="149"/>
      <c r="BD601" s="149">
        <f t="shared" si="18"/>
        <v>0</v>
      </c>
      <c r="BE601" s="357"/>
      <c r="BF601" s="163"/>
      <c r="BG601" s="151"/>
      <c r="BH601" s="149">
        <f t="shared" si="20"/>
        <v>0</v>
      </c>
      <c r="BI601" s="163"/>
      <c r="BJ601" s="163"/>
      <c r="BK601" s="163"/>
      <c r="BL601" s="163"/>
      <c r="BM601" s="163"/>
      <c r="BN601" s="151"/>
      <c r="BO601" s="149">
        <f t="shared" si="22"/>
        <v>0</v>
      </c>
      <c r="BP601" s="151"/>
      <c r="BQ601" s="126"/>
    </row>
    <row r="602" spans="1:69" ht="12.75" customHeight="1">
      <c r="A602" s="206" t="s">
        <v>1202</v>
      </c>
      <c r="B602" s="207" t="s">
        <v>1203</v>
      </c>
      <c r="C602" s="149">
        <f t="shared" si="0"/>
        <v>0</v>
      </c>
      <c r="D602" s="163"/>
      <c r="E602" s="163"/>
      <c r="F602" s="163"/>
      <c r="G602" s="150"/>
      <c r="H602" s="149">
        <f t="shared" si="2"/>
        <v>0</v>
      </c>
      <c r="I602" s="163"/>
      <c r="J602" s="163"/>
      <c r="K602" s="163"/>
      <c r="L602" s="163"/>
      <c r="M602" s="150"/>
      <c r="N602" s="149">
        <f t="shared" si="4"/>
        <v>0</v>
      </c>
      <c r="O602" s="163"/>
      <c r="P602" s="163"/>
      <c r="Q602" s="163"/>
      <c r="R602" s="163"/>
      <c r="S602" s="163"/>
      <c r="T602" s="150"/>
      <c r="U602" s="149">
        <f t="shared" si="6"/>
        <v>0</v>
      </c>
      <c r="V602" s="163"/>
      <c r="W602" s="163"/>
      <c r="X602" s="163"/>
      <c r="Y602" s="150"/>
      <c r="Z602" s="149">
        <f t="shared" si="8"/>
        <v>0</v>
      </c>
      <c r="AA602" s="163"/>
      <c r="AB602" s="163"/>
      <c r="AC602" s="163"/>
      <c r="AD602" s="150"/>
      <c r="AE602" s="149">
        <f t="shared" si="10"/>
        <v>0</v>
      </c>
      <c r="AF602" s="163"/>
      <c r="AG602" s="163"/>
      <c r="AH602" s="163"/>
      <c r="AI602" s="150"/>
      <c r="AJ602" s="149">
        <f t="shared" si="12"/>
        <v>0</v>
      </c>
      <c r="AK602" s="163"/>
      <c r="AL602" s="163"/>
      <c r="AM602" s="150"/>
      <c r="AN602" s="163"/>
      <c r="AO602" s="150"/>
      <c r="AP602" s="163"/>
      <c r="AQ602" s="150"/>
      <c r="AR602" s="163"/>
      <c r="AS602" s="150"/>
      <c r="AT602" s="163"/>
      <c r="AU602" s="150"/>
      <c r="AV602" s="149">
        <f t="shared" si="14"/>
        <v>0</v>
      </c>
      <c r="AW602" s="163"/>
      <c r="AX602" s="163"/>
      <c r="AY602" s="150"/>
      <c r="AZ602" s="149">
        <f t="shared" si="16"/>
        <v>0</v>
      </c>
      <c r="BA602" s="163"/>
      <c r="BB602" s="163"/>
      <c r="BC602" s="149"/>
      <c r="BD602" s="149">
        <f t="shared" si="18"/>
        <v>0</v>
      </c>
      <c r="BE602" s="357"/>
      <c r="BF602" s="163"/>
      <c r="BG602" s="151"/>
      <c r="BH602" s="149">
        <f t="shared" si="20"/>
        <v>0</v>
      </c>
      <c r="BI602" s="163"/>
      <c r="BJ602" s="163"/>
      <c r="BK602" s="163"/>
      <c r="BL602" s="163"/>
      <c r="BM602" s="163"/>
      <c r="BN602" s="151"/>
      <c r="BO602" s="149">
        <f t="shared" si="22"/>
        <v>0</v>
      </c>
      <c r="BP602" s="151"/>
      <c r="BQ602" s="126"/>
    </row>
    <row r="603" spans="1:69" ht="12.75" customHeight="1">
      <c r="A603" s="206" t="s">
        <v>1204</v>
      </c>
      <c r="B603" s="207" t="s">
        <v>1205</v>
      </c>
      <c r="C603" s="149">
        <f t="shared" si="0"/>
        <v>0</v>
      </c>
      <c r="D603" s="163"/>
      <c r="E603" s="163"/>
      <c r="F603" s="163"/>
      <c r="G603" s="150"/>
      <c r="H603" s="149">
        <f t="shared" si="2"/>
        <v>0</v>
      </c>
      <c r="I603" s="163"/>
      <c r="J603" s="163"/>
      <c r="K603" s="163"/>
      <c r="L603" s="163"/>
      <c r="M603" s="150"/>
      <c r="N603" s="149">
        <f t="shared" si="4"/>
        <v>0</v>
      </c>
      <c r="O603" s="163"/>
      <c r="P603" s="163"/>
      <c r="Q603" s="163"/>
      <c r="R603" s="163"/>
      <c r="S603" s="163"/>
      <c r="T603" s="150"/>
      <c r="U603" s="149">
        <f t="shared" si="6"/>
        <v>0</v>
      </c>
      <c r="V603" s="163"/>
      <c r="W603" s="163"/>
      <c r="X603" s="163"/>
      <c r="Y603" s="150"/>
      <c r="Z603" s="149">
        <f t="shared" si="8"/>
        <v>0</v>
      </c>
      <c r="AA603" s="163"/>
      <c r="AB603" s="163"/>
      <c r="AC603" s="163"/>
      <c r="AD603" s="150"/>
      <c r="AE603" s="149">
        <f t="shared" si="10"/>
        <v>0</v>
      </c>
      <c r="AF603" s="163"/>
      <c r="AG603" s="163"/>
      <c r="AH603" s="163"/>
      <c r="AI603" s="150"/>
      <c r="AJ603" s="149">
        <f t="shared" si="12"/>
        <v>0</v>
      </c>
      <c r="AK603" s="163"/>
      <c r="AL603" s="163"/>
      <c r="AM603" s="150"/>
      <c r="AN603" s="163"/>
      <c r="AO603" s="150"/>
      <c r="AP603" s="163"/>
      <c r="AQ603" s="150"/>
      <c r="AR603" s="163"/>
      <c r="AS603" s="150"/>
      <c r="AT603" s="163"/>
      <c r="AU603" s="150"/>
      <c r="AV603" s="149">
        <f t="shared" si="14"/>
        <v>0</v>
      </c>
      <c r="AW603" s="163"/>
      <c r="AX603" s="163"/>
      <c r="AY603" s="150"/>
      <c r="AZ603" s="149">
        <f t="shared" si="16"/>
        <v>0</v>
      </c>
      <c r="BA603" s="163"/>
      <c r="BB603" s="163"/>
      <c r="BC603" s="149"/>
      <c r="BD603" s="149">
        <f t="shared" si="18"/>
        <v>0</v>
      </c>
      <c r="BE603" s="357"/>
      <c r="BF603" s="163"/>
      <c r="BG603" s="151"/>
      <c r="BH603" s="149">
        <f t="shared" si="20"/>
        <v>0</v>
      </c>
      <c r="BI603" s="163"/>
      <c r="BJ603" s="163"/>
      <c r="BK603" s="163"/>
      <c r="BL603" s="163"/>
      <c r="BM603" s="163"/>
      <c r="BN603" s="151"/>
      <c r="BO603" s="149">
        <f t="shared" si="22"/>
        <v>0</v>
      </c>
      <c r="BP603" s="151"/>
      <c r="BQ603" s="126"/>
    </row>
    <row r="604" spans="1:69" ht="12.75" customHeight="1">
      <c r="A604" s="206" t="s">
        <v>1206</v>
      </c>
      <c r="B604" s="207" t="s">
        <v>1207</v>
      </c>
      <c r="C604" s="149">
        <f t="shared" si="0"/>
        <v>0</v>
      </c>
      <c r="D604" s="163"/>
      <c r="E604" s="163"/>
      <c r="F604" s="163"/>
      <c r="G604" s="150"/>
      <c r="H604" s="149">
        <f t="shared" si="2"/>
        <v>0</v>
      </c>
      <c r="I604" s="163"/>
      <c r="J604" s="163"/>
      <c r="K604" s="163"/>
      <c r="L604" s="163"/>
      <c r="M604" s="150"/>
      <c r="N604" s="149">
        <f t="shared" si="4"/>
        <v>0</v>
      </c>
      <c r="O604" s="163"/>
      <c r="P604" s="163"/>
      <c r="Q604" s="163"/>
      <c r="R604" s="163"/>
      <c r="S604" s="163"/>
      <c r="T604" s="150"/>
      <c r="U604" s="149">
        <f t="shared" si="6"/>
        <v>0</v>
      </c>
      <c r="V604" s="163"/>
      <c r="W604" s="163"/>
      <c r="X604" s="163"/>
      <c r="Y604" s="150"/>
      <c r="Z604" s="149">
        <f t="shared" si="8"/>
        <v>0</v>
      </c>
      <c r="AA604" s="163"/>
      <c r="AB604" s="163"/>
      <c r="AC604" s="163"/>
      <c r="AD604" s="150"/>
      <c r="AE604" s="149">
        <f t="shared" si="10"/>
        <v>0</v>
      </c>
      <c r="AF604" s="163"/>
      <c r="AG604" s="163"/>
      <c r="AH604" s="163"/>
      <c r="AI604" s="150"/>
      <c r="AJ604" s="149">
        <f t="shared" si="12"/>
        <v>0</v>
      </c>
      <c r="AK604" s="163"/>
      <c r="AL604" s="163"/>
      <c r="AM604" s="150"/>
      <c r="AN604" s="163"/>
      <c r="AO604" s="150"/>
      <c r="AP604" s="163"/>
      <c r="AQ604" s="150"/>
      <c r="AR604" s="163"/>
      <c r="AS604" s="150"/>
      <c r="AT604" s="163"/>
      <c r="AU604" s="150"/>
      <c r="AV604" s="149">
        <f t="shared" si="14"/>
        <v>0</v>
      </c>
      <c r="AW604" s="163"/>
      <c r="AX604" s="163"/>
      <c r="AY604" s="150"/>
      <c r="AZ604" s="149">
        <f t="shared" si="16"/>
        <v>0</v>
      </c>
      <c r="BA604" s="163"/>
      <c r="BB604" s="163"/>
      <c r="BC604" s="149"/>
      <c r="BD604" s="149">
        <f t="shared" si="18"/>
        <v>0</v>
      </c>
      <c r="BE604" s="357"/>
      <c r="BF604" s="163"/>
      <c r="BG604" s="151"/>
      <c r="BH604" s="149">
        <f t="shared" si="20"/>
        <v>0</v>
      </c>
      <c r="BI604" s="163"/>
      <c r="BJ604" s="163"/>
      <c r="BK604" s="163"/>
      <c r="BL604" s="163"/>
      <c r="BM604" s="163"/>
      <c r="BN604" s="151"/>
      <c r="BO604" s="149">
        <f t="shared" si="22"/>
        <v>0</v>
      </c>
      <c r="BP604" s="151"/>
      <c r="BQ604" s="126"/>
    </row>
    <row r="605" spans="1:69" ht="12.75" customHeight="1">
      <c r="A605" s="206" t="s">
        <v>1208</v>
      </c>
      <c r="B605" s="207" t="s">
        <v>1209</v>
      </c>
      <c r="C605" s="149">
        <f t="shared" si="0"/>
        <v>0</v>
      </c>
      <c r="D605" s="163"/>
      <c r="E605" s="163"/>
      <c r="F605" s="163"/>
      <c r="G605" s="150"/>
      <c r="H605" s="149">
        <f t="shared" si="2"/>
        <v>0</v>
      </c>
      <c r="I605" s="163"/>
      <c r="J605" s="163"/>
      <c r="K605" s="163"/>
      <c r="L605" s="163"/>
      <c r="M605" s="150"/>
      <c r="N605" s="149">
        <f t="shared" si="4"/>
        <v>0</v>
      </c>
      <c r="O605" s="163"/>
      <c r="P605" s="163"/>
      <c r="Q605" s="163"/>
      <c r="R605" s="163"/>
      <c r="S605" s="163"/>
      <c r="T605" s="150"/>
      <c r="U605" s="149">
        <f t="shared" si="6"/>
        <v>0</v>
      </c>
      <c r="V605" s="163"/>
      <c r="W605" s="163"/>
      <c r="X605" s="163"/>
      <c r="Y605" s="150"/>
      <c r="Z605" s="149">
        <f t="shared" si="8"/>
        <v>0</v>
      </c>
      <c r="AA605" s="163"/>
      <c r="AB605" s="163"/>
      <c r="AC605" s="163"/>
      <c r="AD605" s="150"/>
      <c r="AE605" s="149">
        <f t="shared" si="10"/>
        <v>0</v>
      </c>
      <c r="AF605" s="163"/>
      <c r="AG605" s="163"/>
      <c r="AH605" s="163"/>
      <c r="AI605" s="150"/>
      <c r="AJ605" s="149">
        <f t="shared" si="12"/>
        <v>0</v>
      </c>
      <c r="AK605" s="163"/>
      <c r="AL605" s="163"/>
      <c r="AM605" s="150"/>
      <c r="AN605" s="163"/>
      <c r="AO605" s="150"/>
      <c r="AP605" s="163"/>
      <c r="AQ605" s="150"/>
      <c r="AR605" s="163"/>
      <c r="AS605" s="150"/>
      <c r="AT605" s="163"/>
      <c r="AU605" s="150"/>
      <c r="AV605" s="149">
        <f t="shared" si="14"/>
        <v>0</v>
      </c>
      <c r="AW605" s="163"/>
      <c r="AX605" s="163"/>
      <c r="AY605" s="150"/>
      <c r="AZ605" s="149">
        <f t="shared" si="16"/>
        <v>0</v>
      </c>
      <c r="BA605" s="163"/>
      <c r="BB605" s="163"/>
      <c r="BC605" s="149"/>
      <c r="BD605" s="149">
        <f t="shared" si="18"/>
        <v>0</v>
      </c>
      <c r="BE605" s="357"/>
      <c r="BF605" s="163"/>
      <c r="BG605" s="151"/>
      <c r="BH605" s="149">
        <f t="shared" si="20"/>
        <v>0</v>
      </c>
      <c r="BI605" s="163"/>
      <c r="BJ605" s="163"/>
      <c r="BK605" s="163"/>
      <c r="BL605" s="163"/>
      <c r="BM605" s="163"/>
      <c r="BN605" s="151"/>
      <c r="BO605" s="149">
        <f t="shared" si="22"/>
        <v>0</v>
      </c>
      <c r="BP605" s="151"/>
      <c r="BQ605" s="126"/>
    </row>
    <row r="606" spans="1:69" ht="12.75" customHeight="1">
      <c r="A606" s="206" t="s">
        <v>1210</v>
      </c>
      <c r="B606" s="207" t="s">
        <v>1211</v>
      </c>
      <c r="C606" s="149">
        <f t="shared" si="0"/>
        <v>0</v>
      </c>
      <c r="D606" s="163"/>
      <c r="E606" s="163"/>
      <c r="F606" s="163"/>
      <c r="G606" s="150"/>
      <c r="H606" s="149">
        <f t="shared" si="2"/>
        <v>0</v>
      </c>
      <c r="I606" s="163"/>
      <c r="J606" s="163"/>
      <c r="K606" s="163"/>
      <c r="L606" s="163"/>
      <c r="M606" s="150"/>
      <c r="N606" s="149">
        <f t="shared" si="4"/>
        <v>0</v>
      </c>
      <c r="O606" s="163"/>
      <c r="P606" s="163"/>
      <c r="Q606" s="163"/>
      <c r="R606" s="163"/>
      <c r="S606" s="163"/>
      <c r="T606" s="150"/>
      <c r="U606" s="149">
        <f t="shared" si="6"/>
        <v>0</v>
      </c>
      <c r="V606" s="163"/>
      <c r="W606" s="163"/>
      <c r="X606" s="163"/>
      <c r="Y606" s="150"/>
      <c r="Z606" s="149">
        <f t="shared" si="8"/>
        <v>0</v>
      </c>
      <c r="AA606" s="163"/>
      <c r="AB606" s="163"/>
      <c r="AC606" s="163"/>
      <c r="AD606" s="150"/>
      <c r="AE606" s="149">
        <f t="shared" si="10"/>
        <v>0</v>
      </c>
      <c r="AF606" s="163"/>
      <c r="AG606" s="163"/>
      <c r="AH606" s="163"/>
      <c r="AI606" s="150"/>
      <c r="AJ606" s="149">
        <f t="shared" si="12"/>
        <v>0</v>
      </c>
      <c r="AK606" s="163"/>
      <c r="AL606" s="163"/>
      <c r="AM606" s="150"/>
      <c r="AN606" s="163"/>
      <c r="AO606" s="150"/>
      <c r="AP606" s="163"/>
      <c r="AQ606" s="150"/>
      <c r="AR606" s="163"/>
      <c r="AS606" s="150"/>
      <c r="AT606" s="163"/>
      <c r="AU606" s="150"/>
      <c r="AV606" s="149">
        <f t="shared" si="14"/>
        <v>0</v>
      </c>
      <c r="AW606" s="163"/>
      <c r="AX606" s="163"/>
      <c r="AY606" s="150"/>
      <c r="AZ606" s="149">
        <f t="shared" si="16"/>
        <v>0</v>
      </c>
      <c r="BA606" s="163"/>
      <c r="BB606" s="163"/>
      <c r="BC606" s="149"/>
      <c r="BD606" s="149">
        <f t="shared" si="18"/>
        <v>0</v>
      </c>
      <c r="BE606" s="357"/>
      <c r="BF606" s="163"/>
      <c r="BG606" s="151"/>
      <c r="BH606" s="149">
        <f t="shared" si="20"/>
        <v>0</v>
      </c>
      <c r="BI606" s="163"/>
      <c r="BJ606" s="163"/>
      <c r="BK606" s="163"/>
      <c r="BL606" s="163"/>
      <c r="BM606" s="163"/>
      <c r="BN606" s="151"/>
      <c r="BO606" s="149">
        <f t="shared" si="22"/>
        <v>0</v>
      </c>
      <c r="BP606" s="151"/>
      <c r="BQ606" s="126"/>
    </row>
    <row r="607" spans="1:69" ht="12.75" customHeight="1">
      <c r="A607" s="173" t="s">
        <v>1212</v>
      </c>
      <c r="B607" s="174" t="s">
        <v>1213</v>
      </c>
      <c r="C607" s="149">
        <f t="shared" si="0"/>
        <v>0</v>
      </c>
      <c r="D607" s="163"/>
      <c r="E607" s="163"/>
      <c r="F607" s="163"/>
      <c r="G607" s="150"/>
      <c r="H607" s="149">
        <f t="shared" si="2"/>
        <v>0</v>
      </c>
      <c r="I607" s="163"/>
      <c r="J607" s="163"/>
      <c r="K607" s="163"/>
      <c r="L607" s="163"/>
      <c r="M607" s="150"/>
      <c r="N607" s="149">
        <f t="shared" si="4"/>
        <v>0</v>
      </c>
      <c r="O607" s="163"/>
      <c r="P607" s="163"/>
      <c r="Q607" s="163"/>
      <c r="R607" s="163"/>
      <c r="S607" s="163"/>
      <c r="T607" s="150"/>
      <c r="U607" s="149">
        <f t="shared" si="6"/>
        <v>0</v>
      </c>
      <c r="V607" s="163"/>
      <c r="W607" s="163"/>
      <c r="X607" s="163"/>
      <c r="Y607" s="150"/>
      <c r="Z607" s="149">
        <f t="shared" si="8"/>
        <v>0</v>
      </c>
      <c r="AA607" s="163"/>
      <c r="AB607" s="163"/>
      <c r="AC607" s="163"/>
      <c r="AD607" s="150"/>
      <c r="AE607" s="149">
        <f t="shared" si="10"/>
        <v>0</v>
      </c>
      <c r="AF607" s="163"/>
      <c r="AG607" s="163"/>
      <c r="AH607" s="163"/>
      <c r="AI607" s="150"/>
      <c r="AJ607" s="149">
        <f t="shared" si="12"/>
        <v>0</v>
      </c>
      <c r="AK607" s="163"/>
      <c r="AL607" s="163"/>
      <c r="AM607" s="150"/>
      <c r="AN607" s="163"/>
      <c r="AO607" s="150"/>
      <c r="AP607" s="163"/>
      <c r="AQ607" s="150"/>
      <c r="AR607" s="163"/>
      <c r="AS607" s="150"/>
      <c r="AT607" s="163"/>
      <c r="AU607" s="150"/>
      <c r="AV607" s="149">
        <f t="shared" si="14"/>
        <v>0</v>
      </c>
      <c r="AW607" s="163"/>
      <c r="AX607" s="163"/>
      <c r="AY607" s="150"/>
      <c r="AZ607" s="149">
        <f t="shared" si="16"/>
        <v>0</v>
      </c>
      <c r="BA607" s="163"/>
      <c r="BB607" s="163"/>
      <c r="BC607" s="149"/>
      <c r="BD607" s="149">
        <f t="shared" si="18"/>
        <v>0</v>
      </c>
      <c r="BE607" s="357"/>
      <c r="BF607" s="163"/>
      <c r="BG607" s="151"/>
      <c r="BH607" s="149">
        <f t="shared" si="20"/>
        <v>0</v>
      </c>
      <c r="BI607" s="163"/>
      <c r="BJ607" s="163"/>
      <c r="BK607" s="163"/>
      <c r="BL607" s="163"/>
      <c r="BM607" s="163"/>
      <c r="BN607" s="151"/>
      <c r="BO607" s="149">
        <f t="shared" si="22"/>
        <v>0</v>
      </c>
      <c r="BP607" s="151"/>
      <c r="BQ607" s="126"/>
    </row>
    <row r="608" spans="1:69" ht="12.75" customHeight="1">
      <c r="A608" s="167" t="s">
        <v>1214</v>
      </c>
      <c r="B608" s="168" t="s">
        <v>1215</v>
      </c>
      <c r="C608" s="149">
        <f t="shared" si="0"/>
        <v>0</v>
      </c>
      <c r="D608" s="156"/>
      <c r="E608" s="156"/>
      <c r="F608" s="156"/>
      <c r="G608" s="150"/>
      <c r="H608" s="149">
        <f t="shared" si="2"/>
        <v>0</v>
      </c>
      <c r="I608" s="156"/>
      <c r="J608" s="156"/>
      <c r="K608" s="156"/>
      <c r="L608" s="156"/>
      <c r="M608" s="150"/>
      <c r="N608" s="149">
        <f t="shared" si="4"/>
        <v>0</v>
      </c>
      <c r="O608" s="156"/>
      <c r="P608" s="156"/>
      <c r="Q608" s="156"/>
      <c r="R608" s="156"/>
      <c r="S608" s="156"/>
      <c r="T608" s="150"/>
      <c r="U608" s="149">
        <f t="shared" si="6"/>
        <v>0</v>
      </c>
      <c r="V608" s="156"/>
      <c r="W608" s="156"/>
      <c r="X608" s="156"/>
      <c r="Y608" s="150"/>
      <c r="Z608" s="149">
        <f t="shared" si="8"/>
        <v>0</v>
      </c>
      <c r="AA608" s="156"/>
      <c r="AB608" s="156"/>
      <c r="AC608" s="156"/>
      <c r="AD608" s="150"/>
      <c r="AE608" s="149">
        <f t="shared" si="10"/>
        <v>0</v>
      </c>
      <c r="AF608" s="156"/>
      <c r="AG608" s="156"/>
      <c r="AH608" s="156"/>
      <c r="AI608" s="150"/>
      <c r="AJ608" s="149">
        <f t="shared" si="12"/>
        <v>0</v>
      </c>
      <c r="AK608" s="156"/>
      <c r="AL608" s="156"/>
      <c r="AM608" s="150"/>
      <c r="AN608" s="156"/>
      <c r="AO608" s="150"/>
      <c r="AP608" s="156"/>
      <c r="AQ608" s="150"/>
      <c r="AR608" s="156"/>
      <c r="AS608" s="150"/>
      <c r="AT608" s="156"/>
      <c r="AU608" s="150"/>
      <c r="AV608" s="149">
        <f t="shared" si="14"/>
        <v>0</v>
      </c>
      <c r="AW608" s="156"/>
      <c r="AX608" s="156"/>
      <c r="AY608" s="150"/>
      <c r="AZ608" s="149">
        <f t="shared" si="16"/>
        <v>0</v>
      </c>
      <c r="BA608" s="156"/>
      <c r="BB608" s="156"/>
      <c r="BC608" s="149"/>
      <c r="BD608" s="149">
        <f t="shared" si="18"/>
        <v>0</v>
      </c>
      <c r="BE608" s="356"/>
      <c r="BF608" s="156"/>
      <c r="BG608" s="151"/>
      <c r="BH608" s="149">
        <f t="shared" si="20"/>
        <v>0</v>
      </c>
      <c r="BI608" s="156"/>
      <c r="BJ608" s="156"/>
      <c r="BK608" s="156"/>
      <c r="BL608" s="156"/>
      <c r="BM608" s="156"/>
      <c r="BN608" s="151"/>
      <c r="BO608" s="149">
        <f t="shared" si="22"/>
        <v>0</v>
      </c>
      <c r="BP608" s="151"/>
      <c r="BQ608" s="126"/>
    </row>
    <row r="609" spans="1:69" ht="12.75" customHeight="1">
      <c r="A609" s="152" t="s">
        <v>1216</v>
      </c>
      <c r="B609" s="153" t="s">
        <v>1217</v>
      </c>
      <c r="C609" s="149">
        <f t="shared" si="0"/>
        <v>0</v>
      </c>
      <c r="D609" s="149">
        <f t="shared" ref="D609:F609" si="1606">+D610+D615+D618</f>
        <v>0</v>
      </c>
      <c r="E609" s="149">
        <f t="shared" si="1606"/>
        <v>0</v>
      </c>
      <c r="F609" s="149">
        <f t="shared" si="1606"/>
        <v>0</v>
      </c>
      <c r="G609" s="150"/>
      <c r="H609" s="149">
        <f t="shared" si="2"/>
        <v>0</v>
      </c>
      <c r="I609" s="149">
        <f t="shared" ref="I609:L609" si="1607">+I610+I615+I618</f>
        <v>0</v>
      </c>
      <c r="J609" s="149">
        <f t="shared" si="1607"/>
        <v>0</v>
      </c>
      <c r="K609" s="149">
        <f t="shared" si="1607"/>
        <v>0</v>
      </c>
      <c r="L609" s="149">
        <f t="shared" si="1607"/>
        <v>0</v>
      </c>
      <c r="M609" s="150"/>
      <c r="N609" s="149">
        <f t="shared" si="4"/>
        <v>0</v>
      </c>
      <c r="O609" s="149">
        <f t="shared" ref="O609:S609" si="1608">+O610+O615+O618</f>
        <v>0</v>
      </c>
      <c r="P609" s="149">
        <f t="shared" si="1608"/>
        <v>0</v>
      </c>
      <c r="Q609" s="149">
        <f t="shared" si="1608"/>
        <v>0</v>
      </c>
      <c r="R609" s="149">
        <f t="shared" si="1608"/>
        <v>0</v>
      </c>
      <c r="S609" s="149">
        <f t="shared" si="1608"/>
        <v>0</v>
      </c>
      <c r="T609" s="150"/>
      <c r="U609" s="149">
        <f t="shared" si="6"/>
        <v>0</v>
      </c>
      <c r="V609" s="149">
        <f t="shared" ref="V609:X609" si="1609">+V610+V615+V618</f>
        <v>0</v>
      </c>
      <c r="W609" s="149">
        <f t="shared" si="1609"/>
        <v>0</v>
      </c>
      <c r="X609" s="149">
        <f t="shared" si="1609"/>
        <v>0</v>
      </c>
      <c r="Y609" s="150"/>
      <c r="Z609" s="149">
        <f t="shared" si="8"/>
        <v>0</v>
      </c>
      <c r="AA609" s="149">
        <f t="shared" ref="AA609:AC609" si="1610">+AA610+AA615+AA618</f>
        <v>0</v>
      </c>
      <c r="AB609" s="149">
        <f t="shared" si="1610"/>
        <v>0</v>
      </c>
      <c r="AC609" s="149">
        <f t="shared" si="1610"/>
        <v>0</v>
      </c>
      <c r="AD609" s="150"/>
      <c r="AE609" s="149">
        <f t="shared" si="10"/>
        <v>0</v>
      </c>
      <c r="AF609" s="149">
        <f t="shared" ref="AF609:AH609" si="1611">+AF610+AF615+AF618</f>
        <v>0</v>
      </c>
      <c r="AG609" s="149">
        <f t="shared" si="1611"/>
        <v>0</v>
      </c>
      <c r="AH609" s="149">
        <f t="shared" si="1611"/>
        <v>0</v>
      </c>
      <c r="AI609" s="150"/>
      <c r="AJ609" s="149">
        <f t="shared" si="12"/>
        <v>0</v>
      </c>
      <c r="AK609" s="149">
        <f t="shared" ref="AK609:AL609" si="1612">+AK610+AK615+AK618</f>
        <v>0</v>
      </c>
      <c r="AL609" s="149">
        <f t="shared" si="1612"/>
        <v>0</v>
      </c>
      <c r="AM609" s="150"/>
      <c r="AN609" s="149">
        <f>+AN610+AN615+AN618</f>
        <v>0</v>
      </c>
      <c r="AO609" s="150"/>
      <c r="AP609" s="149">
        <f>+AP610+AP615+AP618</f>
        <v>0</v>
      </c>
      <c r="AQ609" s="150"/>
      <c r="AR609" s="149">
        <f>+AR610+AR615+AR618</f>
        <v>0</v>
      </c>
      <c r="AS609" s="150"/>
      <c r="AT609" s="149">
        <f>+AT610+AT615+AT618</f>
        <v>0</v>
      </c>
      <c r="AU609" s="150"/>
      <c r="AV609" s="149">
        <f t="shared" si="14"/>
        <v>0</v>
      </c>
      <c r="AW609" s="149">
        <f t="shared" ref="AW609:AX609" si="1613">+AW610+AW615+AW618</f>
        <v>0</v>
      </c>
      <c r="AX609" s="149">
        <f t="shared" si="1613"/>
        <v>0</v>
      </c>
      <c r="AY609" s="150"/>
      <c r="AZ609" s="149">
        <f t="shared" si="16"/>
        <v>0</v>
      </c>
      <c r="BA609" s="149">
        <f t="shared" ref="BA609:BB609" si="1614">+BA610+BA615+BA618</f>
        <v>0</v>
      </c>
      <c r="BB609" s="149">
        <f t="shared" si="1614"/>
        <v>0</v>
      </c>
      <c r="BC609" s="149"/>
      <c r="BD609" s="149">
        <f t="shared" si="18"/>
        <v>22812.3</v>
      </c>
      <c r="BE609" s="355">
        <f>+BE610+BE615+BE618</f>
        <v>22812.3</v>
      </c>
      <c r="BF609" s="149">
        <f t="shared" ref="BF609" si="1615">+BF610+BF615+BF618</f>
        <v>0</v>
      </c>
      <c r="BG609" s="151"/>
      <c r="BH609" s="149">
        <f t="shared" si="20"/>
        <v>0</v>
      </c>
      <c r="BI609" s="149">
        <f t="shared" ref="BI609:BM609" si="1616">+BI610+BI615+BI618</f>
        <v>0</v>
      </c>
      <c r="BJ609" s="149">
        <f t="shared" si="1616"/>
        <v>0</v>
      </c>
      <c r="BK609" s="149">
        <f t="shared" si="1616"/>
        <v>0</v>
      </c>
      <c r="BL609" s="149">
        <f t="shared" si="1616"/>
        <v>0</v>
      </c>
      <c r="BM609" s="149">
        <f t="shared" si="1616"/>
        <v>0</v>
      </c>
      <c r="BN609" s="151"/>
      <c r="BO609" s="149">
        <f t="shared" si="22"/>
        <v>22812.3</v>
      </c>
      <c r="BP609" s="151"/>
      <c r="BQ609" s="126"/>
    </row>
    <row r="610" spans="1:69" ht="12.75" customHeight="1">
      <c r="A610" s="152" t="s">
        <v>1218</v>
      </c>
      <c r="B610" s="153" t="s">
        <v>1219</v>
      </c>
      <c r="C610" s="149">
        <f t="shared" si="0"/>
        <v>0</v>
      </c>
      <c r="D610" s="149">
        <f t="shared" ref="D610:F610" si="1617">+D611+D612+D613+D614</f>
        <v>0</v>
      </c>
      <c r="E610" s="149">
        <f t="shared" si="1617"/>
        <v>0</v>
      </c>
      <c r="F610" s="149">
        <f t="shared" si="1617"/>
        <v>0</v>
      </c>
      <c r="G610" s="150"/>
      <c r="H610" s="149">
        <f t="shared" si="2"/>
        <v>0</v>
      </c>
      <c r="I610" s="149">
        <f t="shared" ref="I610:L610" si="1618">+I611+I612+I613+I614</f>
        <v>0</v>
      </c>
      <c r="J610" s="149">
        <f t="shared" si="1618"/>
        <v>0</v>
      </c>
      <c r="K610" s="149">
        <f t="shared" si="1618"/>
        <v>0</v>
      </c>
      <c r="L610" s="149">
        <f t="shared" si="1618"/>
        <v>0</v>
      </c>
      <c r="M610" s="150"/>
      <c r="N610" s="149">
        <f t="shared" si="4"/>
        <v>0</v>
      </c>
      <c r="O610" s="149">
        <f t="shared" ref="O610:S610" si="1619">+O611+O612+O613+O614</f>
        <v>0</v>
      </c>
      <c r="P610" s="149">
        <f t="shared" si="1619"/>
        <v>0</v>
      </c>
      <c r="Q610" s="149">
        <f t="shared" si="1619"/>
        <v>0</v>
      </c>
      <c r="R610" s="149">
        <f t="shared" si="1619"/>
        <v>0</v>
      </c>
      <c r="S610" s="149">
        <f t="shared" si="1619"/>
        <v>0</v>
      </c>
      <c r="T610" s="150"/>
      <c r="U610" s="149">
        <f t="shared" si="6"/>
        <v>0</v>
      </c>
      <c r="V610" s="149">
        <f t="shared" ref="V610:X610" si="1620">+V611+V612+V613+V614</f>
        <v>0</v>
      </c>
      <c r="W610" s="149">
        <f t="shared" si="1620"/>
        <v>0</v>
      </c>
      <c r="X610" s="149">
        <f t="shared" si="1620"/>
        <v>0</v>
      </c>
      <c r="Y610" s="150"/>
      <c r="Z610" s="149">
        <f t="shared" si="8"/>
        <v>0</v>
      </c>
      <c r="AA610" s="149">
        <f t="shared" ref="AA610:AC610" si="1621">+AA611+AA612+AA613+AA614</f>
        <v>0</v>
      </c>
      <c r="AB610" s="149">
        <f t="shared" si="1621"/>
        <v>0</v>
      </c>
      <c r="AC610" s="149">
        <f t="shared" si="1621"/>
        <v>0</v>
      </c>
      <c r="AD610" s="150"/>
      <c r="AE610" s="149">
        <f t="shared" si="10"/>
        <v>0</v>
      </c>
      <c r="AF610" s="149">
        <f t="shared" ref="AF610:AH610" si="1622">+AF611+AF612+AF613+AF614</f>
        <v>0</v>
      </c>
      <c r="AG610" s="149">
        <f t="shared" si="1622"/>
        <v>0</v>
      </c>
      <c r="AH610" s="149">
        <f t="shared" si="1622"/>
        <v>0</v>
      </c>
      <c r="AI610" s="150"/>
      <c r="AJ610" s="149">
        <f t="shared" si="12"/>
        <v>0</v>
      </c>
      <c r="AK610" s="149">
        <f t="shared" ref="AK610:AL610" si="1623">+AK611+AK612+AK613+AK614</f>
        <v>0</v>
      </c>
      <c r="AL610" s="149">
        <f t="shared" si="1623"/>
        <v>0</v>
      </c>
      <c r="AM610" s="150"/>
      <c r="AN610" s="149">
        <f>+AN611+AN612+AN613+AN614</f>
        <v>0</v>
      </c>
      <c r="AO610" s="150"/>
      <c r="AP610" s="149">
        <f>+AP611+AP612+AP613+AP614</f>
        <v>0</v>
      </c>
      <c r="AQ610" s="150"/>
      <c r="AR610" s="149">
        <f>+AR611+AR612+AR613+AR614</f>
        <v>0</v>
      </c>
      <c r="AS610" s="150"/>
      <c r="AT610" s="149">
        <f>+AT611+AT612+AT613+AT614</f>
        <v>0</v>
      </c>
      <c r="AU610" s="150"/>
      <c r="AV610" s="149">
        <f t="shared" si="14"/>
        <v>0</v>
      </c>
      <c r="AW610" s="149">
        <f t="shared" ref="AW610:AX610" si="1624">+AW611+AW612+AW613+AW614</f>
        <v>0</v>
      </c>
      <c r="AX610" s="149">
        <f t="shared" si="1624"/>
        <v>0</v>
      </c>
      <c r="AY610" s="150"/>
      <c r="AZ610" s="149">
        <f t="shared" si="16"/>
        <v>0</v>
      </c>
      <c r="BA610" s="149">
        <f t="shared" ref="BA610:BB610" si="1625">+BA611+BA612+BA613+BA614</f>
        <v>0</v>
      </c>
      <c r="BB610" s="149">
        <f t="shared" si="1625"/>
        <v>0</v>
      </c>
      <c r="BC610" s="149"/>
      <c r="BD610" s="149">
        <f t="shared" si="18"/>
        <v>22812.3</v>
      </c>
      <c r="BE610" s="355">
        <f>+BE611+BE612+BE613+BE614</f>
        <v>22812.3</v>
      </c>
      <c r="BF610" s="149">
        <f t="shared" ref="BF610" si="1626">+BF611+BF612+BF613+BF614</f>
        <v>0</v>
      </c>
      <c r="BG610" s="151"/>
      <c r="BH610" s="149">
        <f t="shared" si="20"/>
        <v>0</v>
      </c>
      <c r="BI610" s="149">
        <f t="shared" ref="BI610:BM610" si="1627">+BI611+BI612+BI613+BI614</f>
        <v>0</v>
      </c>
      <c r="BJ610" s="149">
        <f t="shared" si="1627"/>
        <v>0</v>
      </c>
      <c r="BK610" s="149">
        <f t="shared" si="1627"/>
        <v>0</v>
      </c>
      <c r="BL610" s="149">
        <f t="shared" si="1627"/>
        <v>0</v>
      </c>
      <c r="BM610" s="149">
        <f t="shared" si="1627"/>
        <v>0</v>
      </c>
      <c r="BN610" s="151"/>
      <c r="BO610" s="149">
        <f t="shared" si="22"/>
        <v>22812.3</v>
      </c>
      <c r="BP610" s="151"/>
      <c r="BQ610" s="126"/>
    </row>
    <row r="611" spans="1:69" ht="12.75" customHeight="1">
      <c r="A611" s="167" t="s">
        <v>1220</v>
      </c>
      <c r="B611" s="168" t="s">
        <v>1221</v>
      </c>
      <c r="C611" s="149">
        <f t="shared" si="0"/>
        <v>0</v>
      </c>
      <c r="D611" s="156"/>
      <c r="E611" s="156"/>
      <c r="F611" s="156"/>
      <c r="G611" s="150"/>
      <c r="H611" s="149">
        <f t="shared" si="2"/>
        <v>0</v>
      </c>
      <c r="I611" s="156"/>
      <c r="J611" s="156"/>
      <c r="K611" s="156"/>
      <c r="L611" s="156"/>
      <c r="M611" s="150"/>
      <c r="N611" s="149">
        <f t="shared" si="4"/>
        <v>0</v>
      </c>
      <c r="O611" s="156"/>
      <c r="P611" s="156"/>
      <c r="Q611" s="156"/>
      <c r="R611" s="156"/>
      <c r="S611" s="156"/>
      <c r="T611" s="150"/>
      <c r="U611" s="149">
        <f t="shared" si="6"/>
        <v>0</v>
      </c>
      <c r="V611" s="156"/>
      <c r="W611" s="156"/>
      <c r="X611" s="156"/>
      <c r="Y611" s="150"/>
      <c r="Z611" s="149">
        <f t="shared" si="8"/>
        <v>0</v>
      </c>
      <c r="AA611" s="156"/>
      <c r="AB611" s="156"/>
      <c r="AC611" s="156"/>
      <c r="AD611" s="150"/>
      <c r="AE611" s="149">
        <f t="shared" si="10"/>
        <v>0</v>
      </c>
      <c r="AF611" s="156"/>
      <c r="AG611" s="156"/>
      <c r="AH611" s="156"/>
      <c r="AI611" s="150"/>
      <c r="AJ611" s="149">
        <f t="shared" si="12"/>
        <v>0</v>
      </c>
      <c r="AK611" s="156"/>
      <c r="AL611" s="156"/>
      <c r="AM611" s="150"/>
      <c r="AN611" s="156"/>
      <c r="AO611" s="150"/>
      <c r="AP611" s="156"/>
      <c r="AQ611" s="150"/>
      <c r="AR611" s="156"/>
      <c r="AS611" s="150"/>
      <c r="AT611" s="156"/>
      <c r="AU611" s="150"/>
      <c r="AV611" s="149">
        <f t="shared" si="14"/>
        <v>0</v>
      </c>
      <c r="AW611" s="156"/>
      <c r="AX611" s="156"/>
      <c r="AY611" s="150"/>
      <c r="AZ611" s="149">
        <f t="shared" si="16"/>
        <v>0</v>
      </c>
      <c r="BA611" s="156"/>
      <c r="BB611" s="156"/>
      <c r="BC611" s="149"/>
      <c r="BD611" s="149">
        <f t="shared" si="18"/>
        <v>0</v>
      </c>
      <c r="BE611" s="356"/>
      <c r="BF611" s="156"/>
      <c r="BG611" s="151"/>
      <c r="BH611" s="149">
        <f t="shared" si="20"/>
        <v>0</v>
      </c>
      <c r="BI611" s="156"/>
      <c r="BJ611" s="156"/>
      <c r="BK611" s="156"/>
      <c r="BL611" s="156"/>
      <c r="BM611" s="156"/>
      <c r="BN611" s="151"/>
      <c r="BO611" s="149">
        <f t="shared" si="22"/>
        <v>0</v>
      </c>
      <c r="BP611" s="151"/>
      <c r="BQ611" s="126"/>
    </row>
    <row r="612" spans="1:69" ht="12.75" customHeight="1">
      <c r="A612" s="167" t="s">
        <v>1222</v>
      </c>
      <c r="B612" s="168" t="s">
        <v>1223</v>
      </c>
      <c r="C612" s="149">
        <f t="shared" si="0"/>
        <v>0</v>
      </c>
      <c r="D612" s="156"/>
      <c r="E612" s="156"/>
      <c r="F612" s="156"/>
      <c r="G612" s="150"/>
      <c r="H612" s="149">
        <f t="shared" si="2"/>
        <v>0</v>
      </c>
      <c r="I612" s="156"/>
      <c r="J612" s="156"/>
      <c r="K612" s="156"/>
      <c r="L612" s="156"/>
      <c r="M612" s="150"/>
      <c r="N612" s="149">
        <f t="shared" si="4"/>
        <v>0</v>
      </c>
      <c r="O612" s="156"/>
      <c r="P612" s="156"/>
      <c r="Q612" s="156"/>
      <c r="R612" s="156"/>
      <c r="S612" s="156"/>
      <c r="T612" s="150"/>
      <c r="U612" s="149">
        <f t="shared" si="6"/>
        <v>0</v>
      </c>
      <c r="V612" s="156"/>
      <c r="W612" s="156"/>
      <c r="X612" s="156"/>
      <c r="Y612" s="150"/>
      <c r="Z612" s="149">
        <f t="shared" si="8"/>
        <v>0</v>
      </c>
      <c r="AA612" s="156"/>
      <c r="AB612" s="156"/>
      <c r="AC612" s="156"/>
      <c r="AD612" s="150"/>
      <c r="AE612" s="149">
        <f t="shared" si="10"/>
        <v>0</v>
      </c>
      <c r="AF612" s="156"/>
      <c r="AG612" s="156"/>
      <c r="AH612" s="156"/>
      <c r="AI612" s="150"/>
      <c r="AJ612" s="149">
        <f t="shared" si="12"/>
        <v>0</v>
      </c>
      <c r="AK612" s="156"/>
      <c r="AL612" s="156"/>
      <c r="AM612" s="150"/>
      <c r="AN612" s="156"/>
      <c r="AO612" s="150"/>
      <c r="AP612" s="156"/>
      <c r="AQ612" s="150"/>
      <c r="AR612" s="156"/>
      <c r="AS612" s="150"/>
      <c r="AT612" s="156"/>
      <c r="AU612" s="150"/>
      <c r="AV612" s="149">
        <f t="shared" si="14"/>
        <v>0</v>
      </c>
      <c r="AW612" s="156"/>
      <c r="AX612" s="156"/>
      <c r="AY612" s="150"/>
      <c r="AZ612" s="149">
        <f t="shared" si="16"/>
        <v>0</v>
      </c>
      <c r="BA612" s="156"/>
      <c r="BB612" s="156"/>
      <c r="BC612" s="149"/>
      <c r="BD612" s="149">
        <f t="shared" si="18"/>
        <v>22812.3</v>
      </c>
      <c r="BE612" s="356">
        <v>22812.3</v>
      </c>
      <c r="BF612" s="156"/>
      <c r="BG612" s="151"/>
      <c r="BH612" s="149">
        <f t="shared" si="20"/>
        <v>0</v>
      </c>
      <c r="BI612" s="156"/>
      <c r="BJ612" s="156"/>
      <c r="BK612" s="156"/>
      <c r="BL612" s="156"/>
      <c r="BM612" s="156"/>
      <c r="BN612" s="151"/>
      <c r="BO612" s="149">
        <f t="shared" si="22"/>
        <v>22812.3</v>
      </c>
      <c r="BP612" s="151"/>
      <c r="BQ612" s="126"/>
    </row>
    <row r="613" spans="1:69" ht="12.75" customHeight="1">
      <c r="A613" s="167" t="s">
        <v>1224</v>
      </c>
      <c r="B613" s="168" t="s">
        <v>1225</v>
      </c>
      <c r="C613" s="149">
        <f t="shared" si="0"/>
        <v>0</v>
      </c>
      <c r="D613" s="156"/>
      <c r="E613" s="156"/>
      <c r="F613" s="156"/>
      <c r="G613" s="150"/>
      <c r="H613" s="149">
        <f t="shared" si="2"/>
        <v>0</v>
      </c>
      <c r="I613" s="156"/>
      <c r="J613" s="156"/>
      <c r="K613" s="156"/>
      <c r="L613" s="156"/>
      <c r="M613" s="150"/>
      <c r="N613" s="149">
        <f t="shared" si="4"/>
        <v>0</v>
      </c>
      <c r="O613" s="156"/>
      <c r="P613" s="156"/>
      <c r="Q613" s="156"/>
      <c r="R613" s="156"/>
      <c r="S613" s="156"/>
      <c r="T613" s="150"/>
      <c r="U613" s="149">
        <f t="shared" si="6"/>
        <v>0</v>
      </c>
      <c r="V613" s="156"/>
      <c r="W613" s="156"/>
      <c r="X613" s="156"/>
      <c r="Y613" s="150"/>
      <c r="Z613" s="149">
        <f t="shared" si="8"/>
        <v>0</v>
      </c>
      <c r="AA613" s="156"/>
      <c r="AB613" s="156"/>
      <c r="AC613" s="156"/>
      <c r="AD613" s="150"/>
      <c r="AE613" s="149">
        <f t="shared" si="10"/>
        <v>0</v>
      </c>
      <c r="AF613" s="156"/>
      <c r="AG613" s="156"/>
      <c r="AH613" s="156"/>
      <c r="AI613" s="150"/>
      <c r="AJ613" s="149">
        <f t="shared" si="12"/>
        <v>0</v>
      </c>
      <c r="AK613" s="156"/>
      <c r="AL613" s="156"/>
      <c r="AM613" s="150"/>
      <c r="AN613" s="156"/>
      <c r="AO613" s="150"/>
      <c r="AP613" s="156"/>
      <c r="AQ613" s="150"/>
      <c r="AR613" s="156"/>
      <c r="AS613" s="150"/>
      <c r="AT613" s="156"/>
      <c r="AU613" s="150"/>
      <c r="AV613" s="149">
        <f t="shared" si="14"/>
        <v>0</v>
      </c>
      <c r="AW613" s="156"/>
      <c r="AX613" s="156"/>
      <c r="AY613" s="150"/>
      <c r="AZ613" s="149">
        <f t="shared" si="16"/>
        <v>0</v>
      </c>
      <c r="BA613" s="156"/>
      <c r="BB613" s="156"/>
      <c r="BC613" s="149"/>
      <c r="BD613" s="149">
        <f t="shared" si="18"/>
        <v>0</v>
      </c>
      <c r="BE613" s="356"/>
      <c r="BF613" s="156"/>
      <c r="BG613" s="151"/>
      <c r="BH613" s="149">
        <f t="shared" si="20"/>
        <v>0</v>
      </c>
      <c r="BI613" s="156"/>
      <c r="BJ613" s="156"/>
      <c r="BK613" s="156"/>
      <c r="BL613" s="156"/>
      <c r="BM613" s="156"/>
      <c r="BN613" s="151"/>
      <c r="BO613" s="149">
        <f t="shared" si="22"/>
        <v>0</v>
      </c>
      <c r="BP613" s="151"/>
      <c r="BQ613" s="126"/>
    </row>
    <row r="614" spans="1:69" ht="12.75" customHeight="1">
      <c r="A614" s="167" t="s">
        <v>1226</v>
      </c>
      <c r="B614" s="168" t="s">
        <v>1227</v>
      </c>
      <c r="C614" s="149">
        <f t="shared" si="0"/>
        <v>0</v>
      </c>
      <c r="D614" s="156"/>
      <c r="E614" s="156"/>
      <c r="F614" s="156"/>
      <c r="G614" s="150"/>
      <c r="H614" s="149">
        <f t="shared" si="2"/>
        <v>0</v>
      </c>
      <c r="I614" s="156"/>
      <c r="J614" s="156"/>
      <c r="K614" s="156"/>
      <c r="L614" s="156"/>
      <c r="M614" s="150"/>
      <c r="N614" s="149">
        <f t="shared" si="4"/>
        <v>0</v>
      </c>
      <c r="O614" s="156"/>
      <c r="P614" s="156"/>
      <c r="Q614" s="156"/>
      <c r="R614" s="156"/>
      <c r="S614" s="156"/>
      <c r="T614" s="150"/>
      <c r="U614" s="149">
        <f t="shared" si="6"/>
        <v>0</v>
      </c>
      <c r="V614" s="156"/>
      <c r="W614" s="156"/>
      <c r="X614" s="156"/>
      <c r="Y614" s="150"/>
      <c r="Z614" s="149">
        <f t="shared" si="8"/>
        <v>0</v>
      </c>
      <c r="AA614" s="156"/>
      <c r="AB614" s="156"/>
      <c r="AC614" s="156"/>
      <c r="AD614" s="150"/>
      <c r="AE614" s="149">
        <f t="shared" si="10"/>
        <v>0</v>
      </c>
      <c r="AF614" s="156"/>
      <c r="AG614" s="156"/>
      <c r="AH614" s="156"/>
      <c r="AI614" s="150"/>
      <c r="AJ614" s="149">
        <f t="shared" si="12"/>
        <v>0</v>
      </c>
      <c r="AK614" s="156"/>
      <c r="AL614" s="156"/>
      <c r="AM614" s="150"/>
      <c r="AN614" s="156"/>
      <c r="AO614" s="150"/>
      <c r="AP614" s="156"/>
      <c r="AQ614" s="150"/>
      <c r="AR614" s="156"/>
      <c r="AS614" s="150"/>
      <c r="AT614" s="156"/>
      <c r="AU614" s="150"/>
      <c r="AV614" s="149">
        <f t="shared" si="14"/>
        <v>0</v>
      </c>
      <c r="AW614" s="156"/>
      <c r="AX614" s="156"/>
      <c r="AY614" s="150"/>
      <c r="AZ614" s="149">
        <f t="shared" si="16"/>
        <v>0</v>
      </c>
      <c r="BA614" s="156"/>
      <c r="BB614" s="156"/>
      <c r="BC614" s="149"/>
      <c r="BD614" s="149">
        <f t="shared" si="18"/>
        <v>0</v>
      </c>
      <c r="BE614" s="356"/>
      <c r="BF614" s="156"/>
      <c r="BG614" s="151"/>
      <c r="BH614" s="149">
        <f t="shared" si="20"/>
        <v>0</v>
      </c>
      <c r="BI614" s="156"/>
      <c r="BJ614" s="156"/>
      <c r="BK614" s="156"/>
      <c r="BL614" s="156"/>
      <c r="BM614" s="156"/>
      <c r="BN614" s="151"/>
      <c r="BO614" s="149">
        <f t="shared" si="22"/>
        <v>0</v>
      </c>
      <c r="BP614" s="151"/>
      <c r="BQ614" s="126"/>
    </row>
    <row r="615" spans="1:69" ht="12.75" customHeight="1">
      <c r="A615" s="152" t="s">
        <v>1228</v>
      </c>
      <c r="B615" s="153" t="s">
        <v>1229</v>
      </c>
      <c r="C615" s="149">
        <f t="shared" si="0"/>
        <v>0</v>
      </c>
      <c r="D615" s="149">
        <f t="shared" ref="D615:F615" si="1628">+D616+D617</f>
        <v>0</v>
      </c>
      <c r="E615" s="149">
        <f t="shared" si="1628"/>
        <v>0</v>
      </c>
      <c r="F615" s="149">
        <f t="shared" si="1628"/>
        <v>0</v>
      </c>
      <c r="G615" s="150"/>
      <c r="H615" s="149">
        <f t="shared" si="2"/>
        <v>0</v>
      </c>
      <c r="I615" s="149">
        <f t="shared" ref="I615:L615" si="1629">+I616+I617</f>
        <v>0</v>
      </c>
      <c r="J615" s="149">
        <f t="shared" si="1629"/>
        <v>0</v>
      </c>
      <c r="K615" s="149">
        <f t="shared" si="1629"/>
        <v>0</v>
      </c>
      <c r="L615" s="149">
        <f t="shared" si="1629"/>
        <v>0</v>
      </c>
      <c r="M615" s="150"/>
      <c r="N615" s="149">
        <f t="shared" si="4"/>
        <v>0</v>
      </c>
      <c r="O615" s="149">
        <f t="shared" ref="O615:S615" si="1630">+O616+O617</f>
        <v>0</v>
      </c>
      <c r="P615" s="149">
        <f t="shared" si="1630"/>
        <v>0</v>
      </c>
      <c r="Q615" s="149">
        <f t="shared" si="1630"/>
        <v>0</v>
      </c>
      <c r="R615" s="149">
        <f t="shared" si="1630"/>
        <v>0</v>
      </c>
      <c r="S615" s="149">
        <f t="shared" si="1630"/>
        <v>0</v>
      </c>
      <c r="T615" s="150"/>
      <c r="U615" s="149">
        <f t="shared" si="6"/>
        <v>0</v>
      </c>
      <c r="V615" s="149">
        <f t="shared" ref="V615:X615" si="1631">+V616+V617</f>
        <v>0</v>
      </c>
      <c r="W615" s="149">
        <f t="shared" si="1631"/>
        <v>0</v>
      </c>
      <c r="X615" s="149">
        <f t="shared" si="1631"/>
        <v>0</v>
      </c>
      <c r="Y615" s="150"/>
      <c r="Z615" s="149">
        <f t="shared" si="8"/>
        <v>0</v>
      </c>
      <c r="AA615" s="149">
        <f t="shared" ref="AA615:AC615" si="1632">+AA616+AA617</f>
        <v>0</v>
      </c>
      <c r="AB615" s="149">
        <f t="shared" si="1632"/>
        <v>0</v>
      </c>
      <c r="AC615" s="149">
        <f t="shared" si="1632"/>
        <v>0</v>
      </c>
      <c r="AD615" s="150"/>
      <c r="AE615" s="149">
        <f t="shared" si="10"/>
        <v>0</v>
      </c>
      <c r="AF615" s="149">
        <f t="shared" ref="AF615:AH615" si="1633">+AF616+AF617</f>
        <v>0</v>
      </c>
      <c r="AG615" s="149">
        <f t="shared" si="1633"/>
        <v>0</v>
      </c>
      <c r="AH615" s="149">
        <f t="shared" si="1633"/>
        <v>0</v>
      </c>
      <c r="AI615" s="150"/>
      <c r="AJ615" s="149">
        <f t="shared" si="12"/>
        <v>0</v>
      </c>
      <c r="AK615" s="149">
        <f t="shared" ref="AK615:AL615" si="1634">+AK616+AK617</f>
        <v>0</v>
      </c>
      <c r="AL615" s="149">
        <f t="shared" si="1634"/>
        <v>0</v>
      </c>
      <c r="AM615" s="150"/>
      <c r="AN615" s="149">
        <f>+AN616+AN617</f>
        <v>0</v>
      </c>
      <c r="AO615" s="150"/>
      <c r="AP615" s="149">
        <f>+AP616+AP617</f>
        <v>0</v>
      </c>
      <c r="AQ615" s="150"/>
      <c r="AR615" s="149">
        <f>+AR616+AR617</f>
        <v>0</v>
      </c>
      <c r="AS615" s="150"/>
      <c r="AT615" s="149">
        <f>+AT616+AT617</f>
        <v>0</v>
      </c>
      <c r="AU615" s="150"/>
      <c r="AV615" s="149">
        <f t="shared" si="14"/>
        <v>0</v>
      </c>
      <c r="AW615" s="149">
        <f t="shared" ref="AW615:AX615" si="1635">+AW616+AW617</f>
        <v>0</v>
      </c>
      <c r="AX615" s="149">
        <f t="shared" si="1635"/>
        <v>0</v>
      </c>
      <c r="AY615" s="150"/>
      <c r="AZ615" s="149">
        <f t="shared" si="16"/>
        <v>0</v>
      </c>
      <c r="BA615" s="149">
        <f t="shared" ref="BA615:BB615" si="1636">+BA616+BA617</f>
        <v>0</v>
      </c>
      <c r="BB615" s="149">
        <f t="shared" si="1636"/>
        <v>0</v>
      </c>
      <c r="BC615" s="149"/>
      <c r="BD615" s="149">
        <f t="shared" si="18"/>
        <v>0</v>
      </c>
      <c r="BE615" s="355">
        <f>+BE616+BE617</f>
        <v>0</v>
      </c>
      <c r="BF615" s="149">
        <f t="shared" ref="BF615" si="1637">+BF616+BF617</f>
        <v>0</v>
      </c>
      <c r="BG615" s="151"/>
      <c r="BH615" s="149">
        <f t="shared" si="20"/>
        <v>0</v>
      </c>
      <c r="BI615" s="149">
        <f t="shared" ref="BI615:BM615" si="1638">+BI616+BI617</f>
        <v>0</v>
      </c>
      <c r="BJ615" s="149">
        <f t="shared" si="1638"/>
        <v>0</v>
      </c>
      <c r="BK615" s="149">
        <f t="shared" si="1638"/>
        <v>0</v>
      </c>
      <c r="BL615" s="149">
        <f t="shared" si="1638"/>
        <v>0</v>
      </c>
      <c r="BM615" s="149">
        <f t="shared" si="1638"/>
        <v>0</v>
      </c>
      <c r="BN615" s="151"/>
      <c r="BO615" s="149">
        <f t="shared" si="22"/>
        <v>0</v>
      </c>
      <c r="BP615" s="151"/>
      <c r="BQ615" s="126"/>
    </row>
    <row r="616" spans="1:69" ht="12.75" customHeight="1">
      <c r="A616" s="167" t="s">
        <v>1230</v>
      </c>
      <c r="B616" s="168" t="s">
        <v>1231</v>
      </c>
      <c r="C616" s="149">
        <f t="shared" si="0"/>
        <v>0</v>
      </c>
      <c r="D616" s="156"/>
      <c r="E616" s="156"/>
      <c r="F616" s="156"/>
      <c r="G616" s="150"/>
      <c r="H616" s="149">
        <f t="shared" si="2"/>
        <v>0</v>
      </c>
      <c r="I616" s="156"/>
      <c r="J616" s="156"/>
      <c r="K616" s="156"/>
      <c r="L616" s="156"/>
      <c r="M616" s="150"/>
      <c r="N616" s="149">
        <f t="shared" si="4"/>
        <v>0</v>
      </c>
      <c r="O616" s="156"/>
      <c r="P616" s="156"/>
      <c r="Q616" s="156"/>
      <c r="R616" s="156"/>
      <c r="S616" s="156"/>
      <c r="T616" s="150"/>
      <c r="U616" s="149">
        <f t="shared" si="6"/>
        <v>0</v>
      </c>
      <c r="V616" s="156"/>
      <c r="W616" s="156"/>
      <c r="X616" s="156"/>
      <c r="Y616" s="150"/>
      <c r="Z616" s="149">
        <f t="shared" si="8"/>
        <v>0</v>
      </c>
      <c r="AA616" s="156"/>
      <c r="AB616" s="156"/>
      <c r="AC616" s="156"/>
      <c r="AD616" s="150"/>
      <c r="AE616" s="149">
        <f t="shared" si="10"/>
        <v>0</v>
      </c>
      <c r="AF616" s="156"/>
      <c r="AG616" s="156"/>
      <c r="AH616" s="156"/>
      <c r="AI616" s="150"/>
      <c r="AJ616" s="149">
        <f t="shared" si="12"/>
        <v>0</v>
      </c>
      <c r="AK616" s="156"/>
      <c r="AL616" s="156"/>
      <c r="AM616" s="150"/>
      <c r="AN616" s="156"/>
      <c r="AO616" s="150"/>
      <c r="AP616" s="156"/>
      <c r="AQ616" s="150"/>
      <c r="AR616" s="156"/>
      <c r="AS616" s="150"/>
      <c r="AT616" s="156"/>
      <c r="AU616" s="150"/>
      <c r="AV616" s="149">
        <f t="shared" si="14"/>
        <v>0</v>
      </c>
      <c r="AW616" s="156"/>
      <c r="AX616" s="156"/>
      <c r="AY616" s="150"/>
      <c r="AZ616" s="149">
        <f t="shared" si="16"/>
        <v>0</v>
      </c>
      <c r="BA616" s="156"/>
      <c r="BB616" s="156"/>
      <c r="BC616" s="149"/>
      <c r="BD616" s="149">
        <f t="shared" si="18"/>
        <v>0</v>
      </c>
      <c r="BE616" s="356"/>
      <c r="BF616" s="156"/>
      <c r="BG616" s="151"/>
      <c r="BH616" s="149">
        <f t="shared" si="20"/>
        <v>0</v>
      </c>
      <c r="BI616" s="156"/>
      <c r="BJ616" s="156"/>
      <c r="BK616" s="156"/>
      <c r="BL616" s="156"/>
      <c r="BM616" s="156"/>
      <c r="BN616" s="151"/>
      <c r="BO616" s="149">
        <f t="shared" si="22"/>
        <v>0</v>
      </c>
      <c r="BP616" s="151"/>
      <c r="BQ616" s="126"/>
    </row>
    <row r="617" spans="1:69" ht="12.75" customHeight="1">
      <c r="A617" s="167" t="s">
        <v>1232</v>
      </c>
      <c r="B617" s="168" t="s">
        <v>1233</v>
      </c>
      <c r="C617" s="149">
        <f t="shared" si="0"/>
        <v>0</v>
      </c>
      <c r="D617" s="156"/>
      <c r="E617" s="156"/>
      <c r="F617" s="156"/>
      <c r="G617" s="150"/>
      <c r="H617" s="149">
        <f t="shared" si="2"/>
        <v>0</v>
      </c>
      <c r="I617" s="156"/>
      <c r="J617" s="156"/>
      <c r="K617" s="156"/>
      <c r="L617" s="156"/>
      <c r="M617" s="150"/>
      <c r="N617" s="149">
        <f t="shared" si="4"/>
        <v>0</v>
      </c>
      <c r="O617" s="156"/>
      <c r="P617" s="156"/>
      <c r="Q617" s="156"/>
      <c r="R617" s="156"/>
      <c r="S617" s="156"/>
      <c r="T617" s="150"/>
      <c r="U617" s="149">
        <f t="shared" si="6"/>
        <v>0</v>
      </c>
      <c r="V617" s="156"/>
      <c r="W617" s="156"/>
      <c r="X617" s="156"/>
      <c r="Y617" s="150"/>
      <c r="Z617" s="149">
        <f t="shared" si="8"/>
        <v>0</v>
      </c>
      <c r="AA617" s="156"/>
      <c r="AB617" s="156"/>
      <c r="AC617" s="156"/>
      <c r="AD617" s="150"/>
      <c r="AE617" s="149">
        <f t="shared" si="10"/>
        <v>0</v>
      </c>
      <c r="AF617" s="156"/>
      <c r="AG617" s="156"/>
      <c r="AH617" s="156"/>
      <c r="AI617" s="150"/>
      <c r="AJ617" s="149">
        <f t="shared" si="12"/>
        <v>0</v>
      </c>
      <c r="AK617" s="156"/>
      <c r="AL617" s="156"/>
      <c r="AM617" s="150"/>
      <c r="AN617" s="156"/>
      <c r="AO617" s="150"/>
      <c r="AP617" s="156"/>
      <c r="AQ617" s="150"/>
      <c r="AR617" s="156"/>
      <c r="AS617" s="150"/>
      <c r="AT617" s="156"/>
      <c r="AU617" s="150"/>
      <c r="AV617" s="149">
        <f t="shared" si="14"/>
        <v>0</v>
      </c>
      <c r="AW617" s="156"/>
      <c r="AX617" s="156"/>
      <c r="AY617" s="150"/>
      <c r="AZ617" s="149">
        <f t="shared" si="16"/>
        <v>0</v>
      </c>
      <c r="BA617" s="156"/>
      <c r="BB617" s="156"/>
      <c r="BC617" s="149"/>
      <c r="BD617" s="149">
        <f t="shared" si="18"/>
        <v>0</v>
      </c>
      <c r="BE617" s="356"/>
      <c r="BF617" s="156"/>
      <c r="BG617" s="151"/>
      <c r="BH617" s="149">
        <f t="shared" si="20"/>
        <v>0</v>
      </c>
      <c r="BI617" s="156"/>
      <c r="BJ617" s="156"/>
      <c r="BK617" s="156"/>
      <c r="BL617" s="156"/>
      <c r="BM617" s="156"/>
      <c r="BN617" s="151"/>
      <c r="BO617" s="149">
        <f t="shared" si="22"/>
        <v>0</v>
      </c>
      <c r="BP617" s="151"/>
      <c r="BQ617" s="126"/>
    </row>
    <row r="618" spans="1:69" ht="12.75" customHeight="1">
      <c r="A618" s="152" t="s">
        <v>1234</v>
      </c>
      <c r="B618" s="153" t="s">
        <v>1235</v>
      </c>
      <c r="C618" s="149">
        <f t="shared" si="0"/>
        <v>0</v>
      </c>
      <c r="D618" s="149"/>
      <c r="E618" s="149"/>
      <c r="F618" s="149"/>
      <c r="G618" s="150"/>
      <c r="H618" s="149">
        <f t="shared" si="2"/>
        <v>0</v>
      </c>
      <c r="I618" s="149"/>
      <c r="J618" s="149"/>
      <c r="K618" s="149"/>
      <c r="L618" s="149"/>
      <c r="M618" s="150"/>
      <c r="N618" s="149">
        <f t="shared" si="4"/>
        <v>0</v>
      </c>
      <c r="O618" s="149"/>
      <c r="P618" s="149"/>
      <c r="Q618" s="149"/>
      <c r="R618" s="149"/>
      <c r="S618" s="149"/>
      <c r="T618" s="150"/>
      <c r="U618" s="149">
        <f t="shared" si="6"/>
        <v>0</v>
      </c>
      <c r="V618" s="149"/>
      <c r="W618" s="149"/>
      <c r="X618" s="149"/>
      <c r="Y618" s="150"/>
      <c r="Z618" s="149">
        <f t="shared" si="8"/>
        <v>0</v>
      </c>
      <c r="AA618" s="149"/>
      <c r="AB618" s="149"/>
      <c r="AC618" s="149"/>
      <c r="AD618" s="150"/>
      <c r="AE618" s="149">
        <f t="shared" si="10"/>
        <v>0</v>
      </c>
      <c r="AF618" s="149"/>
      <c r="AG618" s="149"/>
      <c r="AH618" s="149"/>
      <c r="AI618" s="150"/>
      <c r="AJ618" s="149">
        <f t="shared" si="12"/>
        <v>0</v>
      </c>
      <c r="AK618" s="149"/>
      <c r="AL618" s="149"/>
      <c r="AM618" s="150"/>
      <c r="AN618" s="149"/>
      <c r="AO618" s="150"/>
      <c r="AP618" s="149"/>
      <c r="AQ618" s="150"/>
      <c r="AR618" s="149"/>
      <c r="AS618" s="150"/>
      <c r="AT618" s="149"/>
      <c r="AU618" s="150"/>
      <c r="AV618" s="149">
        <f t="shared" si="14"/>
        <v>0</v>
      </c>
      <c r="AW618" s="149"/>
      <c r="AX618" s="149"/>
      <c r="AY618" s="150"/>
      <c r="AZ618" s="149">
        <f t="shared" si="16"/>
        <v>0</v>
      </c>
      <c r="BA618" s="149"/>
      <c r="BB618" s="149"/>
      <c r="BC618" s="149"/>
      <c r="BD618" s="149">
        <f t="shared" si="18"/>
        <v>0</v>
      </c>
      <c r="BE618" s="355"/>
      <c r="BF618" s="149"/>
      <c r="BG618" s="151"/>
      <c r="BH618" s="149">
        <f t="shared" si="20"/>
        <v>0</v>
      </c>
      <c r="BI618" s="149"/>
      <c r="BJ618" s="149"/>
      <c r="BK618" s="149"/>
      <c r="BL618" s="149"/>
      <c r="BM618" s="149"/>
      <c r="BN618" s="151"/>
      <c r="BO618" s="149">
        <f t="shared" si="22"/>
        <v>0</v>
      </c>
      <c r="BP618" s="151"/>
      <c r="BQ618" s="126"/>
    </row>
    <row r="619" spans="1:69" ht="12.75" customHeight="1">
      <c r="A619" s="127"/>
      <c r="B619" s="208"/>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c r="AC619" s="150"/>
      <c r="AD619" s="150"/>
      <c r="AE619" s="150"/>
      <c r="AF619" s="150"/>
      <c r="AG619" s="150"/>
      <c r="AH619" s="150"/>
      <c r="AI619" s="150"/>
      <c r="AJ619" s="150"/>
      <c r="AK619" s="150"/>
      <c r="AL619" s="150"/>
      <c r="AM619" s="150"/>
      <c r="AN619" s="150"/>
      <c r="AO619" s="150"/>
      <c r="AP619" s="150"/>
      <c r="AQ619" s="150"/>
      <c r="AR619" s="150"/>
      <c r="AS619" s="150"/>
      <c r="AT619" s="150"/>
      <c r="AU619" s="150"/>
      <c r="AV619" s="150"/>
      <c r="AW619" s="150"/>
      <c r="AX619" s="150"/>
      <c r="AY619" s="150"/>
      <c r="AZ619" s="150"/>
      <c r="BA619" s="150"/>
      <c r="BB619" s="150"/>
      <c r="BC619" s="150"/>
      <c r="BD619" s="150"/>
      <c r="BE619" s="150"/>
      <c r="BF619" s="150"/>
      <c r="BG619" s="151"/>
      <c r="BH619" s="150"/>
      <c r="BI619" s="150"/>
      <c r="BJ619" s="150"/>
      <c r="BK619" s="150"/>
      <c r="BL619" s="150"/>
      <c r="BM619" s="150"/>
      <c r="BN619" s="151"/>
      <c r="BO619" s="150"/>
      <c r="BP619" s="151"/>
      <c r="BQ619" s="126"/>
    </row>
    <row r="620" spans="1:69" ht="12.75" customHeight="1">
      <c r="A620" s="127"/>
      <c r="B620" s="208"/>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c r="AC620" s="150"/>
      <c r="AD620" s="150"/>
      <c r="AE620" s="150"/>
      <c r="AF620" s="150"/>
      <c r="AG620" s="150"/>
      <c r="AH620" s="150"/>
      <c r="AI620" s="150"/>
      <c r="AJ620" s="150"/>
      <c r="AK620" s="150"/>
      <c r="AL620" s="150"/>
      <c r="AM620" s="150"/>
      <c r="AN620" s="150"/>
      <c r="AO620" s="150"/>
      <c r="AP620" s="150"/>
      <c r="AQ620" s="150"/>
      <c r="AR620" s="150"/>
      <c r="AS620" s="150"/>
      <c r="AT620" s="150"/>
      <c r="AU620" s="150"/>
      <c r="AV620" s="150"/>
      <c r="AW620" s="150"/>
      <c r="AX620" s="150"/>
      <c r="AY620" s="150"/>
      <c r="AZ620" s="150"/>
      <c r="BA620" s="150"/>
      <c r="BB620" s="150"/>
      <c r="BC620" s="150"/>
      <c r="BD620" s="150"/>
      <c r="BE620" s="150"/>
      <c r="BF620" s="150"/>
      <c r="BG620" s="151"/>
      <c r="BH620" s="150"/>
      <c r="BI620" s="150"/>
      <c r="BJ620" s="150"/>
      <c r="BK620" s="150"/>
      <c r="BL620" s="150"/>
      <c r="BM620" s="150"/>
      <c r="BN620" s="151"/>
      <c r="BO620" s="150"/>
      <c r="BP620" s="151"/>
      <c r="BQ620" s="126"/>
    </row>
    <row r="621" spans="1:69" ht="12.75" customHeight="1">
      <c r="A621" s="127"/>
      <c r="B621" s="208"/>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c r="AC621" s="150"/>
      <c r="AD621" s="150"/>
      <c r="AE621" s="150"/>
      <c r="AF621" s="150"/>
      <c r="AG621" s="150"/>
      <c r="AH621" s="150"/>
      <c r="AI621" s="150"/>
      <c r="AJ621" s="150"/>
      <c r="AK621" s="150"/>
      <c r="AL621" s="150"/>
      <c r="AM621" s="150"/>
      <c r="AN621" s="150"/>
      <c r="AO621" s="150"/>
      <c r="AP621" s="150"/>
      <c r="AQ621" s="150"/>
      <c r="AR621" s="150"/>
      <c r="AS621" s="150"/>
      <c r="AT621" s="150"/>
      <c r="AU621" s="150"/>
      <c r="AV621" s="150"/>
      <c r="AW621" s="150"/>
      <c r="AX621" s="150"/>
      <c r="AY621" s="150"/>
      <c r="AZ621" s="150"/>
      <c r="BA621" s="150"/>
      <c r="BB621" s="150"/>
      <c r="BC621" s="150"/>
      <c r="BD621" s="150"/>
      <c r="BE621" s="150"/>
      <c r="BF621" s="150"/>
      <c r="BG621" s="151"/>
      <c r="BH621" s="150"/>
      <c r="BI621" s="150"/>
      <c r="BJ621" s="150"/>
      <c r="BK621" s="150"/>
      <c r="BL621" s="150"/>
      <c r="BM621" s="150"/>
      <c r="BN621" s="151"/>
      <c r="BO621" s="150"/>
      <c r="BP621" s="151"/>
      <c r="BQ621" s="126"/>
    </row>
    <row r="622" spans="1:69" ht="12.75" customHeight="1">
      <c r="A622" s="127"/>
      <c r="B622" s="208"/>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c r="AC622" s="150"/>
      <c r="AD622" s="150"/>
      <c r="AE622" s="150"/>
      <c r="AF622" s="150"/>
      <c r="AG622" s="150"/>
      <c r="AH622" s="150"/>
      <c r="AI622" s="150"/>
      <c r="AJ622" s="150"/>
      <c r="AK622" s="150"/>
      <c r="AL622" s="150"/>
      <c r="AM622" s="150"/>
      <c r="AN622" s="150"/>
      <c r="AO622" s="150"/>
      <c r="AP622" s="150"/>
      <c r="AQ622" s="150"/>
      <c r="AR622" s="150"/>
      <c r="AS622" s="150"/>
      <c r="AT622" s="150"/>
      <c r="AU622" s="150"/>
      <c r="AV622" s="150"/>
      <c r="AW622" s="150"/>
      <c r="AX622" s="150"/>
      <c r="AY622" s="150"/>
      <c r="AZ622" s="150"/>
      <c r="BA622" s="150"/>
      <c r="BB622" s="150"/>
      <c r="BC622" s="150"/>
      <c r="BD622" s="150"/>
      <c r="BE622" s="150"/>
      <c r="BF622" s="150"/>
      <c r="BG622" s="151"/>
      <c r="BH622" s="150"/>
      <c r="BI622" s="150"/>
      <c r="BJ622" s="150"/>
      <c r="BK622" s="150"/>
      <c r="BL622" s="150"/>
      <c r="BM622" s="150"/>
      <c r="BN622" s="151"/>
      <c r="BO622" s="150"/>
      <c r="BP622" s="151"/>
      <c r="BQ622" s="126"/>
    </row>
    <row r="623" spans="1:69" ht="12.75" customHeight="1">
      <c r="A623" s="127"/>
      <c r="B623" s="208"/>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c r="AC623" s="150"/>
      <c r="AD623" s="150"/>
      <c r="AE623" s="150"/>
      <c r="AF623" s="150"/>
      <c r="AG623" s="150"/>
      <c r="AH623" s="150"/>
      <c r="AI623" s="150"/>
      <c r="AJ623" s="150"/>
      <c r="AK623" s="150"/>
      <c r="AL623" s="150"/>
      <c r="AM623" s="150"/>
      <c r="AN623" s="150"/>
      <c r="AO623" s="150"/>
      <c r="AP623" s="150"/>
      <c r="AQ623" s="150"/>
      <c r="AR623" s="150"/>
      <c r="AS623" s="150"/>
      <c r="AT623" s="150"/>
      <c r="AU623" s="150"/>
      <c r="AV623" s="150"/>
      <c r="AW623" s="150"/>
      <c r="AX623" s="150"/>
      <c r="AY623" s="150"/>
      <c r="AZ623" s="150"/>
      <c r="BA623" s="150"/>
      <c r="BB623" s="150"/>
      <c r="BC623" s="150"/>
      <c r="BD623" s="150"/>
      <c r="BE623" s="150"/>
      <c r="BF623" s="150"/>
      <c r="BG623" s="151"/>
      <c r="BH623" s="150"/>
      <c r="BI623" s="150"/>
      <c r="BJ623" s="150"/>
      <c r="BK623" s="150"/>
      <c r="BL623" s="150"/>
      <c r="BM623" s="150"/>
      <c r="BN623" s="151"/>
      <c r="BO623" s="150"/>
      <c r="BP623" s="151"/>
      <c r="BQ623" s="126"/>
    </row>
    <row r="624" spans="1:69" ht="12.75" customHeight="1">
      <c r="A624" s="127"/>
      <c r="B624" s="127"/>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c r="AL624" s="150"/>
      <c r="AM624" s="150"/>
      <c r="AN624" s="150"/>
      <c r="AO624" s="150"/>
      <c r="AP624" s="150"/>
      <c r="AQ624" s="150"/>
      <c r="AR624" s="150"/>
      <c r="AS624" s="150"/>
      <c r="AT624" s="150"/>
      <c r="AU624" s="150"/>
      <c r="AV624" s="150"/>
      <c r="AW624" s="150"/>
      <c r="AX624" s="150"/>
      <c r="AY624" s="150"/>
      <c r="AZ624" s="150"/>
      <c r="BA624" s="150"/>
      <c r="BB624" s="150"/>
      <c r="BC624" s="150"/>
      <c r="BD624" s="150"/>
      <c r="BE624" s="150"/>
      <c r="BF624" s="150"/>
      <c r="BG624" s="151"/>
      <c r="BH624" s="150"/>
      <c r="BI624" s="150"/>
      <c r="BJ624" s="150"/>
      <c r="BK624" s="150"/>
      <c r="BL624" s="150"/>
      <c r="BM624" s="150"/>
      <c r="BN624" s="151"/>
      <c r="BO624" s="150"/>
      <c r="BP624" s="151"/>
      <c r="BQ624" s="126"/>
    </row>
    <row r="625" spans="1:69" ht="12.75" customHeight="1">
      <c r="A625" s="127"/>
      <c r="B625" s="127"/>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c r="AC625" s="150"/>
      <c r="AD625" s="150"/>
      <c r="AE625" s="150"/>
      <c r="AF625" s="150"/>
      <c r="AG625" s="150"/>
      <c r="AH625" s="150"/>
      <c r="AI625" s="150"/>
      <c r="AJ625" s="150"/>
      <c r="AK625" s="150"/>
      <c r="AL625" s="150"/>
      <c r="AM625" s="150"/>
      <c r="AN625" s="150"/>
      <c r="AO625" s="150"/>
      <c r="AP625" s="150"/>
      <c r="AQ625" s="150"/>
      <c r="AR625" s="150"/>
      <c r="AS625" s="150"/>
      <c r="AT625" s="150"/>
      <c r="AU625" s="150"/>
      <c r="AV625" s="150"/>
      <c r="AW625" s="150"/>
      <c r="AX625" s="150"/>
      <c r="AY625" s="150"/>
      <c r="AZ625" s="150"/>
      <c r="BA625" s="150"/>
      <c r="BB625" s="150"/>
      <c r="BC625" s="150"/>
      <c r="BD625" s="150"/>
      <c r="BE625" s="150"/>
      <c r="BF625" s="150"/>
      <c r="BG625" s="151"/>
      <c r="BH625" s="150"/>
      <c r="BI625" s="150"/>
      <c r="BJ625" s="150"/>
      <c r="BK625" s="150"/>
      <c r="BL625" s="150"/>
      <c r="BM625" s="150"/>
      <c r="BN625" s="151"/>
      <c r="BO625" s="150"/>
      <c r="BP625" s="151"/>
      <c r="BQ625" s="126"/>
    </row>
    <row r="626" spans="1:69" ht="12.75" customHeight="1">
      <c r="A626" s="127"/>
      <c r="B626" s="127"/>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1"/>
      <c r="BH626" s="150"/>
      <c r="BI626" s="150"/>
      <c r="BJ626" s="150"/>
      <c r="BK626" s="150"/>
      <c r="BL626" s="150"/>
      <c r="BM626" s="150"/>
      <c r="BN626" s="151"/>
      <c r="BO626" s="150"/>
      <c r="BP626" s="151"/>
      <c r="BQ626" s="126"/>
    </row>
    <row r="627" spans="1:69" ht="12.75" customHeight="1">
      <c r="A627" s="127"/>
      <c r="B627" s="127"/>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c r="AC627" s="150"/>
      <c r="AD627" s="150"/>
      <c r="AE627" s="150"/>
      <c r="AF627" s="150"/>
      <c r="AG627" s="150"/>
      <c r="AH627" s="150"/>
      <c r="AI627" s="150"/>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1"/>
      <c r="BH627" s="150"/>
      <c r="BI627" s="150"/>
      <c r="BJ627" s="150"/>
      <c r="BK627" s="150"/>
      <c r="BL627" s="150"/>
      <c r="BM627" s="150"/>
      <c r="BN627" s="151"/>
      <c r="BO627" s="150"/>
      <c r="BP627" s="151"/>
      <c r="BQ627" s="126"/>
    </row>
    <row r="628" spans="1:69" ht="12.75" customHeight="1">
      <c r="A628" s="127"/>
      <c r="B628" s="127"/>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150"/>
      <c r="AD628" s="150"/>
      <c r="AE628" s="150"/>
      <c r="AF628" s="150"/>
      <c r="AG628" s="150"/>
      <c r="AH628" s="150"/>
      <c r="AI628" s="150"/>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1"/>
      <c r="BH628" s="150"/>
      <c r="BI628" s="150"/>
      <c r="BJ628" s="150"/>
      <c r="BK628" s="150"/>
      <c r="BL628" s="150"/>
      <c r="BM628" s="150"/>
      <c r="BN628" s="151"/>
      <c r="BO628" s="150"/>
      <c r="BP628" s="151"/>
      <c r="BQ628" s="126"/>
    </row>
    <row r="629" spans="1:69" ht="12.75" customHeight="1">
      <c r="A629" s="127"/>
      <c r="B629" s="127"/>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c r="AL629" s="150"/>
      <c r="AM629" s="150"/>
      <c r="AN629" s="150"/>
      <c r="AO629" s="150"/>
      <c r="AP629" s="150"/>
      <c r="AQ629" s="150"/>
      <c r="AR629" s="150"/>
      <c r="AS629" s="150"/>
      <c r="AT629" s="150"/>
      <c r="AU629" s="150"/>
      <c r="AV629" s="150"/>
      <c r="AW629" s="150"/>
      <c r="AX629" s="150"/>
      <c r="AY629" s="150"/>
      <c r="AZ629" s="150"/>
      <c r="BA629" s="150"/>
      <c r="BB629" s="150"/>
      <c r="BC629" s="150"/>
      <c r="BD629" s="150"/>
      <c r="BE629" s="150"/>
      <c r="BF629" s="150"/>
      <c r="BG629" s="151"/>
      <c r="BH629" s="150"/>
      <c r="BI629" s="150"/>
      <c r="BJ629" s="150"/>
      <c r="BK629" s="150"/>
      <c r="BL629" s="150"/>
      <c r="BM629" s="150"/>
      <c r="BN629" s="151"/>
      <c r="BO629" s="150"/>
      <c r="BP629" s="151"/>
      <c r="BQ629" s="126"/>
    </row>
    <row r="630" spans="1:69" ht="12.75" customHeight="1">
      <c r="A630" s="127"/>
      <c r="B630" s="127"/>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c r="AC630" s="150"/>
      <c r="AD630" s="150"/>
      <c r="AE630" s="150"/>
      <c r="AF630" s="150"/>
      <c r="AG630" s="150"/>
      <c r="AH630" s="150"/>
      <c r="AI630" s="150"/>
      <c r="AJ630" s="150"/>
      <c r="AK630" s="150"/>
      <c r="AL630" s="150"/>
      <c r="AM630" s="150"/>
      <c r="AN630" s="150"/>
      <c r="AO630" s="150"/>
      <c r="AP630" s="150"/>
      <c r="AQ630" s="150"/>
      <c r="AR630" s="150"/>
      <c r="AS630" s="150"/>
      <c r="AT630" s="150"/>
      <c r="AU630" s="150"/>
      <c r="AV630" s="150"/>
      <c r="AW630" s="150"/>
      <c r="AX630" s="150"/>
      <c r="AY630" s="150"/>
      <c r="AZ630" s="150"/>
      <c r="BA630" s="150"/>
      <c r="BB630" s="150"/>
      <c r="BC630" s="150"/>
      <c r="BD630" s="150"/>
      <c r="BE630" s="150"/>
      <c r="BF630" s="150"/>
      <c r="BG630" s="151"/>
      <c r="BH630" s="150"/>
      <c r="BI630" s="150"/>
      <c r="BJ630" s="150"/>
      <c r="BK630" s="150"/>
      <c r="BL630" s="150"/>
      <c r="BM630" s="150"/>
      <c r="BN630" s="151"/>
      <c r="BO630" s="150"/>
      <c r="BP630" s="151"/>
      <c r="BQ630" s="126"/>
    </row>
    <row r="631" spans="1:69" ht="12.75" customHeight="1">
      <c r="A631" s="127"/>
      <c r="B631" s="127"/>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c r="AC631" s="150"/>
      <c r="AD631" s="150"/>
      <c r="AE631" s="150"/>
      <c r="AF631" s="150"/>
      <c r="AG631" s="150"/>
      <c r="AH631" s="150"/>
      <c r="AI631" s="150"/>
      <c r="AJ631" s="150"/>
      <c r="AK631" s="150"/>
      <c r="AL631" s="150"/>
      <c r="AM631" s="150"/>
      <c r="AN631" s="150"/>
      <c r="AO631" s="150"/>
      <c r="AP631" s="150"/>
      <c r="AQ631" s="150"/>
      <c r="AR631" s="150"/>
      <c r="AS631" s="150"/>
      <c r="AT631" s="150"/>
      <c r="AU631" s="150"/>
      <c r="AV631" s="150"/>
      <c r="AW631" s="150"/>
      <c r="AX631" s="150"/>
      <c r="AY631" s="150"/>
      <c r="AZ631" s="150"/>
      <c r="BA631" s="150"/>
      <c r="BB631" s="150"/>
      <c r="BC631" s="150"/>
      <c r="BD631" s="150"/>
      <c r="BE631" s="150"/>
      <c r="BF631" s="150"/>
      <c r="BG631" s="151"/>
      <c r="BH631" s="150"/>
      <c r="BI631" s="150"/>
      <c r="BJ631" s="150"/>
      <c r="BK631" s="150"/>
      <c r="BL631" s="150"/>
      <c r="BM631" s="150"/>
      <c r="BN631" s="151"/>
      <c r="BO631" s="150"/>
      <c r="BP631" s="151"/>
      <c r="BQ631" s="126"/>
    </row>
    <row r="632" spans="1:69" ht="12.75" customHeight="1">
      <c r="A632" s="127"/>
      <c r="B632" s="127"/>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c r="AL632" s="150"/>
      <c r="AM632" s="150"/>
      <c r="AN632" s="150"/>
      <c r="AO632" s="150"/>
      <c r="AP632" s="150"/>
      <c r="AQ632" s="150"/>
      <c r="AR632" s="150"/>
      <c r="AS632" s="150"/>
      <c r="AT632" s="150"/>
      <c r="AU632" s="150"/>
      <c r="AV632" s="150"/>
      <c r="AW632" s="150"/>
      <c r="AX632" s="150"/>
      <c r="AY632" s="150"/>
      <c r="AZ632" s="150"/>
      <c r="BA632" s="150"/>
      <c r="BB632" s="150"/>
      <c r="BC632" s="150"/>
      <c r="BD632" s="150"/>
      <c r="BE632" s="150"/>
      <c r="BF632" s="150"/>
      <c r="BG632" s="151"/>
      <c r="BH632" s="150"/>
      <c r="BI632" s="150"/>
      <c r="BJ632" s="150"/>
      <c r="BK632" s="150"/>
      <c r="BL632" s="150"/>
      <c r="BM632" s="150"/>
      <c r="BN632" s="151"/>
      <c r="BO632" s="150"/>
      <c r="BP632" s="151"/>
      <c r="BQ632" s="126"/>
    </row>
    <row r="633" spans="1:69" ht="12.75" customHeight="1">
      <c r="A633" s="127"/>
      <c r="B633" s="127"/>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c r="AL633" s="150"/>
      <c r="AM633" s="150"/>
      <c r="AN633" s="150"/>
      <c r="AO633" s="150"/>
      <c r="AP633" s="150"/>
      <c r="AQ633" s="150"/>
      <c r="AR633" s="150"/>
      <c r="AS633" s="150"/>
      <c r="AT633" s="150"/>
      <c r="AU633" s="150"/>
      <c r="AV633" s="150"/>
      <c r="AW633" s="150"/>
      <c r="AX633" s="150"/>
      <c r="AY633" s="150"/>
      <c r="AZ633" s="150"/>
      <c r="BA633" s="150"/>
      <c r="BB633" s="150"/>
      <c r="BC633" s="150"/>
      <c r="BD633" s="150"/>
      <c r="BE633" s="150"/>
      <c r="BF633" s="150"/>
      <c r="BG633" s="151"/>
      <c r="BH633" s="150"/>
      <c r="BI633" s="150"/>
      <c r="BJ633" s="150"/>
      <c r="BK633" s="150"/>
      <c r="BL633" s="150"/>
      <c r="BM633" s="150"/>
      <c r="BN633" s="151"/>
      <c r="BO633" s="150"/>
      <c r="BP633" s="151"/>
      <c r="BQ633" s="126"/>
    </row>
    <row r="634" spans="1:69" ht="12.75" customHeight="1">
      <c r="A634" s="127"/>
      <c r="B634" s="127"/>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c r="AC634" s="150"/>
      <c r="AD634" s="150"/>
      <c r="AE634" s="150"/>
      <c r="AF634" s="150"/>
      <c r="AG634" s="150"/>
      <c r="AH634" s="150"/>
      <c r="AI634" s="150"/>
      <c r="AJ634" s="150"/>
      <c r="AK634" s="150"/>
      <c r="AL634" s="150"/>
      <c r="AM634" s="150"/>
      <c r="AN634" s="150"/>
      <c r="AO634" s="150"/>
      <c r="AP634" s="150"/>
      <c r="AQ634" s="150"/>
      <c r="AR634" s="150"/>
      <c r="AS634" s="150"/>
      <c r="AT634" s="150"/>
      <c r="AU634" s="150"/>
      <c r="AV634" s="150"/>
      <c r="AW634" s="150"/>
      <c r="AX634" s="150"/>
      <c r="AY634" s="150"/>
      <c r="AZ634" s="150"/>
      <c r="BA634" s="150"/>
      <c r="BB634" s="150"/>
      <c r="BC634" s="150"/>
      <c r="BD634" s="150"/>
      <c r="BE634" s="150"/>
      <c r="BF634" s="150"/>
      <c r="BG634" s="151"/>
      <c r="BH634" s="150"/>
      <c r="BI634" s="150"/>
      <c r="BJ634" s="150"/>
      <c r="BK634" s="150"/>
      <c r="BL634" s="150"/>
      <c r="BM634" s="150"/>
      <c r="BN634" s="151"/>
      <c r="BO634" s="150"/>
      <c r="BP634" s="151"/>
      <c r="BQ634" s="126"/>
    </row>
    <row r="635" spans="1:69" ht="12.75" customHeight="1">
      <c r="A635" s="127"/>
      <c r="B635" s="127"/>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c r="AC635" s="150"/>
      <c r="AD635" s="150"/>
      <c r="AE635" s="150"/>
      <c r="AF635" s="150"/>
      <c r="AG635" s="150"/>
      <c r="AH635" s="150"/>
      <c r="AI635" s="150"/>
      <c r="AJ635" s="150"/>
      <c r="AK635" s="150"/>
      <c r="AL635" s="150"/>
      <c r="AM635" s="150"/>
      <c r="AN635" s="150"/>
      <c r="AO635" s="150"/>
      <c r="AP635" s="150"/>
      <c r="AQ635" s="150"/>
      <c r="AR635" s="150"/>
      <c r="AS635" s="150"/>
      <c r="AT635" s="150"/>
      <c r="AU635" s="150"/>
      <c r="AV635" s="150"/>
      <c r="AW635" s="150"/>
      <c r="AX635" s="150"/>
      <c r="AY635" s="150"/>
      <c r="AZ635" s="150"/>
      <c r="BA635" s="150"/>
      <c r="BB635" s="150"/>
      <c r="BC635" s="150"/>
      <c r="BD635" s="150"/>
      <c r="BE635" s="150"/>
      <c r="BF635" s="150"/>
      <c r="BG635" s="151"/>
      <c r="BH635" s="150"/>
      <c r="BI635" s="150"/>
      <c r="BJ635" s="150"/>
      <c r="BK635" s="150"/>
      <c r="BL635" s="150"/>
      <c r="BM635" s="150"/>
      <c r="BN635" s="151"/>
      <c r="BO635" s="150"/>
      <c r="BP635" s="151"/>
      <c r="BQ635" s="126"/>
    </row>
    <row r="636" spans="1:69" ht="12.75" customHeight="1">
      <c r="A636" s="127"/>
      <c r="B636" s="127"/>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c r="AL636" s="150"/>
      <c r="AM636" s="150"/>
      <c r="AN636" s="150"/>
      <c r="AO636" s="150"/>
      <c r="AP636" s="150"/>
      <c r="AQ636" s="150"/>
      <c r="AR636" s="150"/>
      <c r="AS636" s="150"/>
      <c r="AT636" s="150"/>
      <c r="AU636" s="150"/>
      <c r="AV636" s="150"/>
      <c r="AW636" s="150"/>
      <c r="AX636" s="150"/>
      <c r="AY636" s="150"/>
      <c r="AZ636" s="150"/>
      <c r="BA636" s="150"/>
      <c r="BB636" s="150"/>
      <c r="BC636" s="150"/>
      <c r="BD636" s="150"/>
      <c r="BE636" s="150"/>
      <c r="BF636" s="150"/>
      <c r="BG636" s="151"/>
      <c r="BH636" s="150"/>
      <c r="BI636" s="150"/>
      <c r="BJ636" s="150"/>
      <c r="BK636" s="150"/>
      <c r="BL636" s="150"/>
      <c r="BM636" s="150"/>
      <c r="BN636" s="151"/>
      <c r="BO636" s="150"/>
      <c r="BP636" s="151"/>
      <c r="BQ636" s="126"/>
    </row>
    <row r="637" spans="1:69" ht="12.75" customHeight="1">
      <c r="A637" s="127"/>
      <c r="B637" s="127"/>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c r="AL637" s="150"/>
      <c r="AM637" s="150"/>
      <c r="AN637" s="150"/>
      <c r="AO637" s="150"/>
      <c r="AP637" s="150"/>
      <c r="AQ637" s="150"/>
      <c r="AR637" s="150"/>
      <c r="AS637" s="150"/>
      <c r="AT637" s="150"/>
      <c r="AU637" s="150"/>
      <c r="AV637" s="150"/>
      <c r="AW637" s="150"/>
      <c r="AX637" s="150"/>
      <c r="AY637" s="150"/>
      <c r="AZ637" s="150"/>
      <c r="BA637" s="150"/>
      <c r="BB637" s="150"/>
      <c r="BC637" s="150"/>
      <c r="BD637" s="150"/>
      <c r="BE637" s="150"/>
      <c r="BF637" s="150"/>
      <c r="BG637" s="151"/>
      <c r="BH637" s="150"/>
      <c r="BI637" s="150"/>
      <c r="BJ637" s="150"/>
      <c r="BK637" s="150"/>
      <c r="BL637" s="150"/>
      <c r="BM637" s="150"/>
      <c r="BN637" s="151"/>
      <c r="BO637" s="150"/>
      <c r="BP637" s="151"/>
      <c r="BQ637" s="126"/>
    </row>
    <row r="638" spans="1:69" ht="12.75" customHeight="1">
      <c r="A638" s="127"/>
      <c r="B638" s="127"/>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c r="AL638" s="150"/>
      <c r="AM638" s="150"/>
      <c r="AN638" s="150"/>
      <c r="AO638" s="150"/>
      <c r="AP638" s="150"/>
      <c r="AQ638" s="150"/>
      <c r="AR638" s="150"/>
      <c r="AS638" s="150"/>
      <c r="AT638" s="150"/>
      <c r="AU638" s="150"/>
      <c r="AV638" s="150"/>
      <c r="AW638" s="150"/>
      <c r="AX638" s="150"/>
      <c r="AY638" s="150"/>
      <c r="AZ638" s="150"/>
      <c r="BA638" s="150"/>
      <c r="BB638" s="150"/>
      <c r="BC638" s="150"/>
      <c r="BD638" s="150"/>
      <c r="BE638" s="150"/>
      <c r="BF638" s="150"/>
      <c r="BG638" s="151"/>
      <c r="BH638" s="150"/>
      <c r="BI638" s="150"/>
      <c r="BJ638" s="150"/>
      <c r="BK638" s="150"/>
      <c r="BL638" s="150"/>
      <c r="BM638" s="150"/>
      <c r="BN638" s="151"/>
      <c r="BO638" s="150"/>
      <c r="BP638" s="151"/>
      <c r="BQ638" s="126"/>
    </row>
    <row r="639" spans="1:69" ht="12.75" customHeight="1">
      <c r="A639" s="127"/>
      <c r="B639" s="127"/>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c r="AC639" s="150"/>
      <c r="AD639" s="150"/>
      <c r="AE639" s="150"/>
      <c r="AF639" s="150"/>
      <c r="AG639" s="150"/>
      <c r="AH639" s="150"/>
      <c r="AI639" s="150"/>
      <c r="AJ639" s="150"/>
      <c r="AK639" s="150"/>
      <c r="AL639" s="150"/>
      <c r="AM639" s="150"/>
      <c r="AN639" s="150"/>
      <c r="AO639" s="150"/>
      <c r="AP639" s="150"/>
      <c r="AQ639" s="150"/>
      <c r="AR639" s="150"/>
      <c r="AS639" s="150"/>
      <c r="AT639" s="150"/>
      <c r="AU639" s="150"/>
      <c r="AV639" s="150"/>
      <c r="AW639" s="150"/>
      <c r="AX639" s="150"/>
      <c r="AY639" s="150"/>
      <c r="AZ639" s="150"/>
      <c r="BA639" s="150"/>
      <c r="BB639" s="150"/>
      <c r="BC639" s="150"/>
      <c r="BD639" s="150"/>
      <c r="BE639" s="150"/>
      <c r="BF639" s="150"/>
      <c r="BG639" s="151"/>
      <c r="BH639" s="150"/>
      <c r="BI639" s="150"/>
      <c r="BJ639" s="150"/>
      <c r="BK639" s="150"/>
      <c r="BL639" s="150"/>
      <c r="BM639" s="150"/>
      <c r="BN639" s="151"/>
      <c r="BO639" s="150"/>
      <c r="BP639" s="151"/>
      <c r="BQ639" s="126"/>
    </row>
    <row r="640" spans="1:69" ht="12.75" customHeight="1">
      <c r="A640" s="127"/>
      <c r="B640" s="127"/>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c r="AL640" s="150"/>
      <c r="AM640" s="150"/>
      <c r="AN640" s="150"/>
      <c r="AO640" s="150"/>
      <c r="AP640" s="150"/>
      <c r="AQ640" s="150"/>
      <c r="AR640" s="150"/>
      <c r="AS640" s="150"/>
      <c r="AT640" s="150"/>
      <c r="AU640" s="150"/>
      <c r="AV640" s="150"/>
      <c r="AW640" s="150"/>
      <c r="AX640" s="150"/>
      <c r="AY640" s="150"/>
      <c r="AZ640" s="150"/>
      <c r="BA640" s="150"/>
      <c r="BB640" s="150"/>
      <c r="BC640" s="150"/>
      <c r="BD640" s="150"/>
      <c r="BE640" s="150"/>
      <c r="BF640" s="150"/>
      <c r="BG640" s="151"/>
      <c r="BH640" s="150"/>
      <c r="BI640" s="150"/>
      <c r="BJ640" s="150"/>
      <c r="BK640" s="150"/>
      <c r="BL640" s="150"/>
      <c r="BM640" s="150"/>
      <c r="BN640" s="151"/>
      <c r="BO640" s="150"/>
      <c r="BP640" s="151"/>
      <c r="BQ640" s="126"/>
    </row>
    <row r="641" spans="1:69" ht="12.75" customHeight="1">
      <c r="A641" s="127"/>
      <c r="B641" s="127"/>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c r="AL641" s="150"/>
      <c r="AM641" s="150"/>
      <c r="AN641" s="150"/>
      <c r="AO641" s="150"/>
      <c r="AP641" s="150"/>
      <c r="AQ641" s="150"/>
      <c r="AR641" s="150"/>
      <c r="AS641" s="150"/>
      <c r="AT641" s="150"/>
      <c r="AU641" s="150"/>
      <c r="AV641" s="150"/>
      <c r="AW641" s="150"/>
      <c r="AX641" s="150"/>
      <c r="AY641" s="150"/>
      <c r="AZ641" s="150"/>
      <c r="BA641" s="150"/>
      <c r="BB641" s="150"/>
      <c r="BC641" s="150"/>
      <c r="BD641" s="150"/>
      <c r="BE641" s="150"/>
      <c r="BF641" s="150"/>
      <c r="BG641" s="151"/>
      <c r="BH641" s="150"/>
      <c r="BI641" s="150"/>
      <c r="BJ641" s="150"/>
      <c r="BK641" s="150"/>
      <c r="BL641" s="150"/>
      <c r="BM641" s="150"/>
      <c r="BN641" s="151"/>
      <c r="BO641" s="150"/>
      <c r="BP641" s="151"/>
      <c r="BQ641" s="126"/>
    </row>
    <row r="642" spans="1:69" ht="12.75" customHeight="1">
      <c r="A642" s="127"/>
      <c r="B642" s="127"/>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c r="AL642" s="150"/>
      <c r="AM642" s="150"/>
      <c r="AN642" s="150"/>
      <c r="AO642" s="150"/>
      <c r="AP642" s="150"/>
      <c r="AQ642" s="150"/>
      <c r="AR642" s="150"/>
      <c r="AS642" s="150"/>
      <c r="AT642" s="150"/>
      <c r="AU642" s="150"/>
      <c r="AV642" s="150"/>
      <c r="AW642" s="150"/>
      <c r="AX642" s="150"/>
      <c r="AY642" s="150"/>
      <c r="AZ642" s="150"/>
      <c r="BA642" s="150"/>
      <c r="BB642" s="150"/>
      <c r="BC642" s="150"/>
      <c r="BD642" s="150"/>
      <c r="BE642" s="150"/>
      <c r="BF642" s="150"/>
      <c r="BG642" s="151"/>
      <c r="BH642" s="150"/>
      <c r="BI642" s="150"/>
      <c r="BJ642" s="150"/>
      <c r="BK642" s="150"/>
      <c r="BL642" s="150"/>
      <c r="BM642" s="150"/>
      <c r="BN642" s="151"/>
      <c r="BO642" s="150"/>
      <c r="BP642" s="151"/>
      <c r="BQ642" s="126"/>
    </row>
    <row r="643" spans="1:69" ht="12.75" customHeight="1">
      <c r="A643" s="127"/>
      <c r="B643" s="127"/>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c r="AC643" s="150"/>
      <c r="AD643" s="150"/>
      <c r="AE643" s="150"/>
      <c r="AF643" s="150"/>
      <c r="AG643" s="150"/>
      <c r="AH643" s="150"/>
      <c r="AI643" s="150"/>
      <c r="AJ643" s="150"/>
      <c r="AK643" s="150"/>
      <c r="AL643" s="150"/>
      <c r="AM643" s="150"/>
      <c r="AN643" s="150"/>
      <c r="AO643" s="150"/>
      <c r="AP643" s="150"/>
      <c r="AQ643" s="150"/>
      <c r="AR643" s="150"/>
      <c r="AS643" s="150"/>
      <c r="AT643" s="150"/>
      <c r="AU643" s="150"/>
      <c r="AV643" s="150"/>
      <c r="AW643" s="150"/>
      <c r="AX643" s="150"/>
      <c r="AY643" s="150"/>
      <c r="AZ643" s="150"/>
      <c r="BA643" s="150"/>
      <c r="BB643" s="150"/>
      <c r="BC643" s="150"/>
      <c r="BD643" s="150"/>
      <c r="BE643" s="150"/>
      <c r="BF643" s="150"/>
      <c r="BG643" s="151"/>
      <c r="BH643" s="150"/>
      <c r="BI643" s="150"/>
      <c r="BJ643" s="150"/>
      <c r="BK643" s="150"/>
      <c r="BL643" s="150"/>
      <c r="BM643" s="150"/>
      <c r="BN643" s="151"/>
      <c r="BO643" s="150"/>
      <c r="BP643" s="151"/>
      <c r="BQ643" s="126"/>
    </row>
    <row r="644" spans="1:69" ht="12.75" customHeight="1">
      <c r="A644" s="127"/>
      <c r="B644" s="127"/>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c r="AC644" s="150"/>
      <c r="AD644" s="150"/>
      <c r="AE644" s="150"/>
      <c r="AF644" s="150"/>
      <c r="AG644" s="150"/>
      <c r="AH644" s="150"/>
      <c r="AI644" s="150"/>
      <c r="AJ644" s="150"/>
      <c r="AK644" s="150"/>
      <c r="AL644" s="150"/>
      <c r="AM644" s="150"/>
      <c r="AN644" s="150"/>
      <c r="AO644" s="150"/>
      <c r="AP644" s="150"/>
      <c r="AQ644" s="150"/>
      <c r="AR644" s="150"/>
      <c r="AS644" s="150"/>
      <c r="AT644" s="150"/>
      <c r="AU644" s="150"/>
      <c r="AV644" s="150"/>
      <c r="AW644" s="150"/>
      <c r="AX644" s="150"/>
      <c r="AY644" s="150"/>
      <c r="AZ644" s="150"/>
      <c r="BA644" s="150"/>
      <c r="BB644" s="150"/>
      <c r="BC644" s="150"/>
      <c r="BD644" s="150"/>
      <c r="BE644" s="150"/>
      <c r="BF644" s="150"/>
      <c r="BG644" s="151"/>
      <c r="BH644" s="150"/>
      <c r="BI644" s="150"/>
      <c r="BJ644" s="150"/>
      <c r="BK644" s="150"/>
      <c r="BL644" s="150"/>
      <c r="BM644" s="150"/>
      <c r="BN644" s="151"/>
      <c r="BO644" s="150"/>
      <c r="BP644" s="151"/>
      <c r="BQ644" s="126"/>
    </row>
    <row r="645" spans="1:69" ht="12.75" customHeight="1">
      <c r="A645" s="127"/>
      <c r="B645" s="127"/>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c r="AL645" s="150"/>
      <c r="AM645" s="150"/>
      <c r="AN645" s="150"/>
      <c r="AO645" s="150"/>
      <c r="AP645" s="150"/>
      <c r="AQ645" s="150"/>
      <c r="AR645" s="150"/>
      <c r="AS645" s="150"/>
      <c r="AT645" s="150"/>
      <c r="AU645" s="150"/>
      <c r="AV645" s="150"/>
      <c r="AW645" s="150"/>
      <c r="AX645" s="150"/>
      <c r="AY645" s="150"/>
      <c r="AZ645" s="150"/>
      <c r="BA645" s="150"/>
      <c r="BB645" s="150"/>
      <c r="BC645" s="150"/>
      <c r="BD645" s="150"/>
      <c r="BE645" s="150"/>
      <c r="BF645" s="150"/>
      <c r="BG645" s="151"/>
      <c r="BH645" s="150"/>
      <c r="BI645" s="150"/>
      <c r="BJ645" s="150"/>
      <c r="BK645" s="150"/>
      <c r="BL645" s="150"/>
      <c r="BM645" s="150"/>
      <c r="BN645" s="151"/>
      <c r="BO645" s="150"/>
      <c r="BP645" s="151"/>
      <c r="BQ645" s="126"/>
    </row>
    <row r="646" spans="1:69" ht="12.75" customHeight="1">
      <c r="A646" s="127"/>
      <c r="B646" s="127"/>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c r="AC646" s="150"/>
      <c r="AD646" s="150"/>
      <c r="AE646" s="150"/>
      <c r="AF646" s="150"/>
      <c r="AG646" s="150"/>
      <c r="AH646" s="150"/>
      <c r="AI646" s="150"/>
      <c r="AJ646" s="150"/>
      <c r="AK646" s="150"/>
      <c r="AL646" s="150"/>
      <c r="AM646" s="150"/>
      <c r="AN646" s="150"/>
      <c r="AO646" s="150"/>
      <c r="AP646" s="150"/>
      <c r="AQ646" s="150"/>
      <c r="AR646" s="150"/>
      <c r="AS646" s="150"/>
      <c r="AT646" s="150"/>
      <c r="AU646" s="150"/>
      <c r="AV646" s="150"/>
      <c r="AW646" s="150"/>
      <c r="AX646" s="150"/>
      <c r="AY646" s="150"/>
      <c r="AZ646" s="150"/>
      <c r="BA646" s="150"/>
      <c r="BB646" s="150"/>
      <c r="BC646" s="150"/>
      <c r="BD646" s="150"/>
      <c r="BE646" s="150"/>
      <c r="BF646" s="150"/>
      <c r="BG646" s="151"/>
      <c r="BH646" s="150"/>
      <c r="BI646" s="150"/>
      <c r="BJ646" s="150"/>
      <c r="BK646" s="150"/>
      <c r="BL646" s="150"/>
      <c r="BM646" s="150"/>
      <c r="BN646" s="151"/>
      <c r="BO646" s="150"/>
      <c r="BP646" s="151"/>
      <c r="BQ646" s="126"/>
    </row>
    <row r="647" spans="1:69" ht="12.75" customHeight="1">
      <c r="A647" s="127"/>
      <c r="B647" s="127"/>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c r="AC647" s="150"/>
      <c r="AD647" s="150"/>
      <c r="AE647" s="150"/>
      <c r="AF647" s="150"/>
      <c r="AG647" s="150"/>
      <c r="AH647" s="150"/>
      <c r="AI647" s="150"/>
      <c r="AJ647" s="150"/>
      <c r="AK647" s="150"/>
      <c r="AL647" s="150"/>
      <c r="AM647" s="150"/>
      <c r="AN647" s="150"/>
      <c r="AO647" s="150"/>
      <c r="AP647" s="150"/>
      <c r="AQ647" s="150"/>
      <c r="AR647" s="150"/>
      <c r="AS647" s="150"/>
      <c r="AT647" s="150"/>
      <c r="AU647" s="150"/>
      <c r="AV647" s="150"/>
      <c r="AW647" s="150"/>
      <c r="AX647" s="150"/>
      <c r="AY647" s="150"/>
      <c r="AZ647" s="150"/>
      <c r="BA647" s="150"/>
      <c r="BB647" s="150"/>
      <c r="BC647" s="150"/>
      <c r="BD647" s="150"/>
      <c r="BE647" s="150"/>
      <c r="BF647" s="150"/>
      <c r="BG647" s="151"/>
      <c r="BH647" s="150"/>
      <c r="BI647" s="150"/>
      <c r="BJ647" s="150"/>
      <c r="BK647" s="150"/>
      <c r="BL647" s="150"/>
      <c r="BM647" s="150"/>
      <c r="BN647" s="151"/>
      <c r="BO647" s="150"/>
      <c r="BP647" s="151"/>
      <c r="BQ647" s="126"/>
    </row>
    <row r="648" spans="1:69" ht="12.75" customHeight="1">
      <c r="A648" s="127"/>
      <c r="B648" s="127"/>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c r="AC648" s="150"/>
      <c r="AD648" s="150"/>
      <c r="AE648" s="150"/>
      <c r="AF648" s="150"/>
      <c r="AG648" s="150"/>
      <c r="AH648" s="150"/>
      <c r="AI648" s="150"/>
      <c r="AJ648" s="150"/>
      <c r="AK648" s="150"/>
      <c r="AL648" s="150"/>
      <c r="AM648" s="150"/>
      <c r="AN648" s="150"/>
      <c r="AO648" s="150"/>
      <c r="AP648" s="150"/>
      <c r="AQ648" s="150"/>
      <c r="AR648" s="150"/>
      <c r="AS648" s="150"/>
      <c r="AT648" s="150"/>
      <c r="AU648" s="150"/>
      <c r="AV648" s="150"/>
      <c r="AW648" s="150"/>
      <c r="AX648" s="150"/>
      <c r="AY648" s="150"/>
      <c r="AZ648" s="150"/>
      <c r="BA648" s="150"/>
      <c r="BB648" s="150"/>
      <c r="BC648" s="150"/>
      <c r="BD648" s="150"/>
      <c r="BE648" s="150"/>
      <c r="BF648" s="150"/>
      <c r="BG648" s="151"/>
      <c r="BH648" s="150"/>
      <c r="BI648" s="150"/>
      <c r="BJ648" s="150"/>
      <c r="BK648" s="150"/>
      <c r="BL648" s="150"/>
      <c r="BM648" s="150"/>
      <c r="BN648" s="151"/>
      <c r="BO648" s="150"/>
      <c r="BP648" s="151"/>
      <c r="BQ648" s="126"/>
    </row>
    <row r="649" spans="1:69" ht="12.75" customHeight="1">
      <c r="A649" s="127"/>
      <c r="B649" s="127"/>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c r="AC649" s="150"/>
      <c r="AD649" s="150"/>
      <c r="AE649" s="150"/>
      <c r="AF649" s="150"/>
      <c r="AG649" s="150"/>
      <c r="AH649" s="150"/>
      <c r="AI649" s="150"/>
      <c r="AJ649" s="150"/>
      <c r="AK649" s="150"/>
      <c r="AL649" s="150"/>
      <c r="AM649" s="150"/>
      <c r="AN649" s="150"/>
      <c r="AO649" s="150"/>
      <c r="AP649" s="150"/>
      <c r="AQ649" s="150"/>
      <c r="AR649" s="150"/>
      <c r="AS649" s="150"/>
      <c r="AT649" s="150"/>
      <c r="AU649" s="150"/>
      <c r="AV649" s="150"/>
      <c r="AW649" s="150"/>
      <c r="AX649" s="150"/>
      <c r="AY649" s="150"/>
      <c r="AZ649" s="150"/>
      <c r="BA649" s="150"/>
      <c r="BB649" s="150"/>
      <c r="BC649" s="150"/>
      <c r="BD649" s="150"/>
      <c r="BE649" s="150"/>
      <c r="BF649" s="150"/>
      <c r="BG649" s="151"/>
      <c r="BH649" s="150"/>
      <c r="BI649" s="150"/>
      <c r="BJ649" s="150"/>
      <c r="BK649" s="150"/>
      <c r="BL649" s="150"/>
      <c r="BM649" s="150"/>
      <c r="BN649" s="151"/>
      <c r="BO649" s="150"/>
      <c r="BP649" s="151"/>
      <c r="BQ649" s="126"/>
    </row>
    <row r="650" spans="1:69" ht="12.75" customHeight="1">
      <c r="A650" s="127"/>
      <c r="B650" s="127"/>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c r="AC650" s="150"/>
      <c r="AD650" s="150"/>
      <c r="AE650" s="150"/>
      <c r="AF650" s="150"/>
      <c r="AG650" s="150"/>
      <c r="AH650" s="150"/>
      <c r="AI650" s="150"/>
      <c r="AJ650" s="150"/>
      <c r="AK650" s="150"/>
      <c r="AL650" s="150"/>
      <c r="AM650" s="150"/>
      <c r="AN650" s="150"/>
      <c r="AO650" s="150"/>
      <c r="AP650" s="150"/>
      <c r="AQ650" s="150"/>
      <c r="AR650" s="150"/>
      <c r="AS650" s="150"/>
      <c r="AT650" s="150"/>
      <c r="AU650" s="150"/>
      <c r="AV650" s="150"/>
      <c r="AW650" s="150"/>
      <c r="AX650" s="150"/>
      <c r="AY650" s="150"/>
      <c r="AZ650" s="150"/>
      <c r="BA650" s="150"/>
      <c r="BB650" s="150"/>
      <c r="BC650" s="150"/>
      <c r="BD650" s="150"/>
      <c r="BE650" s="150"/>
      <c r="BF650" s="150"/>
      <c r="BG650" s="151"/>
      <c r="BH650" s="150"/>
      <c r="BI650" s="150"/>
      <c r="BJ650" s="150"/>
      <c r="BK650" s="150"/>
      <c r="BL650" s="150"/>
      <c r="BM650" s="150"/>
      <c r="BN650" s="151"/>
      <c r="BO650" s="150"/>
      <c r="BP650" s="151"/>
      <c r="BQ650" s="126"/>
    </row>
    <row r="651" spans="1:69" ht="12.75" customHeight="1">
      <c r="A651" s="127"/>
      <c r="B651" s="127"/>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c r="AC651" s="150"/>
      <c r="AD651" s="150"/>
      <c r="AE651" s="150"/>
      <c r="AF651" s="150"/>
      <c r="AG651" s="150"/>
      <c r="AH651" s="150"/>
      <c r="AI651" s="150"/>
      <c r="AJ651" s="150"/>
      <c r="AK651" s="150"/>
      <c r="AL651" s="150"/>
      <c r="AM651" s="150"/>
      <c r="AN651" s="150"/>
      <c r="AO651" s="150"/>
      <c r="AP651" s="150"/>
      <c r="AQ651" s="150"/>
      <c r="AR651" s="150"/>
      <c r="AS651" s="150"/>
      <c r="AT651" s="150"/>
      <c r="AU651" s="150"/>
      <c r="AV651" s="150"/>
      <c r="AW651" s="150"/>
      <c r="AX651" s="150"/>
      <c r="AY651" s="150"/>
      <c r="AZ651" s="150"/>
      <c r="BA651" s="150"/>
      <c r="BB651" s="150"/>
      <c r="BC651" s="150"/>
      <c r="BD651" s="150"/>
      <c r="BE651" s="150"/>
      <c r="BF651" s="150"/>
      <c r="BG651" s="151"/>
      <c r="BH651" s="150"/>
      <c r="BI651" s="150"/>
      <c r="BJ651" s="150"/>
      <c r="BK651" s="150"/>
      <c r="BL651" s="150"/>
      <c r="BM651" s="150"/>
      <c r="BN651" s="151"/>
      <c r="BO651" s="150"/>
      <c r="BP651" s="151"/>
      <c r="BQ651" s="126"/>
    </row>
    <row r="652" spans="1:69" ht="12.75" customHeight="1">
      <c r="A652" s="127"/>
      <c r="B652" s="127"/>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c r="AC652" s="150"/>
      <c r="AD652" s="150"/>
      <c r="AE652" s="150"/>
      <c r="AF652" s="150"/>
      <c r="AG652" s="150"/>
      <c r="AH652" s="150"/>
      <c r="AI652" s="150"/>
      <c r="AJ652" s="150"/>
      <c r="AK652" s="150"/>
      <c r="AL652" s="150"/>
      <c r="AM652" s="150"/>
      <c r="AN652" s="150"/>
      <c r="AO652" s="150"/>
      <c r="AP652" s="150"/>
      <c r="AQ652" s="150"/>
      <c r="AR652" s="150"/>
      <c r="AS652" s="150"/>
      <c r="AT652" s="150"/>
      <c r="AU652" s="150"/>
      <c r="AV652" s="150"/>
      <c r="AW652" s="150"/>
      <c r="AX652" s="150"/>
      <c r="AY652" s="150"/>
      <c r="AZ652" s="150"/>
      <c r="BA652" s="150"/>
      <c r="BB652" s="150"/>
      <c r="BC652" s="150"/>
      <c r="BD652" s="150"/>
      <c r="BE652" s="150"/>
      <c r="BF652" s="150"/>
      <c r="BG652" s="151"/>
      <c r="BH652" s="150"/>
      <c r="BI652" s="150"/>
      <c r="BJ652" s="150"/>
      <c r="BK652" s="150"/>
      <c r="BL652" s="150"/>
      <c r="BM652" s="150"/>
      <c r="BN652" s="151"/>
      <c r="BO652" s="150"/>
      <c r="BP652" s="151"/>
      <c r="BQ652" s="126"/>
    </row>
    <row r="653" spans="1:69" ht="12.75" customHeight="1">
      <c r="A653" s="127"/>
      <c r="B653" s="127"/>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c r="AC653" s="150"/>
      <c r="AD653" s="150"/>
      <c r="AE653" s="150"/>
      <c r="AF653" s="150"/>
      <c r="AG653" s="150"/>
      <c r="AH653" s="150"/>
      <c r="AI653" s="150"/>
      <c r="AJ653" s="150"/>
      <c r="AK653" s="150"/>
      <c r="AL653" s="150"/>
      <c r="AM653" s="150"/>
      <c r="AN653" s="150"/>
      <c r="AO653" s="150"/>
      <c r="AP653" s="150"/>
      <c r="AQ653" s="150"/>
      <c r="AR653" s="150"/>
      <c r="AS653" s="150"/>
      <c r="AT653" s="150"/>
      <c r="AU653" s="150"/>
      <c r="AV653" s="150"/>
      <c r="AW653" s="150"/>
      <c r="AX653" s="150"/>
      <c r="AY653" s="150"/>
      <c r="AZ653" s="150"/>
      <c r="BA653" s="150"/>
      <c r="BB653" s="150"/>
      <c r="BC653" s="150"/>
      <c r="BD653" s="150"/>
      <c r="BE653" s="150"/>
      <c r="BF653" s="150"/>
      <c r="BG653" s="151"/>
      <c r="BH653" s="150"/>
      <c r="BI653" s="150"/>
      <c r="BJ653" s="150"/>
      <c r="BK653" s="150"/>
      <c r="BL653" s="150"/>
      <c r="BM653" s="150"/>
      <c r="BN653" s="151"/>
      <c r="BO653" s="150"/>
      <c r="BP653" s="151"/>
      <c r="BQ653" s="126"/>
    </row>
    <row r="654" spans="1:69" ht="12.75" customHeight="1">
      <c r="A654" s="127"/>
      <c r="B654" s="127"/>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c r="AL654" s="150"/>
      <c r="AM654" s="150"/>
      <c r="AN654" s="150"/>
      <c r="AO654" s="150"/>
      <c r="AP654" s="150"/>
      <c r="AQ654" s="150"/>
      <c r="AR654" s="150"/>
      <c r="AS654" s="150"/>
      <c r="AT654" s="150"/>
      <c r="AU654" s="150"/>
      <c r="AV654" s="150"/>
      <c r="AW654" s="150"/>
      <c r="AX654" s="150"/>
      <c r="AY654" s="150"/>
      <c r="AZ654" s="150"/>
      <c r="BA654" s="150"/>
      <c r="BB654" s="150"/>
      <c r="BC654" s="150"/>
      <c r="BD654" s="150"/>
      <c r="BE654" s="150"/>
      <c r="BF654" s="150"/>
      <c r="BG654" s="151"/>
      <c r="BH654" s="150"/>
      <c r="BI654" s="150"/>
      <c r="BJ654" s="150"/>
      <c r="BK654" s="150"/>
      <c r="BL654" s="150"/>
      <c r="BM654" s="150"/>
      <c r="BN654" s="151"/>
      <c r="BO654" s="150"/>
      <c r="BP654" s="151"/>
      <c r="BQ654" s="126"/>
    </row>
    <row r="655" spans="1:69" ht="12.75" customHeight="1">
      <c r="A655" s="127"/>
      <c r="B655" s="127"/>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s="150"/>
      <c r="AD655" s="150"/>
      <c r="AE655" s="150"/>
      <c r="AF655" s="150"/>
      <c r="AG655" s="150"/>
      <c r="AH655" s="150"/>
      <c r="AI655" s="150"/>
      <c r="AJ655" s="150"/>
      <c r="AK655" s="150"/>
      <c r="AL655" s="150"/>
      <c r="AM655" s="150"/>
      <c r="AN655" s="150"/>
      <c r="AO655" s="150"/>
      <c r="AP655" s="150"/>
      <c r="AQ655" s="150"/>
      <c r="AR655" s="150"/>
      <c r="AS655" s="150"/>
      <c r="AT655" s="150"/>
      <c r="AU655" s="150"/>
      <c r="AV655" s="150"/>
      <c r="AW655" s="150"/>
      <c r="AX655" s="150"/>
      <c r="AY655" s="150"/>
      <c r="AZ655" s="150"/>
      <c r="BA655" s="150"/>
      <c r="BB655" s="150"/>
      <c r="BC655" s="150"/>
      <c r="BD655" s="150"/>
      <c r="BE655" s="150"/>
      <c r="BF655" s="150"/>
      <c r="BG655" s="151"/>
      <c r="BH655" s="150"/>
      <c r="BI655" s="150"/>
      <c r="BJ655" s="150"/>
      <c r="BK655" s="150"/>
      <c r="BL655" s="150"/>
      <c r="BM655" s="150"/>
      <c r="BN655" s="151"/>
      <c r="BO655" s="150"/>
      <c r="BP655" s="151"/>
      <c r="BQ655" s="126"/>
    </row>
    <row r="656" spans="1:69" ht="12.75" customHeight="1">
      <c r="A656" s="127"/>
      <c r="B656" s="127"/>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c r="AC656" s="150"/>
      <c r="AD656" s="150"/>
      <c r="AE656" s="150"/>
      <c r="AF656" s="150"/>
      <c r="AG656" s="150"/>
      <c r="AH656" s="150"/>
      <c r="AI656" s="150"/>
      <c r="AJ656" s="150"/>
      <c r="AK656" s="150"/>
      <c r="AL656" s="150"/>
      <c r="AM656" s="150"/>
      <c r="AN656" s="150"/>
      <c r="AO656" s="150"/>
      <c r="AP656" s="150"/>
      <c r="AQ656" s="150"/>
      <c r="AR656" s="150"/>
      <c r="AS656" s="150"/>
      <c r="AT656" s="150"/>
      <c r="AU656" s="150"/>
      <c r="AV656" s="150"/>
      <c r="AW656" s="150"/>
      <c r="AX656" s="150"/>
      <c r="AY656" s="150"/>
      <c r="AZ656" s="150"/>
      <c r="BA656" s="150"/>
      <c r="BB656" s="150"/>
      <c r="BC656" s="150"/>
      <c r="BD656" s="150"/>
      <c r="BE656" s="150"/>
      <c r="BF656" s="150"/>
      <c r="BG656" s="151"/>
      <c r="BH656" s="150"/>
      <c r="BI656" s="150"/>
      <c r="BJ656" s="150"/>
      <c r="BK656" s="150"/>
      <c r="BL656" s="150"/>
      <c r="BM656" s="150"/>
      <c r="BN656" s="151"/>
      <c r="BO656" s="150"/>
      <c r="BP656" s="151"/>
      <c r="BQ656" s="126"/>
    </row>
    <row r="657" spans="1:69" ht="12.75" customHeight="1">
      <c r="A657" s="127"/>
      <c r="B657" s="208"/>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c r="AC657" s="150"/>
      <c r="AD657" s="150"/>
      <c r="AE657" s="150"/>
      <c r="AF657" s="150"/>
      <c r="AG657" s="150"/>
      <c r="AH657" s="150"/>
      <c r="AI657" s="150"/>
      <c r="AJ657" s="150"/>
      <c r="AK657" s="150"/>
      <c r="AL657" s="150"/>
      <c r="AM657" s="150"/>
      <c r="AN657" s="150"/>
      <c r="AO657" s="150"/>
      <c r="AP657" s="150"/>
      <c r="AQ657" s="150"/>
      <c r="AR657" s="150"/>
      <c r="AS657" s="150"/>
      <c r="AT657" s="150"/>
      <c r="AU657" s="150"/>
      <c r="AV657" s="150"/>
      <c r="AW657" s="150"/>
      <c r="AX657" s="150"/>
      <c r="AY657" s="150"/>
      <c r="AZ657" s="150"/>
      <c r="BA657" s="150"/>
      <c r="BB657" s="150"/>
      <c r="BC657" s="150"/>
      <c r="BD657" s="150"/>
      <c r="BE657" s="150"/>
      <c r="BF657" s="150"/>
      <c r="BG657" s="151"/>
      <c r="BH657" s="150"/>
      <c r="BI657" s="150"/>
      <c r="BJ657" s="150"/>
      <c r="BK657" s="150"/>
      <c r="BL657" s="150"/>
      <c r="BM657" s="150"/>
      <c r="BN657" s="151"/>
      <c r="BO657" s="150"/>
      <c r="BP657" s="151"/>
      <c r="BQ657" s="126"/>
    </row>
    <row r="658" spans="1:69" ht="12.75" customHeight="1">
      <c r="A658" s="127"/>
      <c r="B658" s="208"/>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c r="AC658" s="150"/>
      <c r="AD658" s="150"/>
      <c r="AE658" s="150"/>
      <c r="AF658" s="150"/>
      <c r="AG658" s="150"/>
      <c r="AH658" s="150"/>
      <c r="AI658" s="150"/>
      <c r="AJ658" s="150"/>
      <c r="AK658" s="150"/>
      <c r="AL658" s="150"/>
      <c r="AM658" s="150"/>
      <c r="AN658" s="150"/>
      <c r="AO658" s="150"/>
      <c r="AP658" s="150"/>
      <c r="AQ658" s="150"/>
      <c r="AR658" s="150"/>
      <c r="AS658" s="150"/>
      <c r="AT658" s="150"/>
      <c r="AU658" s="150"/>
      <c r="AV658" s="150"/>
      <c r="AW658" s="150"/>
      <c r="AX658" s="150"/>
      <c r="AY658" s="150"/>
      <c r="AZ658" s="150"/>
      <c r="BA658" s="150"/>
      <c r="BB658" s="150"/>
      <c r="BC658" s="150"/>
      <c r="BD658" s="150"/>
      <c r="BE658" s="150"/>
      <c r="BF658" s="150"/>
      <c r="BG658" s="151"/>
      <c r="BH658" s="150"/>
      <c r="BI658" s="150"/>
      <c r="BJ658" s="150"/>
      <c r="BK658" s="150"/>
      <c r="BL658" s="150"/>
      <c r="BM658" s="150"/>
      <c r="BN658" s="151"/>
      <c r="BO658" s="150"/>
      <c r="BP658" s="151"/>
      <c r="BQ658" s="126"/>
    </row>
    <row r="659" spans="1:69" ht="12.75" customHeight="1">
      <c r="A659" s="127"/>
      <c r="B659" s="208"/>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c r="AL659" s="150"/>
      <c r="AM659" s="150"/>
      <c r="AN659" s="150"/>
      <c r="AO659" s="150"/>
      <c r="AP659" s="150"/>
      <c r="AQ659" s="150"/>
      <c r="AR659" s="150"/>
      <c r="AS659" s="150"/>
      <c r="AT659" s="150"/>
      <c r="AU659" s="150"/>
      <c r="AV659" s="150"/>
      <c r="AW659" s="150"/>
      <c r="AX659" s="150"/>
      <c r="AY659" s="150"/>
      <c r="AZ659" s="150"/>
      <c r="BA659" s="150"/>
      <c r="BB659" s="150"/>
      <c r="BC659" s="150"/>
      <c r="BD659" s="150"/>
      <c r="BE659" s="150"/>
      <c r="BF659" s="150"/>
      <c r="BG659" s="151"/>
      <c r="BH659" s="150"/>
      <c r="BI659" s="150"/>
      <c r="BJ659" s="150"/>
      <c r="BK659" s="150"/>
      <c r="BL659" s="150"/>
      <c r="BM659" s="150"/>
      <c r="BN659" s="151"/>
      <c r="BO659" s="150"/>
      <c r="BP659" s="151"/>
      <c r="BQ659" s="126"/>
    </row>
    <row r="660" spans="1:69" ht="12.75" customHeight="1">
      <c r="A660" s="127"/>
      <c r="B660" s="208"/>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c r="AC660" s="150"/>
      <c r="AD660" s="150"/>
      <c r="AE660" s="150"/>
      <c r="AF660" s="150"/>
      <c r="AG660" s="150"/>
      <c r="AH660" s="150"/>
      <c r="AI660" s="150"/>
      <c r="AJ660" s="150"/>
      <c r="AK660" s="150"/>
      <c r="AL660" s="150"/>
      <c r="AM660" s="150"/>
      <c r="AN660" s="150"/>
      <c r="AO660" s="150"/>
      <c r="AP660" s="150"/>
      <c r="AQ660" s="150"/>
      <c r="AR660" s="150"/>
      <c r="AS660" s="150"/>
      <c r="AT660" s="150"/>
      <c r="AU660" s="150"/>
      <c r="AV660" s="150"/>
      <c r="AW660" s="150"/>
      <c r="AX660" s="150"/>
      <c r="AY660" s="150"/>
      <c r="AZ660" s="150"/>
      <c r="BA660" s="150"/>
      <c r="BB660" s="150"/>
      <c r="BC660" s="150"/>
      <c r="BD660" s="150"/>
      <c r="BE660" s="150"/>
      <c r="BF660" s="150"/>
      <c r="BG660" s="151"/>
      <c r="BH660" s="150"/>
      <c r="BI660" s="150"/>
      <c r="BJ660" s="150"/>
      <c r="BK660" s="150"/>
      <c r="BL660" s="150"/>
      <c r="BM660" s="150"/>
      <c r="BN660" s="151"/>
      <c r="BO660" s="150"/>
      <c r="BP660" s="151"/>
      <c r="BQ660" s="126"/>
    </row>
    <row r="661" spans="1:69" ht="12.75" customHeight="1">
      <c r="A661" s="127"/>
      <c r="B661" s="208"/>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c r="AC661" s="150"/>
      <c r="AD661" s="150"/>
      <c r="AE661" s="150"/>
      <c r="AF661" s="150"/>
      <c r="AG661" s="150"/>
      <c r="AH661" s="150"/>
      <c r="AI661" s="150"/>
      <c r="AJ661" s="150"/>
      <c r="AK661" s="150"/>
      <c r="AL661" s="150"/>
      <c r="AM661" s="150"/>
      <c r="AN661" s="150"/>
      <c r="AO661" s="150"/>
      <c r="AP661" s="150"/>
      <c r="AQ661" s="150"/>
      <c r="AR661" s="150"/>
      <c r="AS661" s="150"/>
      <c r="AT661" s="150"/>
      <c r="AU661" s="150"/>
      <c r="AV661" s="150"/>
      <c r="AW661" s="150"/>
      <c r="AX661" s="150"/>
      <c r="AY661" s="150"/>
      <c r="AZ661" s="150"/>
      <c r="BA661" s="150"/>
      <c r="BB661" s="150"/>
      <c r="BC661" s="150"/>
      <c r="BD661" s="150"/>
      <c r="BE661" s="150"/>
      <c r="BF661" s="150"/>
      <c r="BG661" s="151"/>
      <c r="BH661" s="150"/>
      <c r="BI661" s="150"/>
      <c r="BJ661" s="150"/>
      <c r="BK661" s="150"/>
      <c r="BL661" s="150"/>
      <c r="BM661" s="150"/>
      <c r="BN661" s="151"/>
      <c r="BO661" s="150"/>
      <c r="BP661" s="151"/>
      <c r="BQ661" s="126"/>
    </row>
    <row r="662" spans="1:69" ht="12.75" customHeight="1">
      <c r="A662" s="127"/>
      <c r="B662" s="208"/>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c r="AC662" s="150"/>
      <c r="AD662" s="150"/>
      <c r="AE662" s="150"/>
      <c r="AF662" s="150"/>
      <c r="AG662" s="150"/>
      <c r="AH662" s="150"/>
      <c r="AI662" s="150"/>
      <c r="AJ662" s="150"/>
      <c r="AK662" s="150"/>
      <c r="AL662" s="150"/>
      <c r="AM662" s="150"/>
      <c r="AN662" s="150"/>
      <c r="AO662" s="150"/>
      <c r="AP662" s="150"/>
      <c r="AQ662" s="150"/>
      <c r="AR662" s="150"/>
      <c r="AS662" s="150"/>
      <c r="AT662" s="150"/>
      <c r="AU662" s="150"/>
      <c r="AV662" s="150"/>
      <c r="AW662" s="150"/>
      <c r="AX662" s="150"/>
      <c r="AY662" s="150"/>
      <c r="AZ662" s="150"/>
      <c r="BA662" s="150"/>
      <c r="BB662" s="150"/>
      <c r="BC662" s="150"/>
      <c r="BD662" s="150"/>
      <c r="BE662" s="150"/>
      <c r="BF662" s="150"/>
      <c r="BG662" s="151"/>
      <c r="BH662" s="150"/>
      <c r="BI662" s="150"/>
      <c r="BJ662" s="150"/>
      <c r="BK662" s="150"/>
      <c r="BL662" s="150"/>
      <c r="BM662" s="150"/>
      <c r="BN662" s="151"/>
      <c r="BO662" s="150"/>
      <c r="BP662" s="151"/>
      <c r="BQ662" s="126"/>
    </row>
    <row r="663" spans="1:69" ht="12.75" customHeight="1">
      <c r="A663" s="127"/>
      <c r="B663" s="208"/>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150"/>
      <c r="AD663" s="150"/>
      <c r="AE663" s="150"/>
      <c r="AF663" s="150"/>
      <c r="AG663" s="150"/>
      <c r="AH663" s="150"/>
      <c r="AI663" s="150"/>
      <c r="AJ663" s="150"/>
      <c r="AK663" s="150"/>
      <c r="AL663" s="150"/>
      <c r="AM663" s="150"/>
      <c r="AN663" s="150"/>
      <c r="AO663" s="150"/>
      <c r="AP663" s="150"/>
      <c r="AQ663" s="150"/>
      <c r="AR663" s="150"/>
      <c r="AS663" s="150"/>
      <c r="AT663" s="150"/>
      <c r="AU663" s="150"/>
      <c r="AV663" s="150"/>
      <c r="AW663" s="150"/>
      <c r="AX663" s="150"/>
      <c r="AY663" s="150"/>
      <c r="AZ663" s="150"/>
      <c r="BA663" s="150"/>
      <c r="BB663" s="150"/>
      <c r="BC663" s="150"/>
      <c r="BD663" s="150"/>
      <c r="BE663" s="150"/>
      <c r="BF663" s="150"/>
      <c r="BG663" s="151"/>
      <c r="BH663" s="150"/>
      <c r="BI663" s="150"/>
      <c r="BJ663" s="150"/>
      <c r="BK663" s="150"/>
      <c r="BL663" s="150"/>
      <c r="BM663" s="150"/>
      <c r="BN663" s="151"/>
      <c r="BO663" s="150"/>
      <c r="BP663" s="151"/>
      <c r="BQ663" s="126"/>
    </row>
    <row r="664" spans="1:69" ht="12.75" customHeight="1">
      <c r="A664" s="127"/>
      <c r="B664" s="208"/>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c r="AC664" s="150"/>
      <c r="AD664" s="150"/>
      <c r="AE664" s="150"/>
      <c r="AF664" s="150"/>
      <c r="AG664" s="150"/>
      <c r="AH664" s="150"/>
      <c r="AI664" s="150"/>
      <c r="AJ664" s="150"/>
      <c r="AK664" s="150"/>
      <c r="AL664" s="150"/>
      <c r="AM664" s="150"/>
      <c r="AN664" s="150"/>
      <c r="AO664" s="150"/>
      <c r="AP664" s="150"/>
      <c r="AQ664" s="150"/>
      <c r="AR664" s="150"/>
      <c r="AS664" s="150"/>
      <c r="AT664" s="150"/>
      <c r="AU664" s="150"/>
      <c r="AV664" s="150"/>
      <c r="AW664" s="150"/>
      <c r="AX664" s="150"/>
      <c r="AY664" s="150"/>
      <c r="AZ664" s="150"/>
      <c r="BA664" s="150"/>
      <c r="BB664" s="150"/>
      <c r="BC664" s="150"/>
      <c r="BD664" s="150"/>
      <c r="BE664" s="150"/>
      <c r="BF664" s="150"/>
      <c r="BG664" s="151"/>
      <c r="BH664" s="150"/>
      <c r="BI664" s="150"/>
      <c r="BJ664" s="150"/>
      <c r="BK664" s="150"/>
      <c r="BL664" s="150"/>
      <c r="BM664" s="150"/>
      <c r="BN664" s="151"/>
      <c r="BO664" s="150"/>
      <c r="BP664" s="151"/>
      <c r="BQ664" s="126"/>
    </row>
    <row r="665" spans="1:69" ht="12.75" customHeight="1">
      <c r="A665" s="127"/>
      <c r="B665" s="208"/>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c r="AC665" s="150"/>
      <c r="AD665" s="150"/>
      <c r="AE665" s="150"/>
      <c r="AF665" s="150"/>
      <c r="AG665" s="150"/>
      <c r="AH665" s="150"/>
      <c r="AI665" s="150"/>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1"/>
      <c r="BH665" s="150"/>
      <c r="BI665" s="150"/>
      <c r="BJ665" s="150"/>
      <c r="BK665" s="150"/>
      <c r="BL665" s="150"/>
      <c r="BM665" s="150"/>
      <c r="BN665" s="151"/>
      <c r="BO665" s="150"/>
      <c r="BP665" s="151"/>
      <c r="BQ665" s="126"/>
    </row>
    <row r="666" spans="1:69" ht="12.75" customHeight="1">
      <c r="A666" s="127"/>
      <c r="B666" s="208"/>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c r="AC666" s="150"/>
      <c r="AD666" s="150"/>
      <c r="AE666" s="150"/>
      <c r="AF666" s="150"/>
      <c r="AG666" s="150"/>
      <c r="AH666" s="150"/>
      <c r="AI666" s="150"/>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1"/>
      <c r="BH666" s="150"/>
      <c r="BI666" s="150"/>
      <c r="BJ666" s="150"/>
      <c r="BK666" s="150"/>
      <c r="BL666" s="150"/>
      <c r="BM666" s="150"/>
      <c r="BN666" s="151"/>
      <c r="BO666" s="150"/>
      <c r="BP666" s="151"/>
      <c r="BQ666" s="126"/>
    </row>
    <row r="667" spans="1:69" ht="12.75" customHeight="1">
      <c r="A667" s="127"/>
      <c r="B667" s="208"/>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c r="AC667" s="150"/>
      <c r="AD667" s="150"/>
      <c r="AE667" s="150"/>
      <c r="AF667" s="150"/>
      <c r="AG667" s="150"/>
      <c r="AH667" s="150"/>
      <c r="AI667" s="150"/>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1"/>
      <c r="BH667" s="150"/>
      <c r="BI667" s="150"/>
      <c r="BJ667" s="150"/>
      <c r="BK667" s="150"/>
      <c r="BL667" s="150"/>
      <c r="BM667" s="150"/>
      <c r="BN667" s="151"/>
      <c r="BO667" s="150"/>
      <c r="BP667" s="151"/>
      <c r="BQ667" s="126"/>
    </row>
    <row r="668" spans="1:69" ht="12.75" customHeight="1">
      <c r="A668" s="127"/>
      <c r="B668" s="208"/>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c r="AC668" s="150"/>
      <c r="AD668" s="150"/>
      <c r="AE668" s="150"/>
      <c r="AF668" s="150"/>
      <c r="AG668" s="150"/>
      <c r="AH668" s="150"/>
      <c r="AI668" s="150"/>
      <c r="AJ668" s="150"/>
      <c r="AK668" s="150"/>
      <c r="AL668" s="150"/>
      <c r="AM668" s="150"/>
      <c r="AN668" s="150"/>
      <c r="AO668" s="150"/>
      <c r="AP668" s="150"/>
      <c r="AQ668" s="150"/>
      <c r="AR668" s="150"/>
      <c r="AS668" s="150"/>
      <c r="AT668" s="150"/>
      <c r="AU668" s="150"/>
      <c r="AV668" s="150"/>
      <c r="AW668" s="150"/>
      <c r="AX668" s="150"/>
      <c r="AY668" s="150"/>
      <c r="AZ668" s="150"/>
      <c r="BA668" s="150"/>
      <c r="BB668" s="150"/>
      <c r="BC668" s="150"/>
      <c r="BD668" s="150"/>
      <c r="BE668" s="150"/>
      <c r="BF668" s="150"/>
      <c r="BG668" s="151"/>
      <c r="BH668" s="150"/>
      <c r="BI668" s="150"/>
      <c r="BJ668" s="150"/>
      <c r="BK668" s="150"/>
      <c r="BL668" s="150"/>
      <c r="BM668" s="150"/>
      <c r="BN668" s="151"/>
      <c r="BO668" s="150"/>
      <c r="BP668" s="151"/>
      <c r="BQ668" s="126"/>
    </row>
    <row r="669" spans="1:69" ht="12.75" customHeight="1">
      <c r="A669" s="127"/>
      <c r="B669" s="208"/>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c r="AC669" s="150"/>
      <c r="AD669" s="150"/>
      <c r="AE669" s="150"/>
      <c r="AF669" s="150"/>
      <c r="AG669" s="150"/>
      <c r="AH669" s="150"/>
      <c r="AI669" s="150"/>
      <c r="AJ669" s="150"/>
      <c r="AK669" s="150"/>
      <c r="AL669" s="150"/>
      <c r="AM669" s="150"/>
      <c r="AN669" s="150"/>
      <c r="AO669" s="150"/>
      <c r="AP669" s="150"/>
      <c r="AQ669" s="150"/>
      <c r="AR669" s="150"/>
      <c r="AS669" s="150"/>
      <c r="AT669" s="150"/>
      <c r="AU669" s="150"/>
      <c r="AV669" s="150"/>
      <c r="AW669" s="150"/>
      <c r="AX669" s="150"/>
      <c r="AY669" s="150"/>
      <c r="AZ669" s="150"/>
      <c r="BA669" s="150"/>
      <c r="BB669" s="150"/>
      <c r="BC669" s="150"/>
      <c r="BD669" s="150"/>
      <c r="BE669" s="150"/>
      <c r="BF669" s="150"/>
      <c r="BG669" s="151"/>
      <c r="BH669" s="150"/>
      <c r="BI669" s="150"/>
      <c r="BJ669" s="150"/>
      <c r="BK669" s="150"/>
      <c r="BL669" s="150"/>
      <c r="BM669" s="150"/>
      <c r="BN669" s="151"/>
      <c r="BO669" s="150"/>
      <c r="BP669" s="151"/>
      <c r="BQ669" s="126"/>
    </row>
    <row r="670" spans="1:69" ht="12.75" customHeight="1">
      <c r="A670" s="127"/>
      <c r="B670" s="208"/>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c r="AC670" s="150"/>
      <c r="AD670" s="150"/>
      <c r="AE670" s="150"/>
      <c r="AF670" s="150"/>
      <c r="AG670" s="150"/>
      <c r="AH670" s="150"/>
      <c r="AI670" s="150"/>
      <c r="AJ670" s="150"/>
      <c r="AK670" s="150"/>
      <c r="AL670" s="150"/>
      <c r="AM670" s="150"/>
      <c r="AN670" s="150"/>
      <c r="AO670" s="150"/>
      <c r="AP670" s="150"/>
      <c r="AQ670" s="150"/>
      <c r="AR670" s="150"/>
      <c r="AS670" s="150"/>
      <c r="AT670" s="150"/>
      <c r="AU670" s="150"/>
      <c r="AV670" s="150"/>
      <c r="AW670" s="150"/>
      <c r="AX670" s="150"/>
      <c r="AY670" s="150"/>
      <c r="AZ670" s="150"/>
      <c r="BA670" s="150"/>
      <c r="BB670" s="150"/>
      <c r="BC670" s="150"/>
      <c r="BD670" s="150"/>
      <c r="BE670" s="150"/>
      <c r="BF670" s="150"/>
      <c r="BG670" s="151"/>
      <c r="BH670" s="150"/>
      <c r="BI670" s="150"/>
      <c r="BJ670" s="150"/>
      <c r="BK670" s="150"/>
      <c r="BL670" s="150"/>
      <c r="BM670" s="150"/>
      <c r="BN670" s="151"/>
      <c r="BO670" s="150"/>
      <c r="BP670" s="151"/>
      <c r="BQ670" s="126"/>
    </row>
    <row r="671" spans="1:69" ht="12.75" customHeight="1">
      <c r="A671" s="127"/>
      <c r="B671" s="208"/>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c r="AC671" s="150"/>
      <c r="AD671" s="150"/>
      <c r="AE671" s="150"/>
      <c r="AF671" s="150"/>
      <c r="AG671" s="150"/>
      <c r="AH671" s="150"/>
      <c r="AI671" s="150"/>
      <c r="AJ671" s="150"/>
      <c r="AK671" s="150"/>
      <c r="AL671" s="150"/>
      <c r="AM671" s="150"/>
      <c r="AN671" s="150"/>
      <c r="AO671" s="150"/>
      <c r="AP671" s="150"/>
      <c r="AQ671" s="150"/>
      <c r="AR671" s="150"/>
      <c r="AS671" s="150"/>
      <c r="AT671" s="150"/>
      <c r="AU671" s="150"/>
      <c r="AV671" s="150"/>
      <c r="AW671" s="150"/>
      <c r="AX671" s="150"/>
      <c r="AY671" s="150"/>
      <c r="AZ671" s="150"/>
      <c r="BA671" s="150"/>
      <c r="BB671" s="150"/>
      <c r="BC671" s="150"/>
      <c r="BD671" s="150"/>
      <c r="BE671" s="150"/>
      <c r="BF671" s="150"/>
      <c r="BG671" s="151"/>
      <c r="BH671" s="150"/>
      <c r="BI671" s="150"/>
      <c r="BJ671" s="150"/>
      <c r="BK671" s="150"/>
      <c r="BL671" s="150"/>
      <c r="BM671" s="150"/>
      <c r="BN671" s="151"/>
      <c r="BO671" s="150"/>
      <c r="BP671" s="151"/>
      <c r="BQ671" s="126"/>
    </row>
    <row r="672" spans="1:69" ht="12.75" customHeight="1">
      <c r="A672" s="127"/>
      <c r="B672" s="208"/>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c r="AC672" s="150"/>
      <c r="AD672" s="150"/>
      <c r="AE672" s="150"/>
      <c r="AF672" s="150"/>
      <c r="AG672" s="150"/>
      <c r="AH672" s="150"/>
      <c r="AI672" s="150"/>
      <c r="AJ672" s="150"/>
      <c r="AK672" s="150"/>
      <c r="AL672" s="150"/>
      <c r="AM672" s="150"/>
      <c r="AN672" s="150"/>
      <c r="AO672" s="150"/>
      <c r="AP672" s="150"/>
      <c r="AQ672" s="150"/>
      <c r="AR672" s="150"/>
      <c r="AS672" s="150"/>
      <c r="AT672" s="150"/>
      <c r="AU672" s="150"/>
      <c r="AV672" s="150"/>
      <c r="AW672" s="150"/>
      <c r="AX672" s="150"/>
      <c r="AY672" s="150"/>
      <c r="AZ672" s="150"/>
      <c r="BA672" s="150"/>
      <c r="BB672" s="150"/>
      <c r="BC672" s="150"/>
      <c r="BD672" s="150"/>
      <c r="BE672" s="150"/>
      <c r="BF672" s="150"/>
      <c r="BG672" s="151"/>
      <c r="BH672" s="150"/>
      <c r="BI672" s="150"/>
      <c r="BJ672" s="150"/>
      <c r="BK672" s="150"/>
      <c r="BL672" s="150"/>
      <c r="BM672" s="150"/>
      <c r="BN672" s="151"/>
      <c r="BO672" s="150"/>
      <c r="BP672" s="151"/>
      <c r="BQ672" s="126"/>
    </row>
    <row r="673" spans="1:69" ht="12.75" customHeight="1">
      <c r="A673" s="127"/>
      <c r="B673" s="208"/>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150"/>
      <c r="BC673" s="150"/>
      <c r="BD673" s="150"/>
      <c r="BE673" s="150"/>
      <c r="BF673" s="150"/>
      <c r="BG673" s="151"/>
      <c r="BH673" s="150"/>
      <c r="BI673" s="150"/>
      <c r="BJ673" s="150"/>
      <c r="BK673" s="150"/>
      <c r="BL673" s="150"/>
      <c r="BM673" s="150"/>
      <c r="BN673" s="151"/>
      <c r="BO673" s="150"/>
      <c r="BP673" s="151"/>
      <c r="BQ673" s="126"/>
    </row>
    <row r="674" spans="1:69" ht="12.75" customHeight="1">
      <c r="A674" s="127"/>
      <c r="B674" s="208"/>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150"/>
      <c r="BC674" s="150"/>
      <c r="BD674" s="150"/>
      <c r="BE674" s="150"/>
      <c r="BF674" s="150"/>
      <c r="BG674" s="151"/>
      <c r="BH674" s="150"/>
      <c r="BI674" s="150"/>
      <c r="BJ674" s="150"/>
      <c r="BK674" s="150"/>
      <c r="BL674" s="150"/>
      <c r="BM674" s="150"/>
      <c r="BN674" s="151"/>
      <c r="BO674" s="150"/>
      <c r="BP674" s="151"/>
      <c r="BQ674" s="126"/>
    </row>
    <row r="675" spans="1:69" ht="12.75" customHeight="1">
      <c r="A675" s="127"/>
      <c r="B675" s="208"/>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c r="AC675" s="150"/>
      <c r="AD675" s="150"/>
      <c r="AE675" s="150"/>
      <c r="AF675" s="150"/>
      <c r="AG675" s="150"/>
      <c r="AH675" s="150"/>
      <c r="AI675" s="150"/>
      <c r="AJ675" s="150"/>
      <c r="AK675" s="150"/>
      <c r="AL675" s="150"/>
      <c r="AM675" s="150"/>
      <c r="AN675" s="150"/>
      <c r="AO675" s="150"/>
      <c r="AP675" s="150"/>
      <c r="AQ675" s="150"/>
      <c r="AR675" s="150"/>
      <c r="AS675" s="150"/>
      <c r="AT675" s="150"/>
      <c r="AU675" s="150"/>
      <c r="AV675" s="150"/>
      <c r="AW675" s="150"/>
      <c r="AX675" s="150"/>
      <c r="AY675" s="150"/>
      <c r="AZ675" s="150"/>
      <c r="BA675" s="150"/>
      <c r="BB675" s="150"/>
      <c r="BC675" s="150"/>
      <c r="BD675" s="150"/>
      <c r="BE675" s="150"/>
      <c r="BF675" s="150"/>
      <c r="BG675" s="151"/>
      <c r="BH675" s="150"/>
      <c r="BI675" s="150"/>
      <c r="BJ675" s="150"/>
      <c r="BK675" s="150"/>
      <c r="BL675" s="150"/>
      <c r="BM675" s="150"/>
      <c r="BN675" s="151"/>
      <c r="BO675" s="150"/>
      <c r="BP675" s="151"/>
      <c r="BQ675" s="126"/>
    </row>
    <row r="676" spans="1:69" ht="12.75" customHeight="1">
      <c r="A676" s="127"/>
      <c r="B676" s="208"/>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c r="AL676" s="150"/>
      <c r="AM676" s="150"/>
      <c r="AN676" s="150"/>
      <c r="AO676" s="150"/>
      <c r="AP676" s="150"/>
      <c r="AQ676" s="150"/>
      <c r="AR676" s="150"/>
      <c r="AS676" s="150"/>
      <c r="AT676" s="150"/>
      <c r="AU676" s="150"/>
      <c r="AV676" s="150"/>
      <c r="AW676" s="150"/>
      <c r="AX676" s="150"/>
      <c r="AY676" s="150"/>
      <c r="AZ676" s="150"/>
      <c r="BA676" s="150"/>
      <c r="BB676" s="150"/>
      <c r="BC676" s="150"/>
      <c r="BD676" s="150"/>
      <c r="BE676" s="150"/>
      <c r="BF676" s="150"/>
      <c r="BG676" s="151"/>
      <c r="BH676" s="150"/>
      <c r="BI676" s="150"/>
      <c r="BJ676" s="150"/>
      <c r="BK676" s="150"/>
      <c r="BL676" s="150"/>
      <c r="BM676" s="150"/>
      <c r="BN676" s="151"/>
      <c r="BO676" s="150"/>
      <c r="BP676" s="151"/>
      <c r="BQ676" s="126"/>
    </row>
    <row r="677" spans="1:69" ht="12.75" customHeight="1">
      <c r="A677" s="127"/>
      <c r="B677" s="208"/>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c r="AL677" s="150"/>
      <c r="AM677" s="150"/>
      <c r="AN677" s="150"/>
      <c r="AO677" s="150"/>
      <c r="AP677" s="150"/>
      <c r="AQ677" s="150"/>
      <c r="AR677" s="150"/>
      <c r="AS677" s="150"/>
      <c r="AT677" s="150"/>
      <c r="AU677" s="150"/>
      <c r="AV677" s="150"/>
      <c r="AW677" s="150"/>
      <c r="AX677" s="150"/>
      <c r="AY677" s="150"/>
      <c r="AZ677" s="150"/>
      <c r="BA677" s="150"/>
      <c r="BB677" s="150"/>
      <c r="BC677" s="150"/>
      <c r="BD677" s="150"/>
      <c r="BE677" s="150"/>
      <c r="BF677" s="150"/>
      <c r="BG677" s="151"/>
      <c r="BH677" s="150"/>
      <c r="BI677" s="150"/>
      <c r="BJ677" s="150"/>
      <c r="BK677" s="150"/>
      <c r="BL677" s="150"/>
      <c r="BM677" s="150"/>
      <c r="BN677" s="151"/>
      <c r="BO677" s="150"/>
      <c r="BP677" s="151"/>
      <c r="BQ677" s="126"/>
    </row>
    <row r="678" spans="1:69" ht="12.75" customHeight="1">
      <c r="A678" s="127"/>
      <c r="B678" s="208"/>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c r="AC678" s="150"/>
      <c r="AD678" s="150"/>
      <c r="AE678" s="150"/>
      <c r="AF678" s="150"/>
      <c r="AG678" s="150"/>
      <c r="AH678" s="150"/>
      <c r="AI678" s="150"/>
      <c r="AJ678" s="150"/>
      <c r="AK678" s="150"/>
      <c r="AL678" s="150"/>
      <c r="AM678" s="150"/>
      <c r="AN678" s="150"/>
      <c r="AO678" s="150"/>
      <c r="AP678" s="150"/>
      <c r="AQ678" s="150"/>
      <c r="AR678" s="150"/>
      <c r="AS678" s="150"/>
      <c r="AT678" s="150"/>
      <c r="AU678" s="150"/>
      <c r="AV678" s="150"/>
      <c r="AW678" s="150"/>
      <c r="AX678" s="150"/>
      <c r="AY678" s="150"/>
      <c r="AZ678" s="150"/>
      <c r="BA678" s="150"/>
      <c r="BB678" s="150"/>
      <c r="BC678" s="150"/>
      <c r="BD678" s="150"/>
      <c r="BE678" s="150"/>
      <c r="BF678" s="150"/>
      <c r="BG678" s="151"/>
      <c r="BH678" s="150"/>
      <c r="BI678" s="150"/>
      <c r="BJ678" s="150"/>
      <c r="BK678" s="150"/>
      <c r="BL678" s="150"/>
      <c r="BM678" s="150"/>
      <c r="BN678" s="151"/>
      <c r="BO678" s="150"/>
      <c r="BP678" s="151"/>
      <c r="BQ678" s="126"/>
    </row>
    <row r="679" spans="1:69" ht="12.75" customHeight="1">
      <c r="A679" s="127"/>
      <c r="B679" s="208"/>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c r="AC679" s="150"/>
      <c r="AD679" s="150"/>
      <c r="AE679" s="150"/>
      <c r="AF679" s="150"/>
      <c r="AG679" s="150"/>
      <c r="AH679" s="150"/>
      <c r="AI679" s="150"/>
      <c r="AJ679" s="150"/>
      <c r="AK679" s="150"/>
      <c r="AL679" s="150"/>
      <c r="AM679" s="150"/>
      <c r="AN679" s="150"/>
      <c r="AO679" s="150"/>
      <c r="AP679" s="150"/>
      <c r="AQ679" s="150"/>
      <c r="AR679" s="150"/>
      <c r="AS679" s="150"/>
      <c r="AT679" s="150"/>
      <c r="AU679" s="150"/>
      <c r="AV679" s="150"/>
      <c r="AW679" s="150"/>
      <c r="AX679" s="150"/>
      <c r="AY679" s="150"/>
      <c r="AZ679" s="150"/>
      <c r="BA679" s="150"/>
      <c r="BB679" s="150"/>
      <c r="BC679" s="150"/>
      <c r="BD679" s="150"/>
      <c r="BE679" s="150"/>
      <c r="BF679" s="150"/>
      <c r="BG679" s="151"/>
      <c r="BH679" s="150"/>
      <c r="BI679" s="150"/>
      <c r="BJ679" s="150"/>
      <c r="BK679" s="150"/>
      <c r="BL679" s="150"/>
      <c r="BM679" s="150"/>
      <c r="BN679" s="151"/>
      <c r="BO679" s="150"/>
      <c r="BP679" s="151"/>
      <c r="BQ679" s="126"/>
    </row>
    <row r="680" spans="1:69" ht="12.75" customHeight="1">
      <c r="A680" s="127"/>
      <c r="B680" s="208"/>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c r="AC680" s="150"/>
      <c r="AD680" s="150"/>
      <c r="AE680" s="150"/>
      <c r="AF680" s="150"/>
      <c r="AG680" s="150"/>
      <c r="AH680" s="150"/>
      <c r="AI680" s="150"/>
      <c r="AJ680" s="150"/>
      <c r="AK680" s="150"/>
      <c r="AL680" s="150"/>
      <c r="AM680" s="150"/>
      <c r="AN680" s="150"/>
      <c r="AO680" s="150"/>
      <c r="AP680" s="150"/>
      <c r="AQ680" s="150"/>
      <c r="AR680" s="150"/>
      <c r="AS680" s="150"/>
      <c r="AT680" s="150"/>
      <c r="AU680" s="150"/>
      <c r="AV680" s="150"/>
      <c r="AW680" s="150"/>
      <c r="AX680" s="150"/>
      <c r="AY680" s="150"/>
      <c r="AZ680" s="150"/>
      <c r="BA680" s="150"/>
      <c r="BB680" s="150"/>
      <c r="BC680" s="150"/>
      <c r="BD680" s="150"/>
      <c r="BE680" s="150"/>
      <c r="BF680" s="150"/>
      <c r="BG680" s="151"/>
      <c r="BH680" s="150"/>
      <c r="BI680" s="150"/>
      <c r="BJ680" s="150"/>
      <c r="BK680" s="150"/>
      <c r="BL680" s="150"/>
      <c r="BM680" s="150"/>
      <c r="BN680" s="151"/>
      <c r="BO680" s="150"/>
      <c r="BP680" s="151"/>
      <c r="BQ680" s="126"/>
    </row>
    <row r="681" spans="1:69" ht="12.75" customHeight="1">
      <c r="A681" s="127"/>
      <c r="B681" s="208"/>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c r="AC681" s="150"/>
      <c r="AD681" s="150"/>
      <c r="AE681" s="150"/>
      <c r="AF681" s="150"/>
      <c r="AG681" s="150"/>
      <c r="AH681" s="150"/>
      <c r="AI681" s="150"/>
      <c r="AJ681" s="150"/>
      <c r="AK681" s="150"/>
      <c r="AL681" s="150"/>
      <c r="AM681" s="150"/>
      <c r="AN681" s="150"/>
      <c r="AO681" s="150"/>
      <c r="AP681" s="150"/>
      <c r="AQ681" s="150"/>
      <c r="AR681" s="150"/>
      <c r="AS681" s="150"/>
      <c r="AT681" s="150"/>
      <c r="AU681" s="150"/>
      <c r="AV681" s="150"/>
      <c r="AW681" s="150"/>
      <c r="AX681" s="150"/>
      <c r="AY681" s="150"/>
      <c r="AZ681" s="150"/>
      <c r="BA681" s="150"/>
      <c r="BB681" s="150"/>
      <c r="BC681" s="150"/>
      <c r="BD681" s="150"/>
      <c r="BE681" s="150"/>
      <c r="BF681" s="150"/>
      <c r="BG681" s="151"/>
      <c r="BH681" s="150"/>
      <c r="BI681" s="150"/>
      <c r="BJ681" s="150"/>
      <c r="BK681" s="150"/>
      <c r="BL681" s="150"/>
      <c r="BM681" s="150"/>
      <c r="BN681" s="151"/>
      <c r="BO681" s="150"/>
      <c r="BP681" s="151"/>
      <c r="BQ681" s="126"/>
    </row>
    <row r="682" spans="1:69" ht="12.75" customHeight="1">
      <c r="A682" s="127"/>
      <c r="B682" s="208"/>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c r="AC682" s="150"/>
      <c r="AD682" s="150"/>
      <c r="AE682" s="150"/>
      <c r="AF682" s="150"/>
      <c r="AG682" s="150"/>
      <c r="AH682" s="150"/>
      <c r="AI682" s="150"/>
      <c r="AJ682" s="150"/>
      <c r="AK682" s="150"/>
      <c r="AL682" s="150"/>
      <c r="AM682" s="150"/>
      <c r="AN682" s="150"/>
      <c r="AO682" s="150"/>
      <c r="AP682" s="150"/>
      <c r="AQ682" s="150"/>
      <c r="AR682" s="150"/>
      <c r="AS682" s="150"/>
      <c r="AT682" s="150"/>
      <c r="AU682" s="150"/>
      <c r="AV682" s="150"/>
      <c r="AW682" s="150"/>
      <c r="AX682" s="150"/>
      <c r="AY682" s="150"/>
      <c r="AZ682" s="150"/>
      <c r="BA682" s="150"/>
      <c r="BB682" s="150"/>
      <c r="BC682" s="150"/>
      <c r="BD682" s="150"/>
      <c r="BE682" s="150"/>
      <c r="BF682" s="150"/>
      <c r="BG682" s="151"/>
      <c r="BH682" s="150"/>
      <c r="BI682" s="150"/>
      <c r="BJ682" s="150"/>
      <c r="BK682" s="150"/>
      <c r="BL682" s="150"/>
      <c r="BM682" s="150"/>
      <c r="BN682" s="151"/>
      <c r="BO682" s="150"/>
      <c r="BP682" s="151"/>
      <c r="BQ682" s="126"/>
    </row>
    <row r="683" spans="1:69" ht="12.75" customHeight="1">
      <c r="A683" s="127"/>
      <c r="B683" s="208"/>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c r="AC683" s="150"/>
      <c r="AD683" s="150"/>
      <c r="AE683" s="150"/>
      <c r="AF683" s="150"/>
      <c r="AG683" s="150"/>
      <c r="AH683" s="150"/>
      <c r="AI683" s="150"/>
      <c r="AJ683" s="150"/>
      <c r="AK683" s="150"/>
      <c r="AL683" s="150"/>
      <c r="AM683" s="150"/>
      <c r="AN683" s="150"/>
      <c r="AO683" s="150"/>
      <c r="AP683" s="150"/>
      <c r="AQ683" s="150"/>
      <c r="AR683" s="150"/>
      <c r="AS683" s="150"/>
      <c r="AT683" s="150"/>
      <c r="AU683" s="150"/>
      <c r="AV683" s="150"/>
      <c r="AW683" s="150"/>
      <c r="AX683" s="150"/>
      <c r="AY683" s="150"/>
      <c r="AZ683" s="150"/>
      <c r="BA683" s="150"/>
      <c r="BB683" s="150"/>
      <c r="BC683" s="150"/>
      <c r="BD683" s="150"/>
      <c r="BE683" s="150"/>
      <c r="BF683" s="150"/>
      <c r="BG683" s="151"/>
      <c r="BH683" s="150"/>
      <c r="BI683" s="150"/>
      <c r="BJ683" s="150"/>
      <c r="BK683" s="150"/>
      <c r="BL683" s="150"/>
      <c r="BM683" s="150"/>
      <c r="BN683" s="151"/>
      <c r="BO683" s="150"/>
      <c r="BP683" s="151"/>
      <c r="BQ683" s="126"/>
    </row>
    <row r="684" spans="1:69" ht="12.75" customHeight="1">
      <c r="A684" s="127"/>
      <c r="B684" s="208"/>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c r="AC684" s="150"/>
      <c r="AD684" s="150"/>
      <c r="AE684" s="150"/>
      <c r="AF684" s="150"/>
      <c r="AG684" s="150"/>
      <c r="AH684" s="150"/>
      <c r="AI684" s="150"/>
      <c r="AJ684" s="150"/>
      <c r="AK684" s="150"/>
      <c r="AL684" s="150"/>
      <c r="AM684" s="150"/>
      <c r="AN684" s="150"/>
      <c r="AO684" s="150"/>
      <c r="AP684" s="150"/>
      <c r="AQ684" s="150"/>
      <c r="AR684" s="150"/>
      <c r="AS684" s="150"/>
      <c r="AT684" s="150"/>
      <c r="AU684" s="150"/>
      <c r="AV684" s="150"/>
      <c r="AW684" s="150"/>
      <c r="AX684" s="150"/>
      <c r="AY684" s="150"/>
      <c r="AZ684" s="150"/>
      <c r="BA684" s="150"/>
      <c r="BB684" s="150"/>
      <c r="BC684" s="150"/>
      <c r="BD684" s="150"/>
      <c r="BE684" s="150"/>
      <c r="BF684" s="150"/>
      <c r="BG684" s="151"/>
      <c r="BH684" s="150"/>
      <c r="BI684" s="150"/>
      <c r="BJ684" s="150"/>
      <c r="BK684" s="150"/>
      <c r="BL684" s="150"/>
      <c r="BM684" s="150"/>
      <c r="BN684" s="151"/>
      <c r="BO684" s="150"/>
      <c r="BP684" s="151"/>
      <c r="BQ684" s="126"/>
    </row>
    <row r="685" spans="1:69" ht="12.75" customHeight="1">
      <c r="A685" s="127"/>
      <c r="B685" s="208"/>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c r="AC685" s="150"/>
      <c r="AD685" s="150"/>
      <c r="AE685" s="150"/>
      <c r="AF685" s="150"/>
      <c r="AG685" s="150"/>
      <c r="AH685" s="150"/>
      <c r="AI685" s="150"/>
      <c r="AJ685" s="150"/>
      <c r="AK685" s="150"/>
      <c r="AL685" s="150"/>
      <c r="AM685" s="150"/>
      <c r="AN685" s="150"/>
      <c r="AO685" s="150"/>
      <c r="AP685" s="150"/>
      <c r="AQ685" s="150"/>
      <c r="AR685" s="150"/>
      <c r="AS685" s="150"/>
      <c r="AT685" s="150"/>
      <c r="AU685" s="150"/>
      <c r="AV685" s="150"/>
      <c r="AW685" s="150"/>
      <c r="AX685" s="150"/>
      <c r="AY685" s="150"/>
      <c r="AZ685" s="150"/>
      <c r="BA685" s="150"/>
      <c r="BB685" s="150"/>
      <c r="BC685" s="150"/>
      <c r="BD685" s="150"/>
      <c r="BE685" s="150"/>
      <c r="BF685" s="150"/>
      <c r="BG685" s="151"/>
      <c r="BH685" s="150"/>
      <c r="BI685" s="150"/>
      <c r="BJ685" s="150"/>
      <c r="BK685" s="150"/>
      <c r="BL685" s="150"/>
      <c r="BM685" s="150"/>
      <c r="BN685" s="151"/>
      <c r="BO685" s="150"/>
      <c r="BP685" s="151"/>
      <c r="BQ685" s="126"/>
    </row>
    <row r="686" spans="1:69" ht="12.75" customHeight="1">
      <c r="A686" s="127"/>
      <c r="B686" s="208"/>
      <c r="C686" s="209"/>
      <c r="D686" s="209"/>
      <c r="E686" s="209"/>
      <c r="F686" s="209"/>
      <c r="G686" s="209"/>
      <c r="H686" s="209"/>
      <c r="I686" s="209"/>
      <c r="J686" s="209"/>
      <c r="K686" s="209"/>
      <c r="L686" s="209"/>
      <c r="M686" s="209"/>
      <c r="N686" s="209"/>
      <c r="O686" s="209"/>
      <c r="P686" s="209"/>
      <c r="Q686" s="209"/>
      <c r="R686" s="209"/>
      <c r="S686" s="209"/>
      <c r="T686" s="209"/>
      <c r="U686" s="209"/>
      <c r="V686" s="209"/>
      <c r="W686" s="209"/>
      <c r="X686" s="209"/>
      <c r="Y686" s="209"/>
      <c r="Z686" s="209"/>
      <c r="AA686" s="209"/>
      <c r="AB686" s="209"/>
      <c r="AC686" s="209"/>
      <c r="AD686" s="209"/>
      <c r="AE686" s="209"/>
      <c r="AF686" s="209"/>
      <c r="AG686" s="209"/>
      <c r="AH686" s="209"/>
      <c r="AI686" s="209"/>
      <c r="AJ686" s="209"/>
      <c r="AK686" s="209"/>
      <c r="AL686" s="209"/>
      <c r="AM686" s="209"/>
      <c r="AN686" s="209"/>
      <c r="AO686" s="209"/>
      <c r="AP686" s="209"/>
      <c r="AQ686" s="209"/>
      <c r="AR686" s="209"/>
      <c r="AS686" s="209"/>
      <c r="AT686" s="209"/>
      <c r="AU686" s="209"/>
      <c r="AV686" s="209"/>
      <c r="AW686" s="209"/>
      <c r="AX686" s="209"/>
      <c r="AY686" s="209"/>
      <c r="AZ686" s="209"/>
      <c r="BA686" s="209"/>
      <c r="BB686" s="209"/>
      <c r="BC686" s="209"/>
      <c r="BD686" s="209"/>
      <c r="BE686" s="209"/>
      <c r="BF686" s="209"/>
      <c r="BG686" s="126"/>
      <c r="BH686" s="209"/>
      <c r="BI686" s="209"/>
      <c r="BJ686" s="209"/>
      <c r="BK686" s="209"/>
      <c r="BL686" s="209"/>
      <c r="BM686" s="209"/>
      <c r="BN686" s="126"/>
      <c r="BO686" s="209"/>
      <c r="BP686" s="126"/>
      <c r="BQ686" s="126"/>
    </row>
    <row r="687" spans="1:69" ht="12.75" customHeight="1">
      <c r="A687" s="127"/>
      <c r="B687" s="208"/>
      <c r="C687" s="209"/>
      <c r="D687" s="209"/>
      <c r="E687" s="209"/>
      <c r="F687" s="209"/>
      <c r="G687" s="209"/>
      <c r="H687" s="209"/>
      <c r="I687" s="209"/>
      <c r="J687" s="209"/>
      <c r="K687" s="209"/>
      <c r="L687" s="209"/>
      <c r="M687" s="209"/>
      <c r="N687" s="209"/>
      <c r="O687" s="209"/>
      <c r="P687" s="209"/>
      <c r="Q687" s="209"/>
      <c r="R687" s="209"/>
      <c r="S687" s="209"/>
      <c r="T687" s="209"/>
      <c r="U687" s="209"/>
      <c r="V687" s="209"/>
      <c r="W687" s="209"/>
      <c r="X687" s="209"/>
      <c r="Y687" s="209"/>
      <c r="Z687" s="209"/>
      <c r="AA687" s="209"/>
      <c r="AB687" s="209"/>
      <c r="AC687" s="209"/>
      <c r="AD687" s="209"/>
      <c r="AE687" s="209"/>
      <c r="AF687" s="209"/>
      <c r="AG687" s="209"/>
      <c r="AH687" s="209"/>
      <c r="AI687" s="209"/>
      <c r="AJ687" s="209"/>
      <c r="AK687" s="209"/>
      <c r="AL687" s="209"/>
      <c r="AM687" s="209"/>
      <c r="AN687" s="209"/>
      <c r="AO687" s="209"/>
      <c r="AP687" s="209"/>
      <c r="AQ687" s="209"/>
      <c r="AR687" s="209"/>
      <c r="AS687" s="209"/>
      <c r="AT687" s="209"/>
      <c r="AU687" s="209"/>
      <c r="AV687" s="209"/>
      <c r="AW687" s="209"/>
      <c r="AX687" s="209"/>
      <c r="AY687" s="209"/>
      <c r="AZ687" s="209"/>
      <c r="BA687" s="209"/>
      <c r="BB687" s="209"/>
      <c r="BC687" s="209"/>
      <c r="BD687" s="209"/>
      <c r="BE687" s="209"/>
      <c r="BF687" s="209"/>
      <c r="BG687" s="126"/>
      <c r="BH687" s="209"/>
      <c r="BI687" s="209"/>
      <c r="BJ687" s="209"/>
      <c r="BK687" s="209"/>
      <c r="BL687" s="209"/>
      <c r="BM687" s="209"/>
      <c r="BN687" s="126"/>
      <c r="BO687" s="209"/>
      <c r="BP687" s="126"/>
      <c r="BQ687" s="126"/>
    </row>
    <row r="688" spans="1:69" ht="12.75" customHeight="1">
      <c r="A688" s="127"/>
      <c r="B688" s="208"/>
      <c r="C688" s="209"/>
      <c r="D688" s="209"/>
      <c r="E688" s="209"/>
      <c r="F688" s="209"/>
      <c r="G688" s="209"/>
      <c r="H688" s="209"/>
      <c r="I688" s="209"/>
      <c r="J688" s="209"/>
      <c r="K688" s="209"/>
      <c r="L688" s="209"/>
      <c r="M688" s="209"/>
      <c r="N688" s="209"/>
      <c r="O688" s="209"/>
      <c r="P688" s="209"/>
      <c r="Q688" s="209"/>
      <c r="R688" s="209"/>
      <c r="S688" s="209"/>
      <c r="T688" s="209"/>
      <c r="U688" s="209"/>
      <c r="V688" s="209"/>
      <c r="W688" s="209"/>
      <c r="X688" s="209"/>
      <c r="Y688" s="209"/>
      <c r="Z688" s="209"/>
      <c r="AA688" s="209"/>
      <c r="AB688" s="209"/>
      <c r="AC688" s="209"/>
      <c r="AD688" s="209"/>
      <c r="AE688" s="209"/>
      <c r="AF688" s="209"/>
      <c r="AG688" s="209"/>
      <c r="AH688" s="209"/>
      <c r="AI688" s="209"/>
      <c r="AJ688" s="209"/>
      <c r="AK688" s="209"/>
      <c r="AL688" s="209"/>
      <c r="AM688" s="209"/>
      <c r="AN688" s="209"/>
      <c r="AO688" s="209"/>
      <c r="AP688" s="209"/>
      <c r="AQ688" s="209"/>
      <c r="AR688" s="209"/>
      <c r="AS688" s="209"/>
      <c r="AT688" s="209"/>
      <c r="AU688" s="209"/>
      <c r="AV688" s="209"/>
      <c r="AW688" s="209"/>
      <c r="AX688" s="209"/>
      <c r="AY688" s="209"/>
      <c r="AZ688" s="209"/>
      <c r="BA688" s="209"/>
      <c r="BB688" s="209"/>
      <c r="BC688" s="209"/>
      <c r="BD688" s="209"/>
      <c r="BE688" s="209"/>
      <c r="BF688" s="209"/>
      <c r="BG688" s="126"/>
      <c r="BH688" s="209"/>
      <c r="BI688" s="209"/>
      <c r="BJ688" s="209"/>
      <c r="BK688" s="209"/>
      <c r="BL688" s="209"/>
      <c r="BM688" s="209"/>
      <c r="BN688" s="126"/>
      <c r="BO688" s="209"/>
      <c r="BP688" s="126"/>
      <c r="BQ688" s="126"/>
    </row>
    <row r="689" spans="1:69" ht="12.75" customHeight="1">
      <c r="A689" s="127"/>
      <c r="B689" s="208"/>
      <c r="C689" s="209"/>
      <c r="D689" s="209"/>
      <c r="E689" s="209"/>
      <c r="F689" s="209"/>
      <c r="G689" s="209"/>
      <c r="H689" s="209"/>
      <c r="I689" s="209"/>
      <c r="J689" s="209"/>
      <c r="K689" s="209"/>
      <c r="L689" s="209"/>
      <c r="M689" s="209"/>
      <c r="N689" s="209"/>
      <c r="O689" s="209"/>
      <c r="P689" s="209"/>
      <c r="Q689" s="209"/>
      <c r="R689" s="209"/>
      <c r="S689" s="209"/>
      <c r="T689" s="209"/>
      <c r="U689" s="209"/>
      <c r="V689" s="209"/>
      <c r="W689" s="209"/>
      <c r="X689" s="209"/>
      <c r="Y689" s="209"/>
      <c r="Z689" s="209"/>
      <c r="AA689" s="209"/>
      <c r="AB689" s="209"/>
      <c r="AC689" s="209"/>
      <c r="AD689" s="209"/>
      <c r="AE689" s="209"/>
      <c r="AF689" s="209"/>
      <c r="AG689" s="209"/>
      <c r="AH689" s="209"/>
      <c r="AI689" s="209"/>
      <c r="AJ689" s="209"/>
      <c r="AK689" s="209"/>
      <c r="AL689" s="209"/>
      <c r="AM689" s="209"/>
      <c r="AN689" s="209"/>
      <c r="AO689" s="209"/>
      <c r="AP689" s="209"/>
      <c r="AQ689" s="209"/>
      <c r="AR689" s="209"/>
      <c r="AS689" s="209"/>
      <c r="AT689" s="209"/>
      <c r="AU689" s="209"/>
      <c r="AV689" s="209"/>
      <c r="AW689" s="209"/>
      <c r="AX689" s="209"/>
      <c r="AY689" s="209"/>
      <c r="AZ689" s="209"/>
      <c r="BA689" s="209"/>
      <c r="BB689" s="209"/>
      <c r="BC689" s="209"/>
      <c r="BD689" s="209"/>
      <c r="BE689" s="209"/>
      <c r="BF689" s="209"/>
      <c r="BG689" s="126"/>
      <c r="BH689" s="209"/>
      <c r="BI689" s="209"/>
      <c r="BJ689" s="209"/>
      <c r="BK689" s="209"/>
      <c r="BL689" s="209"/>
      <c r="BM689" s="209"/>
      <c r="BN689" s="126"/>
      <c r="BO689" s="209"/>
      <c r="BP689" s="126"/>
      <c r="BQ689" s="126"/>
    </row>
    <row r="690" spans="1:69" ht="12.75" customHeight="1">
      <c r="A690" s="127"/>
      <c r="B690" s="208"/>
      <c r="C690" s="209"/>
      <c r="D690" s="209"/>
      <c r="E690" s="209"/>
      <c r="F690" s="209"/>
      <c r="G690" s="209"/>
      <c r="H690" s="209"/>
      <c r="I690" s="209"/>
      <c r="J690" s="209"/>
      <c r="K690" s="209"/>
      <c r="L690" s="209"/>
      <c r="M690" s="209"/>
      <c r="N690" s="209"/>
      <c r="O690" s="209"/>
      <c r="P690" s="209"/>
      <c r="Q690" s="209"/>
      <c r="R690" s="209"/>
      <c r="S690" s="209"/>
      <c r="T690" s="209"/>
      <c r="U690" s="209"/>
      <c r="V690" s="209"/>
      <c r="W690" s="209"/>
      <c r="X690" s="209"/>
      <c r="Y690" s="209"/>
      <c r="Z690" s="209"/>
      <c r="AA690" s="209"/>
      <c r="AB690" s="209"/>
      <c r="AC690" s="209"/>
      <c r="AD690" s="209"/>
      <c r="AE690" s="209"/>
      <c r="AF690" s="209"/>
      <c r="AG690" s="209"/>
      <c r="AH690" s="209"/>
      <c r="AI690" s="209"/>
      <c r="AJ690" s="209"/>
      <c r="AK690" s="209"/>
      <c r="AL690" s="209"/>
      <c r="AM690" s="209"/>
      <c r="AN690" s="209"/>
      <c r="AO690" s="209"/>
      <c r="AP690" s="209"/>
      <c r="AQ690" s="209"/>
      <c r="AR690" s="209"/>
      <c r="AS690" s="209"/>
      <c r="AT690" s="209"/>
      <c r="AU690" s="209"/>
      <c r="AV690" s="209"/>
      <c r="AW690" s="209"/>
      <c r="AX690" s="209"/>
      <c r="AY690" s="209"/>
      <c r="AZ690" s="209"/>
      <c r="BA690" s="209"/>
      <c r="BB690" s="209"/>
      <c r="BC690" s="209"/>
      <c r="BD690" s="209"/>
      <c r="BE690" s="209"/>
      <c r="BF690" s="209"/>
      <c r="BG690" s="126"/>
      <c r="BH690" s="209"/>
      <c r="BI690" s="209"/>
      <c r="BJ690" s="209"/>
      <c r="BK690" s="209"/>
      <c r="BL690" s="209"/>
      <c r="BM690" s="209"/>
      <c r="BN690" s="126"/>
      <c r="BO690" s="209"/>
      <c r="BP690" s="126"/>
      <c r="BQ690" s="126"/>
    </row>
    <row r="691" spans="1:69" ht="12.75" customHeight="1">
      <c r="A691" s="127"/>
      <c r="B691" s="208"/>
      <c r="C691" s="209"/>
      <c r="D691" s="209"/>
      <c r="E691" s="209"/>
      <c r="F691" s="209"/>
      <c r="G691" s="209"/>
      <c r="H691" s="209"/>
      <c r="I691" s="209"/>
      <c r="J691" s="209"/>
      <c r="K691" s="209"/>
      <c r="L691" s="209"/>
      <c r="M691" s="209"/>
      <c r="N691" s="209"/>
      <c r="O691" s="209"/>
      <c r="P691" s="209"/>
      <c r="Q691" s="209"/>
      <c r="R691" s="209"/>
      <c r="S691" s="209"/>
      <c r="T691" s="209"/>
      <c r="U691" s="209"/>
      <c r="V691" s="209"/>
      <c r="W691" s="209"/>
      <c r="X691" s="209"/>
      <c r="Y691" s="209"/>
      <c r="Z691" s="209"/>
      <c r="AA691" s="209"/>
      <c r="AB691" s="209"/>
      <c r="AC691" s="209"/>
      <c r="AD691" s="209"/>
      <c r="AE691" s="209"/>
      <c r="AF691" s="209"/>
      <c r="AG691" s="209"/>
      <c r="AH691" s="209"/>
      <c r="AI691" s="209"/>
      <c r="AJ691" s="209"/>
      <c r="AK691" s="209"/>
      <c r="AL691" s="209"/>
      <c r="AM691" s="209"/>
      <c r="AN691" s="209"/>
      <c r="AO691" s="209"/>
      <c r="AP691" s="209"/>
      <c r="AQ691" s="209"/>
      <c r="AR691" s="209"/>
      <c r="AS691" s="209"/>
      <c r="AT691" s="209"/>
      <c r="AU691" s="209"/>
      <c r="AV691" s="209"/>
      <c r="AW691" s="209"/>
      <c r="AX691" s="209"/>
      <c r="AY691" s="209"/>
      <c r="AZ691" s="209"/>
      <c r="BA691" s="209"/>
      <c r="BB691" s="209"/>
      <c r="BC691" s="209"/>
      <c r="BD691" s="209"/>
      <c r="BE691" s="209"/>
      <c r="BF691" s="209"/>
      <c r="BG691" s="126"/>
      <c r="BH691" s="209"/>
      <c r="BI691" s="209"/>
      <c r="BJ691" s="209"/>
      <c r="BK691" s="209"/>
      <c r="BL691" s="209"/>
      <c r="BM691" s="209"/>
      <c r="BN691" s="126"/>
      <c r="BO691" s="209"/>
      <c r="BP691" s="126"/>
      <c r="BQ691" s="126"/>
    </row>
    <row r="692" spans="1:69" ht="12.75" customHeight="1">
      <c r="A692" s="127"/>
      <c r="B692" s="208"/>
      <c r="C692" s="209"/>
      <c r="D692" s="209"/>
      <c r="E692" s="209"/>
      <c r="F692" s="209"/>
      <c r="G692" s="209"/>
      <c r="H692" s="209"/>
      <c r="I692" s="209"/>
      <c r="J692" s="209"/>
      <c r="K692" s="209"/>
      <c r="L692" s="209"/>
      <c r="M692" s="209"/>
      <c r="N692" s="209"/>
      <c r="O692" s="209"/>
      <c r="P692" s="209"/>
      <c r="Q692" s="209"/>
      <c r="R692" s="209"/>
      <c r="S692" s="209"/>
      <c r="T692" s="209"/>
      <c r="U692" s="209"/>
      <c r="V692" s="209"/>
      <c r="W692" s="209"/>
      <c r="X692" s="209"/>
      <c r="Y692" s="209"/>
      <c r="Z692" s="209"/>
      <c r="AA692" s="209"/>
      <c r="AB692" s="209"/>
      <c r="AC692" s="209"/>
      <c r="AD692" s="209"/>
      <c r="AE692" s="209"/>
      <c r="AF692" s="209"/>
      <c r="AG692" s="209"/>
      <c r="AH692" s="209"/>
      <c r="AI692" s="209"/>
      <c r="AJ692" s="209"/>
      <c r="AK692" s="209"/>
      <c r="AL692" s="209"/>
      <c r="AM692" s="209"/>
      <c r="AN692" s="209"/>
      <c r="AO692" s="209"/>
      <c r="AP692" s="209"/>
      <c r="AQ692" s="209"/>
      <c r="AR692" s="209"/>
      <c r="AS692" s="209"/>
      <c r="AT692" s="209"/>
      <c r="AU692" s="209"/>
      <c r="AV692" s="209"/>
      <c r="AW692" s="209"/>
      <c r="AX692" s="209"/>
      <c r="AY692" s="209"/>
      <c r="AZ692" s="209"/>
      <c r="BA692" s="209"/>
      <c r="BB692" s="209"/>
      <c r="BC692" s="209"/>
      <c r="BD692" s="209"/>
      <c r="BE692" s="209"/>
      <c r="BF692" s="209"/>
      <c r="BG692" s="126"/>
      <c r="BH692" s="209"/>
      <c r="BI692" s="209"/>
      <c r="BJ692" s="209"/>
      <c r="BK692" s="209"/>
      <c r="BL692" s="209"/>
      <c r="BM692" s="209"/>
      <c r="BN692" s="126"/>
      <c r="BO692" s="209"/>
      <c r="BP692" s="126"/>
      <c r="BQ692" s="126"/>
    </row>
    <row r="693" spans="1:69" ht="12.75" customHeight="1">
      <c r="A693" s="127"/>
      <c r="B693" s="208"/>
      <c r="C693" s="209"/>
      <c r="D693" s="209"/>
      <c r="E693" s="209"/>
      <c r="F693" s="209"/>
      <c r="G693" s="209"/>
      <c r="H693" s="209"/>
      <c r="I693" s="209"/>
      <c r="J693" s="209"/>
      <c r="K693" s="209"/>
      <c r="L693" s="209"/>
      <c r="M693" s="209"/>
      <c r="N693" s="209"/>
      <c r="O693" s="209"/>
      <c r="P693" s="209"/>
      <c r="Q693" s="209"/>
      <c r="R693" s="209"/>
      <c r="S693" s="209"/>
      <c r="T693" s="209"/>
      <c r="U693" s="209"/>
      <c r="V693" s="209"/>
      <c r="W693" s="209"/>
      <c r="X693" s="209"/>
      <c r="Y693" s="209"/>
      <c r="Z693" s="209"/>
      <c r="AA693" s="209"/>
      <c r="AB693" s="209"/>
      <c r="AC693" s="209"/>
      <c r="AD693" s="209"/>
      <c r="AE693" s="209"/>
      <c r="AF693" s="209"/>
      <c r="AG693" s="209"/>
      <c r="AH693" s="209"/>
      <c r="AI693" s="209"/>
      <c r="AJ693" s="209"/>
      <c r="AK693" s="209"/>
      <c r="AL693" s="209"/>
      <c r="AM693" s="209"/>
      <c r="AN693" s="209"/>
      <c r="AO693" s="209"/>
      <c r="AP693" s="209"/>
      <c r="AQ693" s="209"/>
      <c r="AR693" s="209"/>
      <c r="AS693" s="209"/>
      <c r="AT693" s="209"/>
      <c r="AU693" s="209"/>
      <c r="AV693" s="209"/>
      <c r="AW693" s="209"/>
      <c r="AX693" s="209"/>
      <c r="AY693" s="209"/>
      <c r="AZ693" s="209"/>
      <c r="BA693" s="209"/>
      <c r="BB693" s="209"/>
      <c r="BC693" s="209"/>
      <c r="BD693" s="209"/>
      <c r="BE693" s="209"/>
      <c r="BF693" s="209"/>
      <c r="BG693" s="126"/>
      <c r="BH693" s="209"/>
      <c r="BI693" s="209"/>
      <c r="BJ693" s="209"/>
      <c r="BK693" s="209"/>
      <c r="BL693" s="209"/>
      <c r="BM693" s="209"/>
      <c r="BN693" s="126"/>
      <c r="BO693" s="209"/>
      <c r="BP693" s="126"/>
      <c r="BQ693" s="126"/>
    </row>
    <row r="694" spans="1:69" ht="12.75" customHeight="1">
      <c r="A694" s="127"/>
      <c r="B694" s="208"/>
      <c r="C694" s="209"/>
      <c r="D694" s="209"/>
      <c r="E694" s="209"/>
      <c r="F694" s="209"/>
      <c r="G694" s="209"/>
      <c r="H694" s="209"/>
      <c r="I694" s="209"/>
      <c r="J694" s="209"/>
      <c r="K694" s="209"/>
      <c r="L694" s="209"/>
      <c r="M694" s="209"/>
      <c r="N694" s="209"/>
      <c r="O694" s="209"/>
      <c r="P694" s="209"/>
      <c r="Q694" s="209"/>
      <c r="R694" s="209"/>
      <c r="S694" s="209"/>
      <c r="T694" s="209"/>
      <c r="U694" s="209"/>
      <c r="V694" s="209"/>
      <c r="W694" s="209"/>
      <c r="X694" s="209"/>
      <c r="Y694" s="209"/>
      <c r="Z694" s="209"/>
      <c r="AA694" s="209"/>
      <c r="AB694" s="209"/>
      <c r="AC694" s="209"/>
      <c r="AD694" s="209"/>
      <c r="AE694" s="209"/>
      <c r="AF694" s="209"/>
      <c r="AG694" s="209"/>
      <c r="AH694" s="209"/>
      <c r="AI694" s="209"/>
      <c r="AJ694" s="209"/>
      <c r="AK694" s="209"/>
      <c r="AL694" s="209"/>
      <c r="AM694" s="209"/>
      <c r="AN694" s="209"/>
      <c r="AO694" s="209"/>
      <c r="AP694" s="209"/>
      <c r="AQ694" s="209"/>
      <c r="AR694" s="209"/>
      <c r="AS694" s="209"/>
      <c r="AT694" s="209"/>
      <c r="AU694" s="209"/>
      <c r="AV694" s="209"/>
      <c r="AW694" s="209"/>
      <c r="AX694" s="209"/>
      <c r="AY694" s="209"/>
      <c r="AZ694" s="209"/>
      <c r="BA694" s="209"/>
      <c r="BB694" s="209"/>
      <c r="BC694" s="209"/>
      <c r="BD694" s="209"/>
      <c r="BE694" s="209"/>
      <c r="BF694" s="209"/>
      <c r="BG694" s="126"/>
      <c r="BH694" s="209"/>
      <c r="BI694" s="209"/>
      <c r="BJ694" s="209"/>
      <c r="BK694" s="209"/>
      <c r="BL694" s="209"/>
      <c r="BM694" s="209"/>
      <c r="BN694" s="126"/>
      <c r="BO694" s="209"/>
      <c r="BP694" s="126"/>
      <c r="BQ694" s="126"/>
    </row>
    <row r="695" spans="1:69" ht="12.75" customHeight="1">
      <c r="A695" s="127"/>
      <c r="B695" s="208"/>
      <c r="C695" s="209"/>
      <c r="D695" s="209"/>
      <c r="E695" s="209"/>
      <c r="F695" s="209"/>
      <c r="G695" s="209"/>
      <c r="H695" s="209"/>
      <c r="I695" s="209"/>
      <c r="J695" s="209"/>
      <c r="K695" s="209"/>
      <c r="L695" s="209"/>
      <c r="M695" s="209"/>
      <c r="N695" s="209"/>
      <c r="O695" s="209"/>
      <c r="P695" s="209"/>
      <c r="Q695" s="209"/>
      <c r="R695" s="209"/>
      <c r="S695" s="209"/>
      <c r="T695" s="209"/>
      <c r="U695" s="209"/>
      <c r="V695" s="209"/>
      <c r="W695" s="209"/>
      <c r="X695" s="209"/>
      <c r="Y695" s="209"/>
      <c r="Z695" s="209"/>
      <c r="AA695" s="209"/>
      <c r="AB695" s="209"/>
      <c r="AC695" s="209"/>
      <c r="AD695" s="209"/>
      <c r="AE695" s="209"/>
      <c r="AF695" s="209"/>
      <c r="AG695" s="209"/>
      <c r="AH695" s="209"/>
      <c r="AI695" s="209"/>
      <c r="AJ695" s="209"/>
      <c r="AK695" s="209"/>
      <c r="AL695" s="209"/>
      <c r="AM695" s="209"/>
      <c r="AN695" s="209"/>
      <c r="AO695" s="209"/>
      <c r="AP695" s="209"/>
      <c r="AQ695" s="209"/>
      <c r="AR695" s="209"/>
      <c r="AS695" s="209"/>
      <c r="AT695" s="209"/>
      <c r="AU695" s="209"/>
      <c r="AV695" s="209"/>
      <c r="AW695" s="209"/>
      <c r="AX695" s="209"/>
      <c r="AY695" s="209"/>
      <c r="AZ695" s="209"/>
      <c r="BA695" s="209"/>
      <c r="BB695" s="209"/>
      <c r="BC695" s="209"/>
      <c r="BD695" s="209"/>
      <c r="BE695" s="209"/>
      <c r="BF695" s="209"/>
      <c r="BG695" s="126"/>
      <c r="BH695" s="209"/>
      <c r="BI695" s="209"/>
      <c r="BJ695" s="209"/>
      <c r="BK695" s="209"/>
      <c r="BL695" s="209"/>
      <c r="BM695" s="209"/>
      <c r="BN695" s="126"/>
      <c r="BO695" s="209"/>
      <c r="BP695" s="126"/>
      <c r="BQ695" s="126"/>
    </row>
    <row r="696" spans="1:69" ht="12.75" customHeight="1">
      <c r="A696" s="127"/>
      <c r="B696" s="208"/>
      <c r="C696" s="209"/>
      <c r="D696" s="209"/>
      <c r="E696" s="209"/>
      <c r="F696" s="209"/>
      <c r="G696" s="209"/>
      <c r="H696" s="209"/>
      <c r="I696" s="209"/>
      <c r="J696" s="209"/>
      <c r="K696" s="209"/>
      <c r="L696" s="209"/>
      <c r="M696" s="209"/>
      <c r="N696" s="209"/>
      <c r="O696" s="209"/>
      <c r="P696" s="209"/>
      <c r="Q696" s="209"/>
      <c r="R696" s="209"/>
      <c r="S696" s="209"/>
      <c r="T696" s="209"/>
      <c r="U696" s="209"/>
      <c r="V696" s="209"/>
      <c r="W696" s="209"/>
      <c r="X696" s="209"/>
      <c r="Y696" s="209"/>
      <c r="Z696" s="209"/>
      <c r="AA696" s="209"/>
      <c r="AB696" s="209"/>
      <c r="AC696" s="209"/>
      <c r="AD696" s="209"/>
      <c r="AE696" s="209"/>
      <c r="AF696" s="209"/>
      <c r="AG696" s="209"/>
      <c r="AH696" s="209"/>
      <c r="AI696" s="209"/>
      <c r="AJ696" s="209"/>
      <c r="AK696" s="209"/>
      <c r="AL696" s="209"/>
      <c r="AM696" s="209"/>
      <c r="AN696" s="209"/>
      <c r="AO696" s="209"/>
      <c r="AP696" s="209"/>
      <c r="AQ696" s="209"/>
      <c r="AR696" s="209"/>
      <c r="AS696" s="209"/>
      <c r="AT696" s="209"/>
      <c r="AU696" s="209"/>
      <c r="AV696" s="209"/>
      <c r="AW696" s="209"/>
      <c r="AX696" s="209"/>
      <c r="AY696" s="209"/>
      <c r="AZ696" s="209"/>
      <c r="BA696" s="209"/>
      <c r="BB696" s="209"/>
      <c r="BC696" s="209"/>
      <c r="BD696" s="209"/>
      <c r="BE696" s="209"/>
      <c r="BF696" s="209"/>
      <c r="BG696" s="126"/>
      <c r="BH696" s="209"/>
      <c r="BI696" s="209"/>
      <c r="BJ696" s="209"/>
      <c r="BK696" s="209"/>
      <c r="BL696" s="209"/>
      <c r="BM696" s="209"/>
      <c r="BN696" s="126"/>
      <c r="BO696" s="209"/>
      <c r="BP696" s="126"/>
      <c r="BQ696" s="126"/>
    </row>
    <row r="697" spans="1:69" ht="12.75" customHeight="1">
      <c r="A697" s="127"/>
      <c r="B697" s="208"/>
      <c r="C697" s="209"/>
      <c r="D697" s="209"/>
      <c r="E697" s="209"/>
      <c r="F697" s="209"/>
      <c r="G697" s="209"/>
      <c r="H697" s="209"/>
      <c r="I697" s="209"/>
      <c r="J697" s="209"/>
      <c r="K697" s="209"/>
      <c r="L697" s="209"/>
      <c r="M697" s="209"/>
      <c r="N697" s="209"/>
      <c r="O697" s="209"/>
      <c r="P697" s="209"/>
      <c r="Q697" s="209"/>
      <c r="R697" s="209"/>
      <c r="S697" s="209"/>
      <c r="T697" s="209"/>
      <c r="U697" s="209"/>
      <c r="V697" s="209"/>
      <c r="W697" s="209"/>
      <c r="X697" s="209"/>
      <c r="Y697" s="209"/>
      <c r="Z697" s="209"/>
      <c r="AA697" s="209"/>
      <c r="AB697" s="209"/>
      <c r="AC697" s="209"/>
      <c r="AD697" s="209"/>
      <c r="AE697" s="209"/>
      <c r="AF697" s="209"/>
      <c r="AG697" s="209"/>
      <c r="AH697" s="209"/>
      <c r="AI697" s="209"/>
      <c r="AJ697" s="209"/>
      <c r="AK697" s="209"/>
      <c r="AL697" s="209"/>
      <c r="AM697" s="209"/>
      <c r="AN697" s="209"/>
      <c r="AO697" s="209"/>
      <c r="AP697" s="209"/>
      <c r="AQ697" s="209"/>
      <c r="AR697" s="209"/>
      <c r="AS697" s="209"/>
      <c r="AT697" s="209"/>
      <c r="AU697" s="209"/>
      <c r="AV697" s="209"/>
      <c r="AW697" s="209"/>
      <c r="AX697" s="209"/>
      <c r="AY697" s="209"/>
      <c r="AZ697" s="209"/>
      <c r="BA697" s="209"/>
      <c r="BB697" s="209"/>
      <c r="BC697" s="209"/>
      <c r="BD697" s="209"/>
      <c r="BE697" s="209"/>
      <c r="BF697" s="209"/>
      <c r="BG697" s="126"/>
      <c r="BH697" s="209"/>
      <c r="BI697" s="209"/>
      <c r="BJ697" s="209"/>
      <c r="BK697" s="209"/>
      <c r="BL697" s="209"/>
      <c r="BM697" s="209"/>
      <c r="BN697" s="126"/>
      <c r="BO697" s="209"/>
      <c r="BP697" s="126"/>
      <c r="BQ697" s="126"/>
    </row>
    <row r="698" spans="1:69" ht="12.75" customHeight="1">
      <c r="A698" s="127"/>
      <c r="B698" s="208"/>
      <c r="C698" s="209"/>
      <c r="D698" s="209"/>
      <c r="E698" s="209"/>
      <c r="F698" s="209"/>
      <c r="G698" s="209"/>
      <c r="H698" s="209"/>
      <c r="I698" s="209"/>
      <c r="J698" s="209"/>
      <c r="K698" s="209"/>
      <c r="L698" s="209"/>
      <c r="M698" s="209"/>
      <c r="N698" s="209"/>
      <c r="O698" s="209"/>
      <c r="P698" s="209"/>
      <c r="Q698" s="209"/>
      <c r="R698" s="209"/>
      <c r="S698" s="209"/>
      <c r="T698" s="209"/>
      <c r="U698" s="209"/>
      <c r="V698" s="209"/>
      <c r="W698" s="209"/>
      <c r="X698" s="209"/>
      <c r="Y698" s="209"/>
      <c r="Z698" s="209"/>
      <c r="AA698" s="209"/>
      <c r="AB698" s="209"/>
      <c r="AC698" s="209"/>
      <c r="AD698" s="209"/>
      <c r="AE698" s="209"/>
      <c r="AF698" s="209"/>
      <c r="AG698" s="209"/>
      <c r="AH698" s="209"/>
      <c r="AI698" s="209"/>
      <c r="AJ698" s="209"/>
      <c r="AK698" s="209"/>
      <c r="AL698" s="209"/>
      <c r="AM698" s="209"/>
      <c r="AN698" s="209"/>
      <c r="AO698" s="209"/>
      <c r="AP698" s="209"/>
      <c r="AQ698" s="209"/>
      <c r="AR698" s="209"/>
      <c r="AS698" s="209"/>
      <c r="AT698" s="209"/>
      <c r="AU698" s="209"/>
      <c r="AV698" s="209"/>
      <c r="AW698" s="209"/>
      <c r="AX698" s="209"/>
      <c r="AY698" s="209"/>
      <c r="AZ698" s="209"/>
      <c r="BA698" s="209"/>
      <c r="BB698" s="209"/>
      <c r="BC698" s="209"/>
      <c r="BD698" s="209"/>
      <c r="BE698" s="209"/>
      <c r="BF698" s="209"/>
      <c r="BG698" s="126"/>
      <c r="BH698" s="209"/>
      <c r="BI698" s="209"/>
      <c r="BJ698" s="209"/>
      <c r="BK698" s="209"/>
      <c r="BL698" s="209"/>
      <c r="BM698" s="209"/>
      <c r="BN698" s="126"/>
      <c r="BO698" s="209"/>
      <c r="BP698" s="126"/>
      <c r="BQ698" s="126"/>
    </row>
    <row r="699" spans="1:69" ht="12.75" customHeight="1">
      <c r="A699" s="127"/>
      <c r="B699" s="208"/>
      <c r="C699" s="209"/>
      <c r="D699" s="209"/>
      <c r="E699" s="209"/>
      <c r="F699" s="209"/>
      <c r="G699" s="209"/>
      <c r="H699" s="209"/>
      <c r="I699" s="209"/>
      <c r="J699" s="209"/>
      <c r="K699" s="209"/>
      <c r="L699" s="209"/>
      <c r="M699" s="209"/>
      <c r="N699" s="209"/>
      <c r="O699" s="209"/>
      <c r="P699" s="209"/>
      <c r="Q699" s="209"/>
      <c r="R699" s="209"/>
      <c r="S699" s="209"/>
      <c r="T699" s="209"/>
      <c r="U699" s="209"/>
      <c r="V699" s="209"/>
      <c r="W699" s="209"/>
      <c r="X699" s="209"/>
      <c r="Y699" s="209"/>
      <c r="Z699" s="209"/>
      <c r="AA699" s="209"/>
      <c r="AB699" s="209"/>
      <c r="AC699" s="209"/>
      <c r="AD699" s="209"/>
      <c r="AE699" s="209"/>
      <c r="AF699" s="209"/>
      <c r="AG699" s="209"/>
      <c r="AH699" s="209"/>
      <c r="AI699" s="209"/>
      <c r="AJ699" s="209"/>
      <c r="AK699" s="209"/>
      <c r="AL699" s="209"/>
      <c r="AM699" s="209"/>
      <c r="AN699" s="209"/>
      <c r="AO699" s="209"/>
      <c r="AP699" s="209"/>
      <c r="AQ699" s="209"/>
      <c r="AR699" s="209"/>
      <c r="AS699" s="209"/>
      <c r="AT699" s="209"/>
      <c r="AU699" s="209"/>
      <c r="AV699" s="209"/>
      <c r="AW699" s="209"/>
      <c r="AX699" s="209"/>
      <c r="AY699" s="209"/>
      <c r="AZ699" s="209"/>
      <c r="BA699" s="209"/>
      <c r="BB699" s="209"/>
      <c r="BC699" s="209"/>
      <c r="BD699" s="209"/>
      <c r="BE699" s="209"/>
      <c r="BF699" s="209"/>
      <c r="BG699" s="126"/>
      <c r="BH699" s="209"/>
      <c r="BI699" s="209"/>
      <c r="BJ699" s="209"/>
      <c r="BK699" s="209"/>
      <c r="BL699" s="209"/>
      <c r="BM699" s="209"/>
      <c r="BN699" s="126"/>
      <c r="BO699" s="209"/>
      <c r="BP699" s="126"/>
      <c r="BQ699" s="126"/>
    </row>
    <row r="700" spans="1:69" ht="12.75" customHeight="1">
      <c r="A700" s="127"/>
      <c r="B700" s="208"/>
      <c r="C700" s="209"/>
      <c r="D700" s="209"/>
      <c r="E700" s="209"/>
      <c r="F700" s="209"/>
      <c r="G700" s="209"/>
      <c r="H700" s="209"/>
      <c r="I700" s="209"/>
      <c r="J700" s="209"/>
      <c r="K700" s="209"/>
      <c r="L700" s="209"/>
      <c r="M700" s="209"/>
      <c r="N700" s="209"/>
      <c r="O700" s="209"/>
      <c r="P700" s="209"/>
      <c r="Q700" s="209"/>
      <c r="R700" s="209"/>
      <c r="S700" s="209"/>
      <c r="T700" s="209"/>
      <c r="U700" s="209"/>
      <c r="V700" s="209"/>
      <c r="W700" s="209"/>
      <c r="X700" s="209"/>
      <c r="Y700" s="209"/>
      <c r="Z700" s="209"/>
      <c r="AA700" s="209"/>
      <c r="AB700" s="209"/>
      <c r="AC700" s="209"/>
      <c r="AD700" s="209"/>
      <c r="AE700" s="209"/>
      <c r="AF700" s="209"/>
      <c r="AG700" s="209"/>
      <c r="AH700" s="209"/>
      <c r="AI700" s="209"/>
      <c r="AJ700" s="209"/>
      <c r="AK700" s="209"/>
      <c r="AL700" s="209"/>
      <c r="AM700" s="209"/>
      <c r="AN700" s="209"/>
      <c r="AO700" s="209"/>
      <c r="AP700" s="209"/>
      <c r="AQ700" s="209"/>
      <c r="AR700" s="209"/>
      <c r="AS700" s="209"/>
      <c r="AT700" s="209"/>
      <c r="AU700" s="209"/>
      <c r="AV700" s="209"/>
      <c r="AW700" s="209"/>
      <c r="AX700" s="209"/>
      <c r="AY700" s="209"/>
      <c r="AZ700" s="209"/>
      <c r="BA700" s="209"/>
      <c r="BB700" s="209"/>
      <c r="BC700" s="209"/>
      <c r="BD700" s="209"/>
      <c r="BE700" s="209"/>
      <c r="BF700" s="209"/>
      <c r="BG700" s="126"/>
      <c r="BH700" s="209"/>
      <c r="BI700" s="209"/>
      <c r="BJ700" s="209"/>
      <c r="BK700" s="209"/>
      <c r="BL700" s="209"/>
      <c r="BM700" s="209"/>
      <c r="BN700" s="126"/>
      <c r="BO700" s="209"/>
      <c r="BP700" s="126"/>
      <c r="BQ700" s="126"/>
    </row>
    <row r="701" spans="1:69" ht="12.75" customHeight="1">
      <c r="A701" s="127"/>
      <c r="B701" s="208"/>
      <c r="C701" s="209"/>
      <c r="D701" s="209"/>
      <c r="E701" s="209"/>
      <c r="F701" s="209"/>
      <c r="G701" s="209"/>
      <c r="H701" s="209"/>
      <c r="I701" s="209"/>
      <c r="J701" s="209"/>
      <c r="K701" s="209"/>
      <c r="L701" s="209"/>
      <c r="M701" s="209"/>
      <c r="N701" s="209"/>
      <c r="O701" s="209"/>
      <c r="P701" s="209"/>
      <c r="Q701" s="209"/>
      <c r="R701" s="209"/>
      <c r="S701" s="209"/>
      <c r="T701" s="209"/>
      <c r="U701" s="209"/>
      <c r="V701" s="209"/>
      <c r="W701" s="209"/>
      <c r="X701" s="209"/>
      <c r="Y701" s="209"/>
      <c r="Z701" s="209"/>
      <c r="AA701" s="209"/>
      <c r="AB701" s="209"/>
      <c r="AC701" s="209"/>
      <c r="AD701" s="209"/>
      <c r="AE701" s="209"/>
      <c r="AF701" s="209"/>
      <c r="AG701" s="209"/>
      <c r="AH701" s="209"/>
      <c r="AI701" s="209"/>
      <c r="AJ701" s="209"/>
      <c r="AK701" s="209"/>
      <c r="AL701" s="209"/>
      <c r="AM701" s="209"/>
      <c r="AN701" s="209"/>
      <c r="AO701" s="209"/>
      <c r="AP701" s="209"/>
      <c r="AQ701" s="209"/>
      <c r="AR701" s="209"/>
      <c r="AS701" s="209"/>
      <c r="AT701" s="209"/>
      <c r="AU701" s="209"/>
      <c r="AV701" s="209"/>
      <c r="AW701" s="209"/>
      <c r="AX701" s="209"/>
      <c r="AY701" s="209"/>
      <c r="AZ701" s="209"/>
      <c r="BA701" s="209"/>
      <c r="BB701" s="209"/>
      <c r="BC701" s="209"/>
      <c r="BD701" s="209"/>
      <c r="BE701" s="209"/>
      <c r="BF701" s="209"/>
      <c r="BG701" s="126"/>
      <c r="BH701" s="209"/>
      <c r="BI701" s="209"/>
      <c r="BJ701" s="209"/>
      <c r="BK701" s="209"/>
      <c r="BL701" s="209"/>
      <c r="BM701" s="209"/>
      <c r="BN701" s="126"/>
      <c r="BO701" s="209"/>
      <c r="BP701" s="126"/>
      <c r="BQ701" s="126"/>
    </row>
    <row r="702" spans="1:69" ht="12.75" customHeight="1">
      <c r="A702" s="127"/>
      <c r="B702" s="208"/>
      <c r="C702" s="209"/>
      <c r="D702" s="209"/>
      <c r="E702" s="209"/>
      <c r="F702" s="209"/>
      <c r="G702" s="209"/>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c r="AH702" s="209"/>
      <c r="AI702" s="209"/>
      <c r="AJ702" s="209"/>
      <c r="AK702" s="209"/>
      <c r="AL702" s="209"/>
      <c r="AM702" s="209"/>
      <c r="AN702" s="209"/>
      <c r="AO702" s="209"/>
      <c r="AP702" s="209"/>
      <c r="AQ702" s="209"/>
      <c r="AR702" s="209"/>
      <c r="AS702" s="209"/>
      <c r="AT702" s="209"/>
      <c r="AU702" s="209"/>
      <c r="AV702" s="209"/>
      <c r="AW702" s="209"/>
      <c r="AX702" s="209"/>
      <c r="AY702" s="209"/>
      <c r="AZ702" s="209"/>
      <c r="BA702" s="209"/>
      <c r="BB702" s="209"/>
      <c r="BC702" s="209"/>
      <c r="BD702" s="209"/>
      <c r="BE702" s="209"/>
      <c r="BF702" s="209"/>
      <c r="BG702" s="126"/>
      <c r="BH702" s="209"/>
      <c r="BI702" s="209"/>
      <c r="BJ702" s="209"/>
      <c r="BK702" s="209"/>
      <c r="BL702" s="209"/>
      <c r="BM702" s="209"/>
      <c r="BN702" s="126"/>
      <c r="BO702" s="209"/>
      <c r="BP702" s="126"/>
      <c r="BQ702" s="126"/>
    </row>
    <row r="703" spans="1:69" ht="12.75" customHeight="1">
      <c r="A703" s="127"/>
      <c r="B703" s="208"/>
      <c r="C703" s="209"/>
      <c r="D703" s="209"/>
      <c r="E703" s="209"/>
      <c r="F703" s="209"/>
      <c r="G703" s="209"/>
      <c r="H703" s="209"/>
      <c r="I703" s="209"/>
      <c r="J703" s="209"/>
      <c r="K703" s="209"/>
      <c r="L703" s="209"/>
      <c r="M703" s="209"/>
      <c r="N703" s="209"/>
      <c r="O703" s="209"/>
      <c r="P703" s="209"/>
      <c r="Q703" s="209"/>
      <c r="R703" s="209"/>
      <c r="S703" s="209"/>
      <c r="T703" s="209"/>
      <c r="U703" s="209"/>
      <c r="V703" s="209"/>
      <c r="W703" s="209"/>
      <c r="X703" s="209"/>
      <c r="Y703" s="209"/>
      <c r="Z703" s="209"/>
      <c r="AA703" s="209"/>
      <c r="AB703" s="209"/>
      <c r="AC703" s="209"/>
      <c r="AD703" s="209"/>
      <c r="AE703" s="209"/>
      <c r="AF703" s="209"/>
      <c r="AG703" s="209"/>
      <c r="AH703" s="209"/>
      <c r="AI703" s="209"/>
      <c r="AJ703" s="209"/>
      <c r="AK703" s="209"/>
      <c r="AL703" s="209"/>
      <c r="AM703" s="209"/>
      <c r="AN703" s="209"/>
      <c r="AO703" s="209"/>
      <c r="AP703" s="209"/>
      <c r="AQ703" s="209"/>
      <c r="AR703" s="209"/>
      <c r="AS703" s="209"/>
      <c r="AT703" s="209"/>
      <c r="AU703" s="209"/>
      <c r="AV703" s="209"/>
      <c r="AW703" s="209"/>
      <c r="AX703" s="209"/>
      <c r="AY703" s="209"/>
      <c r="AZ703" s="209"/>
      <c r="BA703" s="209"/>
      <c r="BB703" s="209"/>
      <c r="BC703" s="209"/>
      <c r="BD703" s="209"/>
      <c r="BE703" s="209"/>
      <c r="BF703" s="209"/>
      <c r="BG703" s="126"/>
      <c r="BH703" s="209"/>
      <c r="BI703" s="209"/>
      <c r="BJ703" s="209"/>
      <c r="BK703" s="209"/>
      <c r="BL703" s="209"/>
      <c r="BM703" s="209"/>
      <c r="BN703" s="126"/>
      <c r="BO703" s="209"/>
      <c r="BP703" s="126"/>
      <c r="BQ703" s="126"/>
    </row>
    <row r="704" spans="1:69" ht="12.75" customHeight="1">
      <c r="A704" s="127"/>
      <c r="B704" s="208"/>
      <c r="C704" s="209"/>
      <c r="D704" s="209"/>
      <c r="E704" s="209"/>
      <c r="F704" s="209"/>
      <c r="G704" s="209"/>
      <c r="H704" s="209"/>
      <c r="I704" s="209"/>
      <c r="J704" s="209"/>
      <c r="K704" s="209"/>
      <c r="L704" s="209"/>
      <c r="M704" s="209"/>
      <c r="N704" s="209"/>
      <c r="O704" s="209"/>
      <c r="P704" s="209"/>
      <c r="Q704" s="209"/>
      <c r="R704" s="209"/>
      <c r="S704" s="209"/>
      <c r="T704" s="209"/>
      <c r="U704" s="209"/>
      <c r="V704" s="209"/>
      <c r="W704" s="209"/>
      <c r="X704" s="209"/>
      <c r="Y704" s="209"/>
      <c r="Z704" s="209"/>
      <c r="AA704" s="209"/>
      <c r="AB704" s="209"/>
      <c r="AC704" s="209"/>
      <c r="AD704" s="209"/>
      <c r="AE704" s="209"/>
      <c r="AF704" s="209"/>
      <c r="AG704" s="209"/>
      <c r="AH704" s="209"/>
      <c r="AI704" s="209"/>
      <c r="AJ704" s="209"/>
      <c r="AK704" s="209"/>
      <c r="AL704" s="209"/>
      <c r="AM704" s="209"/>
      <c r="AN704" s="209"/>
      <c r="AO704" s="209"/>
      <c r="AP704" s="209"/>
      <c r="AQ704" s="209"/>
      <c r="AR704" s="209"/>
      <c r="AS704" s="209"/>
      <c r="AT704" s="209"/>
      <c r="AU704" s="209"/>
      <c r="AV704" s="209"/>
      <c r="AW704" s="209"/>
      <c r="AX704" s="209"/>
      <c r="AY704" s="209"/>
      <c r="AZ704" s="209"/>
      <c r="BA704" s="209"/>
      <c r="BB704" s="209"/>
      <c r="BC704" s="209"/>
      <c r="BD704" s="209"/>
      <c r="BE704" s="209"/>
      <c r="BF704" s="209"/>
      <c r="BG704" s="126"/>
      <c r="BH704" s="209"/>
      <c r="BI704" s="209"/>
      <c r="BJ704" s="209"/>
      <c r="BK704" s="209"/>
      <c r="BL704" s="209"/>
      <c r="BM704" s="209"/>
      <c r="BN704" s="126"/>
      <c r="BO704" s="209"/>
      <c r="BP704" s="126"/>
      <c r="BQ704" s="126"/>
    </row>
    <row r="705" spans="1:69" ht="12.75" customHeight="1">
      <c r="A705" s="127"/>
      <c r="B705" s="208"/>
      <c r="C705" s="209"/>
      <c r="D705" s="209"/>
      <c r="E705" s="209"/>
      <c r="F705" s="209"/>
      <c r="G705" s="209"/>
      <c r="H705" s="209"/>
      <c r="I705" s="209"/>
      <c r="J705" s="209"/>
      <c r="K705" s="209"/>
      <c r="L705" s="209"/>
      <c r="M705" s="209"/>
      <c r="N705" s="209"/>
      <c r="O705" s="209"/>
      <c r="P705" s="209"/>
      <c r="Q705" s="209"/>
      <c r="R705" s="209"/>
      <c r="S705" s="209"/>
      <c r="T705" s="209"/>
      <c r="U705" s="209"/>
      <c r="V705" s="209"/>
      <c r="W705" s="209"/>
      <c r="X705" s="209"/>
      <c r="Y705" s="209"/>
      <c r="Z705" s="209"/>
      <c r="AA705" s="209"/>
      <c r="AB705" s="209"/>
      <c r="AC705" s="209"/>
      <c r="AD705" s="209"/>
      <c r="AE705" s="209"/>
      <c r="AF705" s="209"/>
      <c r="AG705" s="209"/>
      <c r="AH705" s="209"/>
      <c r="AI705" s="209"/>
      <c r="AJ705" s="209"/>
      <c r="AK705" s="209"/>
      <c r="AL705" s="209"/>
      <c r="AM705" s="209"/>
      <c r="AN705" s="209"/>
      <c r="AO705" s="209"/>
      <c r="AP705" s="209"/>
      <c r="AQ705" s="209"/>
      <c r="AR705" s="209"/>
      <c r="AS705" s="209"/>
      <c r="AT705" s="209"/>
      <c r="AU705" s="209"/>
      <c r="AV705" s="209"/>
      <c r="AW705" s="209"/>
      <c r="AX705" s="209"/>
      <c r="AY705" s="209"/>
      <c r="AZ705" s="209"/>
      <c r="BA705" s="209"/>
      <c r="BB705" s="209"/>
      <c r="BC705" s="209"/>
      <c r="BD705" s="209"/>
      <c r="BE705" s="209"/>
      <c r="BF705" s="209"/>
      <c r="BG705" s="126"/>
      <c r="BH705" s="209"/>
      <c r="BI705" s="209"/>
      <c r="BJ705" s="209"/>
      <c r="BK705" s="209"/>
      <c r="BL705" s="209"/>
      <c r="BM705" s="209"/>
      <c r="BN705" s="126"/>
      <c r="BO705" s="209"/>
      <c r="BP705" s="126"/>
      <c r="BQ705" s="126"/>
    </row>
    <row r="706" spans="1:69" ht="12.75" customHeight="1">
      <c r="A706" s="127"/>
      <c r="B706" s="208"/>
      <c r="C706" s="209"/>
      <c r="D706" s="209"/>
      <c r="E706" s="209"/>
      <c r="F706" s="209"/>
      <c r="G706" s="209"/>
      <c r="H706" s="209"/>
      <c r="I706" s="209"/>
      <c r="J706" s="209"/>
      <c r="K706" s="209"/>
      <c r="L706" s="209"/>
      <c r="M706" s="209"/>
      <c r="N706" s="209"/>
      <c r="O706" s="209"/>
      <c r="P706" s="209"/>
      <c r="Q706" s="209"/>
      <c r="R706" s="209"/>
      <c r="S706" s="209"/>
      <c r="T706" s="209"/>
      <c r="U706" s="209"/>
      <c r="V706" s="209"/>
      <c r="W706" s="209"/>
      <c r="X706" s="209"/>
      <c r="Y706" s="209"/>
      <c r="Z706" s="209"/>
      <c r="AA706" s="209"/>
      <c r="AB706" s="209"/>
      <c r="AC706" s="209"/>
      <c r="AD706" s="209"/>
      <c r="AE706" s="209"/>
      <c r="AF706" s="209"/>
      <c r="AG706" s="209"/>
      <c r="AH706" s="209"/>
      <c r="AI706" s="209"/>
      <c r="AJ706" s="209"/>
      <c r="AK706" s="209"/>
      <c r="AL706" s="209"/>
      <c r="AM706" s="209"/>
      <c r="AN706" s="209"/>
      <c r="AO706" s="209"/>
      <c r="AP706" s="209"/>
      <c r="AQ706" s="209"/>
      <c r="AR706" s="209"/>
      <c r="AS706" s="209"/>
      <c r="AT706" s="209"/>
      <c r="AU706" s="209"/>
      <c r="AV706" s="209"/>
      <c r="AW706" s="209"/>
      <c r="AX706" s="209"/>
      <c r="AY706" s="209"/>
      <c r="AZ706" s="209"/>
      <c r="BA706" s="209"/>
      <c r="BB706" s="209"/>
      <c r="BC706" s="209"/>
      <c r="BD706" s="209"/>
      <c r="BE706" s="209"/>
      <c r="BF706" s="209"/>
      <c r="BG706" s="126"/>
      <c r="BH706" s="209"/>
      <c r="BI706" s="209"/>
      <c r="BJ706" s="209"/>
      <c r="BK706" s="209"/>
      <c r="BL706" s="209"/>
      <c r="BM706" s="209"/>
      <c r="BN706" s="126"/>
      <c r="BO706" s="209"/>
      <c r="BP706" s="126"/>
      <c r="BQ706" s="126"/>
    </row>
    <row r="707" spans="1:69" ht="12.75" customHeight="1">
      <c r="A707" s="127"/>
      <c r="B707" s="208"/>
      <c r="C707" s="209"/>
      <c r="D707" s="209"/>
      <c r="E707" s="209"/>
      <c r="F707" s="209"/>
      <c r="G707" s="209"/>
      <c r="H707" s="209"/>
      <c r="I707" s="209"/>
      <c r="J707" s="209"/>
      <c r="K707" s="209"/>
      <c r="L707" s="209"/>
      <c r="M707" s="209"/>
      <c r="N707" s="209"/>
      <c r="O707" s="209"/>
      <c r="P707" s="209"/>
      <c r="Q707" s="209"/>
      <c r="R707" s="209"/>
      <c r="S707" s="209"/>
      <c r="T707" s="209"/>
      <c r="U707" s="209"/>
      <c r="V707" s="209"/>
      <c r="W707" s="209"/>
      <c r="X707" s="209"/>
      <c r="Y707" s="209"/>
      <c r="Z707" s="209"/>
      <c r="AA707" s="209"/>
      <c r="AB707" s="209"/>
      <c r="AC707" s="209"/>
      <c r="AD707" s="209"/>
      <c r="AE707" s="209"/>
      <c r="AF707" s="209"/>
      <c r="AG707" s="209"/>
      <c r="AH707" s="209"/>
      <c r="AI707" s="209"/>
      <c r="AJ707" s="209"/>
      <c r="AK707" s="209"/>
      <c r="AL707" s="209"/>
      <c r="AM707" s="209"/>
      <c r="AN707" s="209"/>
      <c r="AO707" s="209"/>
      <c r="AP707" s="209"/>
      <c r="AQ707" s="209"/>
      <c r="AR707" s="209"/>
      <c r="AS707" s="209"/>
      <c r="AT707" s="209"/>
      <c r="AU707" s="209"/>
      <c r="AV707" s="209"/>
      <c r="AW707" s="209"/>
      <c r="AX707" s="209"/>
      <c r="AY707" s="209"/>
      <c r="AZ707" s="209"/>
      <c r="BA707" s="209"/>
      <c r="BB707" s="209"/>
      <c r="BC707" s="209"/>
      <c r="BD707" s="209"/>
      <c r="BE707" s="209"/>
      <c r="BF707" s="209"/>
      <c r="BG707" s="126"/>
      <c r="BH707" s="209"/>
      <c r="BI707" s="209"/>
      <c r="BJ707" s="209"/>
      <c r="BK707" s="209"/>
      <c r="BL707" s="209"/>
      <c r="BM707" s="209"/>
      <c r="BN707" s="126"/>
      <c r="BO707" s="209"/>
      <c r="BP707" s="126"/>
      <c r="BQ707" s="126"/>
    </row>
    <row r="708" spans="1:69" ht="12.75" customHeight="1">
      <c r="A708" s="127"/>
      <c r="B708" s="208"/>
      <c r="C708" s="209"/>
      <c r="D708" s="209"/>
      <c r="E708" s="209"/>
      <c r="F708" s="209"/>
      <c r="G708" s="209"/>
      <c r="H708" s="209"/>
      <c r="I708" s="209"/>
      <c r="J708" s="209"/>
      <c r="K708" s="209"/>
      <c r="L708" s="209"/>
      <c r="M708" s="209"/>
      <c r="N708" s="209"/>
      <c r="O708" s="209"/>
      <c r="P708" s="209"/>
      <c r="Q708" s="209"/>
      <c r="R708" s="209"/>
      <c r="S708" s="209"/>
      <c r="T708" s="209"/>
      <c r="U708" s="209"/>
      <c r="V708" s="209"/>
      <c r="W708" s="209"/>
      <c r="X708" s="209"/>
      <c r="Y708" s="209"/>
      <c r="Z708" s="209"/>
      <c r="AA708" s="209"/>
      <c r="AB708" s="209"/>
      <c r="AC708" s="209"/>
      <c r="AD708" s="209"/>
      <c r="AE708" s="209"/>
      <c r="AF708" s="209"/>
      <c r="AG708" s="209"/>
      <c r="AH708" s="209"/>
      <c r="AI708" s="209"/>
      <c r="AJ708" s="209"/>
      <c r="AK708" s="209"/>
      <c r="AL708" s="209"/>
      <c r="AM708" s="209"/>
      <c r="AN708" s="209"/>
      <c r="AO708" s="209"/>
      <c r="AP708" s="209"/>
      <c r="AQ708" s="209"/>
      <c r="AR708" s="209"/>
      <c r="AS708" s="209"/>
      <c r="AT708" s="209"/>
      <c r="AU708" s="209"/>
      <c r="AV708" s="209"/>
      <c r="AW708" s="209"/>
      <c r="AX708" s="209"/>
      <c r="AY708" s="209"/>
      <c r="AZ708" s="209"/>
      <c r="BA708" s="209"/>
      <c r="BB708" s="209"/>
      <c r="BC708" s="209"/>
      <c r="BD708" s="209"/>
      <c r="BE708" s="209"/>
      <c r="BF708" s="209"/>
      <c r="BG708" s="126"/>
      <c r="BH708" s="209"/>
      <c r="BI708" s="209"/>
      <c r="BJ708" s="209"/>
      <c r="BK708" s="209"/>
      <c r="BL708" s="209"/>
      <c r="BM708" s="209"/>
      <c r="BN708" s="126"/>
      <c r="BO708" s="209"/>
      <c r="BP708" s="126"/>
      <c r="BQ708" s="126"/>
    </row>
    <row r="709" spans="1:69" ht="12.75" customHeight="1">
      <c r="A709" s="127"/>
      <c r="B709" s="208"/>
      <c r="C709" s="209"/>
      <c r="D709" s="209"/>
      <c r="E709" s="209"/>
      <c r="F709" s="209"/>
      <c r="G709" s="209"/>
      <c r="H709" s="209"/>
      <c r="I709" s="209"/>
      <c r="J709" s="209"/>
      <c r="K709" s="209"/>
      <c r="L709" s="209"/>
      <c r="M709" s="209"/>
      <c r="N709" s="209"/>
      <c r="O709" s="209"/>
      <c r="P709" s="209"/>
      <c r="Q709" s="209"/>
      <c r="R709" s="209"/>
      <c r="S709" s="209"/>
      <c r="T709" s="209"/>
      <c r="U709" s="209"/>
      <c r="V709" s="209"/>
      <c r="W709" s="209"/>
      <c r="X709" s="209"/>
      <c r="Y709" s="209"/>
      <c r="Z709" s="209"/>
      <c r="AA709" s="209"/>
      <c r="AB709" s="209"/>
      <c r="AC709" s="209"/>
      <c r="AD709" s="209"/>
      <c r="AE709" s="209"/>
      <c r="AF709" s="209"/>
      <c r="AG709" s="209"/>
      <c r="AH709" s="209"/>
      <c r="AI709" s="209"/>
      <c r="AJ709" s="209"/>
      <c r="AK709" s="209"/>
      <c r="AL709" s="209"/>
      <c r="AM709" s="209"/>
      <c r="AN709" s="209"/>
      <c r="AO709" s="209"/>
      <c r="AP709" s="209"/>
      <c r="AQ709" s="209"/>
      <c r="AR709" s="209"/>
      <c r="AS709" s="209"/>
      <c r="AT709" s="209"/>
      <c r="AU709" s="209"/>
      <c r="AV709" s="209"/>
      <c r="AW709" s="209"/>
      <c r="AX709" s="209"/>
      <c r="AY709" s="209"/>
      <c r="AZ709" s="209"/>
      <c r="BA709" s="209"/>
      <c r="BB709" s="209"/>
      <c r="BC709" s="209"/>
      <c r="BD709" s="209"/>
      <c r="BE709" s="209"/>
      <c r="BF709" s="209"/>
      <c r="BG709" s="126"/>
      <c r="BH709" s="209"/>
      <c r="BI709" s="209"/>
      <c r="BJ709" s="209"/>
      <c r="BK709" s="209"/>
      <c r="BL709" s="209"/>
      <c r="BM709" s="209"/>
      <c r="BN709" s="126"/>
      <c r="BO709" s="209"/>
      <c r="BP709" s="126"/>
      <c r="BQ709" s="126"/>
    </row>
    <row r="710" spans="1:69" ht="12.75" customHeight="1">
      <c r="A710" s="127"/>
      <c r="B710" s="208"/>
      <c r="C710" s="209"/>
      <c r="D710" s="209"/>
      <c r="E710" s="209"/>
      <c r="F710" s="209"/>
      <c r="G710" s="209"/>
      <c r="H710" s="209"/>
      <c r="I710" s="209"/>
      <c r="J710" s="209"/>
      <c r="K710" s="209"/>
      <c r="L710" s="209"/>
      <c r="M710" s="209"/>
      <c r="N710" s="209"/>
      <c r="O710" s="209"/>
      <c r="P710" s="209"/>
      <c r="Q710" s="209"/>
      <c r="R710" s="209"/>
      <c r="S710" s="209"/>
      <c r="T710" s="209"/>
      <c r="U710" s="209"/>
      <c r="V710" s="209"/>
      <c r="W710" s="209"/>
      <c r="X710" s="209"/>
      <c r="Y710" s="209"/>
      <c r="Z710" s="209"/>
      <c r="AA710" s="209"/>
      <c r="AB710" s="209"/>
      <c r="AC710" s="209"/>
      <c r="AD710" s="209"/>
      <c r="AE710" s="209"/>
      <c r="AF710" s="209"/>
      <c r="AG710" s="209"/>
      <c r="AH710" s="209"/>
      <c r="AI710" s="209"/>
      <c r="AJ710" s="209"/>
      <c r="AK710" s="209"/>
      <c r="AL710" s="209"/>
      <c r="AM710" s="209"/>
      <c r="AN710" s="209"/>
      <c r="AO710" s="209"/>
      <c r="AP710" s="209"/>
      <c r="AQ710" s="209"/>
      <c r="AR710" s="209"/>
      <c r="AS710" s="209"/>
      <c r="AT710" s="209"/>
      <c r="AU710" s="209"/>
      <c r="AV710" s="209"/>
      <c r="AW710" s="209"/>
      <c r="AX710" s="209"/>
      <c r="AY710" s="209"/>
      <c r="AZ710" s="209"/>
      <c r="BA710" s="209"/>
      <c r="BB710" s="209"/>
      <c r="BC710" s="209"/>
      <c r="BD710" s="209"/>
      <c r="BE710" s="209"/>
      <c r="BF710" s="209"/>
      <c r="BG710" s="126"/>
      <c r="BH710" s="209"/>
      <c r="BI710" s="209"/>
      <c r="BJ710" s="209"/>
      <c r="BK710" s="209"/>
      <c r="BL710" s="209"/>
      <c r="BM710" s="209"/>
      <c r="BN710" s="126"/>
      <c r="BO710" s="209"/>
      <c r="BP710" s="126"/>
      <c r="BQ710" s="126"/>
    </row>
    <row r="711" spans="1:69" ht="12.75" customHeight="1">
      <c r="A711" s="127"/>
      <c r="B711" s="208"/>
      <c r="C711" s="209"/>
      <c r="D711" s="209"/>
      <c r="E711" s="209"/>
      <c r="F711" s="209"/>
      <c r="G711" s="209"/>
      <c r="H711" s="209"/>
      <c r="I711" s="209"/>
      <c r="J711" s="209"/>
      <c r="K711" s="209"/>
      <c r="L711" s="209"/>
      <c r="M711" s="209"/>
      <c r="N711" s="209"/>
      <c r="O711" s="209"/>
      <c r="P711" s="209"/>
      <c r="Q711" s="209"/>
      <c r="R711" s="209"/>
      <c r="S711" s="209"/>
      <c r="T711" s="209"/>
      <c r="U711" s="209"/>
      <c r="V711" s="209"/>
      <c r="W711" s="209"/>
      <c r="X711" s="209"/>
      <c r="Y711" s="209"/>
      <c r="Z711" s="209"/>
      <c r="AA711" s="209"/>
      <c r="AB711" s="209"/>
      <c r="AC711" s="209"/>
      <c r="AD711" s="209"/>
      <c r="AE711" s="209"/>
      <c r="AF711" s="209"/>
      <c r="AG711" s="209"/>
      <c r="AH711" s="209"/>
      <c r="AI711" s="209"/>
      <c r="AJ711" s="209"/>
      <c r="AK711" s="209"/>
      <c r="AL711" s="209"/>
      <c r="AM711" s="209"/>
      <c r="AN711" s="209"/>
      <c r="AO711" s="209"/>
      <c r="AP711" s="209"/>
      <c r="AQ711" s="209"/>
      <c r="AR711" s="209"/>
      <c r="AS711" s="209"/>
      <c r="AT711" s="209"/>
      <c r="AU711" s="209"/>
      <c r="AV711" s="209"/>
      <c r="AW711" s="209"/>
      <c r="AX711" s="209"/>
      <c r="AY711" s="209"/>
      <c r="AZ711" s="209"/>
      <c r="BA711" s="209"/>
      <c r="BB711" s="209"/>
      <c r="BC711" s="209"/>
      <c r="BD711" s="209"/>
      <c r="BE711" s="209"/>
      <c r="BF711" s="209"/>
      <c r="BG711" s="126"/>
      <c r="BH711" s="209"/>
      <c r="BI711" s="209"/>
      <c r="BJ711" s="209"/>
      <c r="BK711" s="209"/>
      <c r="BL711" s="209"/>
      <c r="BM711" s="209"/>
      <c r="BN711" s="126"/>
      <c r="BO711" s="209"/>
      <c r="BP711" s="126"/>
      <c r="BQ711" s="126"/>
    </row>
    <row r="712" spans="1:69" ht="12.75" customHeight="1">
      <c r="A712" s="127"/>
      <c r="B712" s="208"/>
      <c r="C712" s="209"/>
      <c r="D712" s="209"/>
      <c r="E712" s="209"/>
      <c r="F712" s="209"/>
      <c r="G712" s="209"/>
      <c r="H712" s="209"/>
      <c r="I712" s="209"/>
      <c r="J712" s="209"/>
      <c r="K712" s="209"/>
      <c r="L712" s="209"/>
      <c r="M712" s="209"/>
      <c r="N712" s="209"/>
      <c r="O712" s="209"/>
      <c r="P712" s="209"/>
      <c r="Q712" s="209"/>
      <c r="R712" s="209"/>
      <c r="S712" s="209"/>
      <c r="T712" s="209"/>
      <c r="U712" s="209"/>
      <c r="V712" s="209"/>
      <c r="W712" s="209"/>
      <c r="X712" s="209"/>
      <c r="Y712" s="209"/>
      <c r="Z712" s="209"/>
      <c r="AA712" s="209"/>
      <c r="AB712" s="209"/>
      <c r="AC712" s="209"/>
      <c r="AD712" s="209"/>
      <c r="AE712" s="209"/>
      <c r="AF712" s="209"/>
      <c r="AG712" s="209"/>
      <c r="AH712" s="209"/>
      <c r="AI712" s="209"/>
      <c r="AJ712" s="209"/>
      <c r="AK712" s="209"/>
      <c r="AL712" s="209"/>
      <c r="AM712" s="209"/>
      <c r="AN712" s="209"/>
      <c r="AO712" s="209"/>
      <c r="AP712" s="209"/>
      <c r="AQ712" s="209"/>
      <c r="AR712" s="209"/>
      <c r="AS712" s="209"/>
      <c r="AT712" s="209"/>
      <c r="AU712" s="209"/>
      <c r="AV712" s="209"/>
      <c r="AW712" s="209"/>
      <c r="AX712" s="209"/>
      <c r="AY712" s="209"/>
      <c r="AZ712" s="209"/>
      <c r="BA712" s="209"/>
      <c r="BB712" s="209"/>
      <c r="BC712" s="209"/>
      <c r="BD712" s="209"/>
      <c r="BE712" s="209"/>
      <c r="BF712" s="209"/>
      <c r="BG712" s="126"/>
      <c r="BH712" s="209"/>
      <c r="BI712" s="209"/>
      <c r="BJ712" s="209"/>
      <c r="BK712" s="209"/>
      <c r="BL712" s="209"/>
      <c r="BM712" s="209"/>
      <c r="BN712" s="126"/>
      <c r="BO712" s="209"/>
      <c r="BP712" s="126"/>
      <c r="BQ712" s="126"/>
    </row>
    <row r="713" spans="1:69" ht="12.75" customHeight="1">
      <c r="A713" s="127"/>
      <c r="B713" s="208"/>
      <c r="C713" s="209"/>
      <c r="D713" s="209"/>
      <c r="E713" s="209"/>
      <c r="F713" s="209"/>
      <c r="G713" s="209"/>
      <c r="H713" s="209"/>
      <c r="I713" s="209"/>
      <c r="J713" s="209"/>
      <c r="K713" s="209"/>
      <c r="L713" s="209"/>
      <c r="M713" s="209"/>
      <c r="N713" s="209"/>
      <c r="O713" s="209"/>
      <c r="P713" s="209"/>
      <c r="Q713" s="209"/>
      <c r="R713" s="209"/>
      <c r="S713" s="209"/>
      <c r="T713" s="209"/>
      <c r="U713" s="209"/>
      <c r="V713" s="209"/>
      <c r="W713" s="209"/>
      <c r="X713" s="209"/>
      <c r="Y713" s="209"/>
      <c r="Z713" s="209"/>
      <c r="AA713" s="209"/>
      <c r="AB713" s="209"/>
      <c r="AC713" s="209"/>
      <c r="AD713" s="209"/>
      <c r="AE713" s="209"/>
      <c r="AF713" s="209"/>
      <c r="AG713" s="209"/>
      <c r="AH713" s="209"/>
      <c r="AI713" s="209"/>
      <c r="AJ713" s="209"/>
      <c r="AK713" s="209"/>
      <c r="AL713" s="209"/>
      <c r="AM713" s="209"/>
      <c r="AN713" s="209"/>
      <c r="AO713" s="209"/>
      <c r="AP713" s="209"/>
      <c r="AQ713" s="209"/>
      <c r="AR713" s="209"/>
      <c r="AS713" s="209"/>
      <c r="AT713" s="209"/>
      <c r="AU713" s="209"/>
      <c r="AV713" s="209"/>
      <c r="AW713" s="209"/>
      <c r="AX713" s="209"/>
      <c r="AY713" s="209"/>
      <c r="AZ713" s="209"/>
      <c r="BA713" s="209"/>
      <c r="BB713" s="209"/>
      <c r="BC713" s="209"/>
      <c r="BD713" s="209"/>
      <c r="BE713" s="209"/>
      <c r="BF713" s="209"/>
      <c r="BG713" s="126"/>
      <c r="BH713" s="209"/>
      <c r="BI713" s="209"/>
      <c r="BJ713" s="209"/>
      <c r="BK713" s="209"/>
      <c r="BL713" s="209"/>
      <c r="BM713" s="209"/>
      <c r="BN713" s="126"/>
      <c r="BO713" s="209"/>
      <c r="BP713" s="126"/>
      <c r="BQ713" s="126"/>
    </row>
    <row r="714" spans="1:69" ht="12.75" customHeight="1">
      <c r="A714" s="127"/>
      <c r="B714" s="208"/>
      <c r="C714" s="209"/>
      <c r="D714" s="209"/>
      <c r="E714" s="209"/>
      <c r="F714" s="209"/>
      <c r="G714" s="209"/>
      <c r="H714" s="209"/>
      <c r="I714" s="209"/>
      <c r="J714" s="209"/>
      <c r="K714" s="209"/>
      <c r="L714" s="209"/>
      <c r="M714" s="209"/>
      <c r="N714" s="209"/>
      <c r="O714" s="209"/>
      <c r="P714" s="209"/>
      <c r="Q714" s="209"/>
      <c r="R714" s="209"/>
      <c r="S714" s="209"/>
      <c r="T714" s="209"/>
      <c r="U714" s="209"/>
      <c r="V714" s="209"/>
      <c r="W714" s="209"/>
      <c r="X714" s="209"/>
      <c r="Y714" s="209"/>
      <c r="Z714" s="209"/>
      <c r="AA714" s="209"/>
      <c r="AB714" s="209"/>
      <c r="AC714" s="209"/>
      <c r="AD714" s="209"/>
      <c r="AE714" s="209"/>
      <c r="AF714" s="209"/>
      <c r="AG714" s="209"/>
      <c r="AH714" s="209"/>
      <c r="AI714" s="209"/>
      <c r="AJ714" s="209"/>
      <c r="AK714" s="209"/>
      <c r="AL714" s="209"/>
      <c r="AM714" s="209"/>
      <c r="AN714" s="209"/>
      <c r="AO714" s="209"/>
      <c r="AP714" s="209"/>
      <c r="AQ714" s="209"/>
      <c r="AR714" s="209"/>
      <c r="AS714" s="209"/>
      <c r="AT714" s="209"/>
      <c r="AU714" s="209"/>
      <c r="AV714" s="209"/>
      <c r="AW714" s="209"/>
      <c r="AX714" s="209"/>
      <c r="AY714" s="209"/>
      <c r="AZ714" s="209"/>
      <c r="BA714" s="209"/>
      <c r="BB714" s="209"/>
      <c r="BC714" s="209"/>
      <c r="BD714" s="209"/>
      <c r="BE714" s="209"/>
      <c r="BF714" s="209"/>
      <c r="BG714" s="126"/>
      <c r="BH714" s="209"/>
      <c r="BI714" s="209"/>
      <c r="BJ714" s="209"/>
      <c r="BK714" s="209"/>
      <c r="BL714" s="209"/>
      <c r="BM714" s="209"/>
      <c r="BN714" s="126"/>
      <c r="BO714" s="209"/>
      <c r="BP714" s="126"/>
      <c r="BQ714" s="126"/>
    </row>
    <row r="715" spans="1:69" ht="12.75" customHeight="1">
      <c r="A715" s="127"/>
      <c r="B715" s="208"/>
      <c r="C715" s="209"/>
      <c r="D715" s="209"/>
      <c r="E715" s="209"/>
      <c r="F715" s="209"/>
      <c r="G715" s="209"/>
      <c r="H715" s="209"/>
      <c r="I715" s="209"/>
      <c r="J715" s="209"/>
      <c r="K715" s="209"/>
      <c r="L715" s="209"/>
      <c r="M715" s="209"/>
      <c r="N715" s="209"/>
      <c r="O715" s="209"/>
      <c r="P715" s="209"/>
      <c r="Q715" s="209"/>
      <c r="R715" s="209"/>
      <c r="S715" s="209"/>
      <c r="T715" s="209"/>
      <c r="U715" s="209"/>
      <c r="V715" s="209"/>
      <c r="W715" s="209"/>
      <c r="X715" s="209"/>
      <c r="Y715" s="209"/>
      <c r="Z715" s="209"/>
      <c r="AA715" s="209"/>
      <c r="AB715" s="209"/>
      <c r="AC715" s="209"/>
      <c r="AD715" s="209"/>
      <c r="AE715" s="209"/>
      <c r="AF715" s="209"/>
      <c r="AG715" s="209"/>
      <c r="AH715" s="209"/>
      <c r="AI715" s="209"/>
      <c r="AJ715" s="209"/>
      <c r="AK715" s="209"/>
      <c r="AL715" s="209"/>
      <c r="AM715" s="209"/>
      <c r="AN715" s="209"/>
      <c r="AO715" s="209"/>
      <c r="AP715" s="209"/>
      <c r="AQ715" s="209"/>
      <c r="AR715" s="209"/>
      <c r="AS715" s="209"/>
      <c r="AT715" s="209"/>
      <c r="AU715" s="209"/>
      <c r="AV715" s="209"/>
      <c r="AW715" s="209"/>
      <c r="AX715" s="209"/>
      <c r="AY715" s="209"/>
      <c r="AZ715" s="209"/>
      <c r="BA715" s="209"/>
      <c r="BB715" s="209"/>
      <c r="BC715" s="209"/>
      <c r="BD715" s="209"/>
      <c r="BE715" s="209"/>
      <c r="BF715" s="209"/>
      <c r="BG715" s="126"/>
      <c r="BH715" s="209"/>
      <c r="BI715" s="209"/>
      <c r="BJ715" s="209"/>
      <c r="BK715" s="209"/>
      <c r="BL715" s="209"/>
      <c r="BM715" s="209"/>
      <c r="BN715" s="126"/>
      <c r="BO715" s="209"/>
      <c r="BP715" s="126"/>
      <c r="BQ715" s="126"/>
    </row>
    <row r="716" spans="1:69" ht="12.75" customHeight="1">
      <c r="A716" s="127"/>
      <c r="B716" s="208"/>
      <c r="C716" s="209"/>
      <c r="D716" s="209"/>
      <c r="E716" s="209"/>
      <c r="F716" s="209"/>
      <c r="G716" s="209"/>
      <c r="H716" s="209"/>
      <c r="I716" s="209"/>
      <c r="J716" s="209"/>
      <c r="K716" s="209"/>
      <c r="L716" s="209"/>
      <c r="M716" s="209"/>
      <c r="N716" s="209"/>
      <c r="O716" s="209"/>
      <c r="P716" s="209"/>
      <c r="Q716" s="209"/>
      <c r="R716" s="209"/>
      <c r="S716" s="209"/>
      <c r="T716" s="209"/>
      <c r="U716" s="209"/>
      <c r="V716" s="209"/>
      <c r="W716" s="209"/>
      <c r="X716" s="209"/>
      <c r="Y716" s="209"/>
      <c r="Z716" s="209"/>
      <c r="AA716" s="209"/>
      <c r="AB716" s="209"/>
      <c r="AC716" s="209"/>
      <c r="AD716" s="209"/>
      <c r="AE716" s="209"/>
      <c r="AF716" s="209"/>
      <c r="AG716" s="209"/>
      <c r="AH716" s="209"/>
      <c r="AI716" s="209"/>
      <c r="AJ716" s="209"/>
      <c r="AK716" s="209"/>
      <c r="AL716" s="209"/>
      <c r="AM716" s="209"/>
      <c r="AN716" s="209"/>
      <c r="AO716" s="209"/>
      <c r="AP716" s="209"/>
      <c r="AQ716" s="209"/>
      <c r="AR716" s="209"/>
      <c r="AS716" s="209"/>
      <c r="AT716" s="209"/>
      <c r="AU716" s="209"/>
      <c r="AV716" s="209"/>
      <c r="AW716" s="209"/>
      <c r="AX716" s="209"/>
      <c r="AY716" s="209"/>
      <c r="AZ716" s="209"/>
      <c r="BA716" s="209"/>
      <c r="BB716" s="209"/>
      <c r="BC716" s="209"/>
      <c r="BD716" s="209"/>
      <c r="BE716" s="209"/>
      <c r="BF716" s="209"/>
      <c r="BG716" s="126"/>
      <c r="BH716" s="209"/>
      <c r="BI716" s="209"/>
      <c r="BJ716" s="209"/>
      <c r="BK716" s="209"/>
      <c r="BL716" s="209"/>
      <c r="BM716" s="209"/>
      <c r="BN716" s="126"/>
      <c r="BO716" s="209"/>
      <c r="BP716" s="126"/>
      <c r="BQ716" s="126"/>
    </row>
    <row r="717" spans="1:69" ht="12.75" customHeight="1">
      <c r="A717" s="127"/>
      <c r="B717" s="208"/>
      <c r="C717" s="209"/>
      <c r="D717" s="209"/>
      <c r="E717" s="209"/>
      <c r="F717" s="209"/>
      <c r="G717" s="209"/>
      <c r="H717" s="209"/>
      <c r="I717" s="209"/>
      <c r="J717" s="209"/>
      <c r="K717" s="209"/>
      <c r="L717" s="209"/>
      <c r="M717" s="209"/>
      <c r="N717" s="209"/>
      <c r="O717" s="209"/>
      <c r="P717" s="209"/>
      <c r="Q717" s="209"/>
      <c r="R717" s="209"/>
      <c r="S717" s="209"/>
      <c r="T717" s="209"/>
      <c r="U717" s="209"/>
      <c r="V717" s="209"/>
      <c r="W717" s="209"/>
      <c r="X717" s="209"/>
      <c r="Y717" s="209"/>
      <c r="Z717" s="209"/>
      <c r="AA717" s="209"/>
      <c r="AB717" s="209"/>
      <c r="AC717" s="209"/>
      <c r="AD717" s="209"/>
      <c r="AE717" s="209"/>
      <c r="AF717" s="209"/>
      <c r="AG717" s="209"/>
      <c r="AH717" s="209"/>
      <c r="AI717" s="209"/>
      <c r="AJ717" s="209"/>
      <c r="AK717" s="209"/>
      <c r="AL717" s="209"/>
      <c r="AM717" s="209"/>
      <c r="AN717" s="209"/>
      <c r="AO717" s="209"/>
      <c r="AP717" s="209"/>
      <c r="AQ717" s="209"/>
      <c r="AR717" s="209"/>
      <c r="AS717" s="209"/>
      <c r="AT717" s="209"/>
      <c r="AU717" s="209"/>
      <c r="AV717" s="209"/>
      <c r="AW717" s="209"/>
      <c r="AX717" s="209"/>
      <c r="AY717" s="209"/>
      <c r="AZ717" s="209"/>
      <c r="BA717" s="209"/>
      <c r="BB717" s="209"/>
      <c r="BC717" s="209"/>
      <c r="BD717" s="209"/>
      <c r="BE717" s="209"/>
      <c r="BF717" s="209"/>
      <c r="BG717" s="126"/>
      <c r="BH717" s="209"/>
      <c r="BI717" s="209"/>
      <c r="BJ717" s="209"/>
      <c r="BK717" s="209"/>
      <c r="BL717" s="209"/>
      <c r="BM717" s="209"/>
      <c r="BN717" s="126"/>
      <c r="BO717" s="209"/>
      <c r="BP717" s="126"/>
      <c r="BQ717" s="126"/>
    </row>
    <row r="718" spans="1:69" ht="12.75" customHeight="1">
      <c r="A718" s="127"/>
      <c r="B718" s="208"/>
      <c r="C718" s="209"/>
      <c r="D718" s="209"/>
      <c r="E718" s="209"/>
      <c r="F718" s="209"/>
      <c r="G718" s="209"/>
      <c r="H718" s="209"/>
      <c r="I718" s="209"/>
      <c r="J718" s="209"/>
      <c r="K718" s="209"/>
      <c r="L718" s="209"/>
      <c r="M718" s="209"/>
      <c r="N718" s="209"/>
      <c r="O718" s="209"/>
      <c r="P718" s="209"/>
      <c r="Q718" s="209"/>
      <c r="R718" s="209"/>
      <c r="S718" s="209"/>
      <c r="T718" s="209"/>
      <c r="U718" s="209"/>
      <c r="V718" s="209"/>
      <c r="W718" s="209"/>
      <c r="X718" s="209"/>
      <c r="Y718" s="209"/>
      <c r="Z718" s="209"/>
      <c r="AA718" s="209"/>
      <c r="AB718" s="209"/>
      <c r="AC718" s="209"/>
      <c r="AD718" s="209"/>
      <c r="AE718" s="209"/>
      <c r="AF718" s="209"/>
      <c r="AG718" s="209"/>
      <c r="AH718" s="209"/>
      <c r="AI718" s="209"/>
      <c r="AJ718" s="209"/>
      <c r="AK718" s="209"/>
      <c r="AL718" s="209"/>
      <c r="AM718" s="209"/>
      <c r="AN718" s="209"/>
      <c r="AO718" s="209"/>
      <c r="AP718" s="209"/>
      <c r="AQ718" s="209"/>
      <c r="AR718" s="209"/>
      <c r="AS718" s="209"/>
      <c r="AT718" s="209"/>
      <c r="AU718" s="209"/>
      <c r="AV718" s="209"/>
      <c r="AW718" s="209"/>
      <c r="AX718" s="209"/>
      <c r="AY718" s="209"/>
      <c r="AZ718" s="209"/>
      <c r="BA718" s="209"/>
      <c r="BB718" s="209"/>
      <c r="BC718" s="209"/>
      <c r="BD718" s="209"/>
      <c r="BE718" s="209"/>
      <c r="BF718" s="209"/>
      <c r="BG718" s="126"/>
      <c r="BH718" s="209"/>
      <c r="BI718" s="209"/>
      <c r="BJ718" s="209"/>
      <c r="BK718" s="209"/>
      <c r="BL718" s="209"/>
      <c r="BM718" s="209"/>
      <c r="BN718" s="126"/>
      <c r="BO718" s="209"/>
      <c r="BP718" s="126"/>
      <c r="BQ718" s="126"/>
    </row>
    <row r="719" spans="1:69" ht="12.75" customHeight="1">
      <c r="A719" s="127"/>
      <c r="B719" s="208"/>
      <c r="C719" s="209"/>
      <c r="D719" s="209"/>
      <c r="E719" s="209"/>
      <c r="F719" s="209"/>
      <c r="G719" s="209"/>
      <c r="H719" s="209"/>
      <c r="I719" s="209"/>
      <c r="J719" s="209"/>
      <c r="K719" s="209"/>
      <c r="L719" s="209"/>
      <c r="M719" s="209"/>
      <c r="N719" s="209"/>
      <c r="O719" s="209"/>
      <c r="P719" s="209"/>
      <c r="Q719" s="209"/>
      <c r="R719" s="209"/>
      <c r="S719" s="209"/>
      <c r="T719" s="209"/>
      <c r="U719" s="209"/>
      <c r="V719" s="209"/>
      <c r="W719" s="209"/>
      <c r="X719" s="209"/>
      <c r="Y719" s="209"/>
      <c r="Z719" s="209"/>
      <c r="AA719" s="209"/>
      <c r="AB719" s="209"/>
      <c r="AC719" s="209"/>
      <c r="AD719" s="209"/>
      <c r="AE719" s="209"/>
      <c r="AF719" s="209"/>
      <c r="AG719" s="209"/>
      <c r="AH719" s="209"/>
      <c r="AI719" s="209"/>
      <c r="AJ719" s="209"/>
      <c r="AK719" s="209"/>
      <c r="AL719" s="209"/>
      <c r="AM719" s="209"/>
      <c r="AN719" s="209"/>
      <c r="AO719" s="209"/>
      <c r="AP719" s="209"/>
      <c r="AQ719" s="209"/>
      <c r="AR719" s="209"/>
      <c r="AS719" s="209"/>
      <c r="AT719" s="209"/>
      <c r="AU719" s="209"/>
      <c r="AV719" s="209"/>
      <c r="AW719" s="209"/>
      <c r="AX719" s="209"/>
      <c r="AY719" s="209"/>
      <c r="AZ719" s="209"/>
      <c r="BA719" s="209"/>
      <c r="BB719" s="209"/>
      <c r="BC719" s="209"/>
      <c r="BD719" s="209"/>
      <c r="BE719" s="209"/>
      <c r="BF719" s="209"/>
      <c r="BG719" s="126"/>
      <c r="BH719" s="209"/>
      <c r="BI719" s="209"/>
      <c r="BJ719" s="209"/>
      <c r="BK719" s="209"/>
      <c r="BL719" s="209"/>
      <c r="BM719" s="209"/>
      <c r="BN719" s="126"/>
      <c r="BO719" s="209"/>
      <c r="BP719" s="126"/>
      <c r="BQ719" s="126"/>
    </row>
    <row r="720" spans="1:69" ht="12.75" customHeight="1">
      <c r="A720" s="127"/>
      <c r="B720" s="208"/>
      <c r="C720" s="209"/>
      <c r="D720" s="209"/>
      <c r="E720" s="209"/>
      <c r="F720" s="209"/>
      <c r="G720" s="209"/>
      <c r="H720" s="209"/>
      <c r="I720" s="209"/>
      <c r="J720" s="209"/>
      <c r="K720" s="209"/>
      <c r="L720" s="209"/>
      <c r="M720" s="209"/>
      <c r="N720" s="209"/>
      <c r="O720" s="209"/>
      <c r="P720" s="209"/>
      <c r="Q720" s="209"/>
      <c r="R720" s="209"/>
      <c r="S720" s="209"/>
      <c r="T720" s="209"/>
      <c r="U720" s="209"/>
      <c r="V720" s="209"/>
      <c r="W720" s="209"/>
      <c r="X720" s="209"/>
      <c r="Y720" s="209"/>
      <c r="Z720" s="209"/>
      <c r="AA720" s="209"/>
      <c r="AB720" s="209"/>
      <c r="AC720" s="209"/>
      <c r="AD720" s="209"/>
      <c r="AE720" s="209"/>
      <c r="AF720" s="209"/>
      <c r="AG720" s="209"/>
      <c r="AH720" s="209"/>
      <c r="AI720" s="209"/>
      <c r="AJ720" s="209"/>
      <c r="AK720" s="209"/>
      <c r="AL720" s="209"/>
      <c r="AM720" s="209"/>
      <c r="AN720" s="209"/>
      <c r="AO720" s="209"/>
      <c r="AP720" s="209"/>
      <c r="AQ720" s="209"/>
      <c r="AR720" s="209"/>
      <c r="AS720" s="209"/>
      <c r="AT720" s="209"/>
      <c r="AU720" s="209"/>
      <c r="AV720" s="209"/>
      <c r="AW720" s="209"/>
      <c r="AX720" s="209"/>
      <c r="AY720" s="209"/>
      <c r="AZ720" s="209"/>
      <c r="BA720" s="209"/>
      <c r="BB720" s="209"/>
      <c r="BC720" s="209"/>
      <c r="BD720" s="209"/>
      <c r="BE720" s="209"/>
      <c r="BF720" s="209"/>
      <c r="BG720" s="126"/>
      <c r="BH720" s="209"/>
      <c r="BI720" s="209"/>
      <c r="BJ720" s="209"/>
      <c r="BK720" s="209"/>
      <c r="BL720" s="209"/>
      <c r="BM720" s="209"/>
      <c r="BN720" s="126"/>
      <c r="BO720" s="209"/>
      <c r="BP720" s="126"/>
      <c r="BQ720" s="126"/>
    </row>
    <row r="721" spans="1:69" ht="12.75" customHeight="1">
      <c r="A721" s="127"/>
      <c r="B721" s="208"/>
      <c r="C721" s="209"/>
      <c r="D721" s="209"/>
      <c r="E721" s="209"/>
      <c r="F721" s="209"/>
      <c r="G721" s="209"/>
      <c r="H721" s="209"/>
      <c r="I721" s="209"/>
      <c r="J721" s="209"/>
      <c r="K721" s="209"/>
      <c r="L721" s="209"/>
      <c r="M721" s="209"/>
      <c r="N721" s="209"/>
      <c r="O721" s="209"/>
      <c r="P721" s="209"/>
      <c r="Q721" s="209"/>
      <c r="R721" s="209"/>
      <c r="S721" s="209"/>
      <c r="T721" s="209"/>
      <c r="U721" s="209"/>
      <c r="V721" s="209"/>
      <c r="W721" s="209"/>
      <c r="X721" s="209"/>
      <c r="Y721" s="209"/>
      <c r="Z721" s="209"/>
      <c r="AA721" s="209"/>
      <c r="AB721" s="209"/>
      <c r="AC721" s="209"/>
      <c r="AD721" s="209"/>
      <c r="AE721" s="209"/>
      <c r="AF721" s="209"/>
      <c r="AG721" s="209"/>
      <c r="AH721" s="209"/>
      <c r="AI721" s="209"/>
      <c r="AJ721" s="209"/>
      <c r="AK721" s="209"/>
      <c r="AL721" s="209"/>
      <c r="AM721" s="209"/>
      <c r="AN721" s="209"/>
      <c r="AO721" s="209"/>
      <c r="AP721" s="209"/>
      <c r="AQ721" s="209"/>
      <c r="AR721" s="209"/>
      <c r="AS721" s="209"/>
      <c r="AT721" s="209"/>
      <c r="AU721" s="209"/>
      <c r="AV721" s="209"/>
      <c r="AW721" s="209"/>
      <c r="AX721" s="209"/>
      <c r="AY721" s="209"/>
      <c r="AZ721" s="209"/>
      <c r="BA721" s="209"/>
      <c r="BB721" s="209"/>
      <c r="BC721" s="209"/>
      <c r="BD721" s="209"/>
      <c r="BE721" s="209"/>
      <c r="BF721" s="209"/>
      <c r="BG721" s="126"/>
      <c r="BH721" s="209"/>
      <c r="BI721" s="209"/>
      <c r="BJ721" s="209"/>
      <c r="BK721" s="209"/>
      <c r="BL721" s="209"/>
      <c r="BM721" s="209"/>
      <c r="BN721" s="126"/>
      <c r="BO721" s="209"/>
      <c r="BP721" s="126"/>
      <c r="BQ721" s="126"/>
    </row>
    <row r="722" spans="1:69" ht="12.75" customHeight="1">
      <c r="A722" s="127"/>
      <c r="B722" s="208"/>
      <c r="C722" s="209"/>
      <c r="D722" s="209"/>
      <c r="E722" s="209"/>
      <c r="F722" s="209"/>
      <c r="G722" s="209"/>
      <c r="H722" s="209"/>
      <c r="I722" s="209"/>
      <c r="J722" s="209"/>
      <c r="K722" s="209"/>
      <c r="L722" s="209"/>
      <c r="M722" s="209"/>
      <c r="N722" s="209"/>
      <c r="O722" s="209"/>
      <c r="P722" s="209"/>
      <c r="Q722" s="209"/>
      <c r="R722" s="209"/>
      <c r="S722" s="209"/>
      <c r="T722" s="209"/>
      <c r="U722" s="209"/>
      <c r="V722" s="209"/>
      <c r="W722" s="209"/>
      <c r="X722" s="209"/>
      <c r="Y722" s="209"/>
      <c r="Z722" s="209"/>
      <c r="AA722" s="209"/>
      <c r="AB722" s="209"/>
      <c r="AC722" s="209"/>
      <c r="AD722" s="209"/>
      <c r="AE722" s="209"/>
      <c r="AF722" s="209"/>
      <c r="AG722" s="209"/>
      <c r="AH722" s="209"/>
      <c r="AI722" s="209"/>
      <c r="AJ722" s="209"/>
      <c r="AK722" s="209"/>
      <c r="AL722" s="209"/>
      <c r="AM722" s="209"/>
      <c r="AN722" s="209"/>
      <c r="AO722" s="209"/>
      <c r="AP722" s="209"/>
      <c r="AQ722" s="209"/>
      <c r="AR722" s="209"/>
      <c r="AS722" s="209"/>
      <c r="AT722" s="209"/>
      <c r="AU722" s="209"/>
      <c r="AV722" s="209"/>
      <c r="AW722" s="209"/>
      <c r="AX722" s="209"/>
      <c r="AY722" s="209"/>
      <c r="AZ722" s="209"/>
      <c r="BA722" s="209"/>
      <c r="BB722" s="209"/>
      <c r="BC722" s="209"/>
      <c r="BD722" s="209"/>
      <c r="BE722" s="209"/>
      <c r="BF722" s="209"/>
      <c r="BG722" s="126"/>
      <c r="BH722" s="209"/>
      <c r="BI722" s="209"/>
      <c r="BJ722" s="209"/>
      <c r="BK722" s="209"/>
      <c r="BL722" s="209"/>
      <c r="BM722" s="209"/>
      <c r="BN722" s="126"/>
      <c r="BO722" s="209"/>
      <c r="BP722" s="126"/>
      <c r="BQ722" s="126"/>
    </row>
    <row r="723" spans="1:69" ht="12.75" customHeight="1">
      <c r="A723" s="127"/>
      <c r="B723" s="208"/>
      <c r="C723" s="209"/>
      <c r="D723" s="209"/>
      <c r="E723" s="209"/>
      <c r="F723" s="209"/>
      <c r="G723" s="209"/>
      <c r="H723" s="209"/>
      <c r="I723" s="209"/>
      <c r="J723" s="209"/>
      <c r="K723" s="209"/>
      <c r="L723" s="209"/>
      <c r="M723" s="209"/>
      <c r="N723" s="209"/>
      <c r="O723" s="209"/>
      <c r="P723" s="209"/>
      <c r="Q723" s="209"/>
      <c r="R723" s="209"/>
      <c r="S723" s="209"/>
      <c r="T723" s="209"/>
      <c r="U723" s="209"/>
      <c r="V723" s="209"/>
      <c r="W723" s="209"/>
      <c r="X723" s="209"/>
      <c r="Y723" s="209"/>
      <c r="Z723" s="209"/>
      <c r="AA723" s="209"/>
      <c r="AB723" s="209"/>
      <c r="AC723" s="209"/>
      <c r="AD723" s="209"/>
      <c r="AE723" s="209"/>
      <c r="AF723" s="209"/>
      <c r="AG723" s="209"/>
      <c r="AH723" s="209"/>
      <c r="AI723" s="209"/>
      <c r="AJ723" s="209"/>
      <c r="AK723" s="209"/>
      <c r="AL723" s="209"/>
      <c r="AM723" s="209"/>
      <c r="AN723" s="209"/>
      <c r="AO723" s="209"/>
      <c r="AP723" s="209"/>
      <c r="AQ723" s="209"/>
      <c r="AR723" s="209"/>
      <c r="AS723" s="209"/>
      <c r="AT723" s="209"/>
      <c r="AU723" s="209"/>
      <c r="AV723" s="209"/>
      <c r="AW723" s="209"/>
      <c r="AX723" s="209"/>
      <c r="AY723" s="209"/>
      <c r="AZ723" s="209"/>
      <c r="BA723" s="209"/>
      <c r="BB723" s="209"/>
      <c r="BC723" s="209"/>
      <c r="BD723" s="209"/>
      <c r="BE723" s="209"/>
      <c r="BF723" s="209"/>
      <c r="BG723" s="126"/>
      <c r="BH723" s="209"/>
      <c r="BI723" s="209"/>
      <c r="BJ723" s="209"/>
      <c r="BK723" s="209"/>
      <c r="BL723" s="209"/>
      <c r="BM723" s="209"/>
      <c r="BN723" s="126"/>
      <c r="BO723" s="209"/>
      <c r="BP723" s="126"/>
      <c r="BQ723" s="126"/>
    </row>
    <row r="724" spans="1:69" ht="12.75" customHeight="1">
      <c r="A724" s="127"/>
      <c r="B724" s="208"/>
      <c r="C724" s="209"/>
      <c r="D724" s="209"/>
      <c r="E724" s="209"/>
      <c r="F724" s="209"/>
      <c r="G724" s="209"/>
      <c r="H724" s="209"/>
      <c r="I724" s="209"/>
      <c r="J724" s="209"/>
      <c r="K724" s="209"/>
      <c r="L724" s="209"/>
      <c r="M724" s="209"/>
      <c r="N724" s="209"/>
      <c r="O724" s="209"/>
      <c r="P724" s="209"/>
      <c r="Q724" s="209"/>
      <c r="R724" s="209"/>
      <c r="S724" s="209"/>
      <c r="T724" s="209"/>
      <c r="U724" s="209"/>
      <c r="V724" s="209"/>
      <c r="W724" s="209"/>
      <c r="X724" s="209"/>
      <c r="Y724" s="209"/>
      <c r="Z724" s="209"/>
      <c r="AA724" s="209"/>
      <c r="AB724" s="209"/>
      <c r="AC724" s="209"/>
      <c r="AD724" s="209"/>
      <c r="AE724" s="209"/>
      <c r="AF724" s="209"/>
      <c r="AG724" s="209"/>
      <c r="AH724" s="209"/>
      <c r="AI724" s="209"/>
      <c r="AJ724" s="209"/>
      <c r="AK724" s="209"/>
      <c r="AL724" s="209"/>
      <c r="AM724" s="209"/>
      <c r="AN724" s="209"/>
      <c r="AO724" s="209"/>
      <c r="AP724" s="209"/>
      <c r="AQ724" s="209"/>
      <c r="AR724" s="209"/>
      <c r="AS724" s="209"/>
      <c r="AT724" s="209"/>
      <c r="AU724" s="209"/>
      <c r="AV724" s="209"/>
      <c r="AW724" s="209"/>
      <c r="AX724" s="209"/>
      <c r="AY724" s="209"/>
      <c r="AZ724" s="209"/>
      <c r="BA724" s="209"/>
      <c r="BB724" s="209"/>
      <c r="BC724" s="209"/>
      <c r="BD724" s="209"/>
      <c r="BE724" s="209"/>
      <c r="BF724" s="209"/>
      <c r="BG724" s="126"/>
      <c r="BH724" s="209"/>
      <c r="BI724" s="209"/>
      <c r="BJ724" s="209"/>
      <c r="BK724" s="209"/>
      <c r="BL724" s="209"/>
      <c r="BM724" s="209"/>
      <c r="BN724" s="126"/>
      <c r="BO724" s="209"/>
      <c r="BP724" s="126"/>
      <c r="BQ724" s="126"/>
    </row>
    <row r="725" spans="1:69" ht="12.75" customHeight="1">
      <c r="A725" s="127"/>
      <c r="B725" s="208"/>
      <c r="C725" s="209"/>
      <c r="D725" s="209"/>
      <c r="E725" s="209"/>
      <c r="F725" s="209"/>
      <c r="G725" s="209"/>
      <c r="H725" s="209"/>
      <c r="I725" s="209"/>
      <c r="J725" s="209"/>
      <c r="K725" s="209"/>
      <c r="L725" s="209"/>
      <c r="M725" s="209"/>
      <c r="N725" s="209"/>
      <c r="O725" s="209"/>
      <c r="P725" s="209"/>
      <c r="Q725" s="209"/>
      <c r="R725" s="209"/>
      <c r="S725" s="209"/>
      <c r="T725" s="209"/>
      <c r="U725" s="209"/>
      <c r="V725" s="209"/>
      <c r="W725" s="209"/>
      <c r="X725" s="209"/>
      <c r="Y725" s="209"/>
      <c r="Z725" s="209"/>
      <c r="AA725" s="209"/>
      <c r="AB725" s="209"/>
      <c r="AC725" s="209"/>
      <c r="AD725" s="209"/>
      <c r="AE725" s="209"/>
      <c r="AF725" s="209"/>
      <c r="AG725" s="209"/>
      <c r="AH725" s="209"/>
      <c r="AI725" s="209"/>
      <c r="AJ725" s="209"/>
      <c r="AK725" s="209"/>
      <c r="AL725" s="209"/>
      <c r="AM725" s="209"/>
      <c r="AN725" s="209"/>
      <c r="AO725" s="209"/>
      <c r="AP725" s="209"/>
      <c r="AQ725" s="209"/>
      <c r="AR725" s="209"/>
      <c r="AS725" s="209"/>
      <c r="AT725" s="209"/>
      <c r="AU725" s="209"/>
      <c r="AV725" s="209"/>
      <c r="AW725" s="209"/>
      <c r="AX725" s="209"/>
      <c r="AY725" s="209"/>
      <c r="AZ725" s="209"/>
      <c r="BA725" s="209"/>
      <c r="BB725" s="209"/>
      <c r="BC725" s="209"/>
      <c r="BD725" s="209"/>
      <c r="BE725" s="209"/>
      <c r="BF725" s="209"/>
      <c r="BG725" s="126"/>
      <c r="BH725" s="209"/>
      <c r="BI725" s="209"/>
      <c r="BJ725" s="209"/>
      <c r="BK725" s="209"/>
      <c r="BL725" s="209"/>
      <c r="BM725" s="209"/>
      <c r="BN725" s="126"/>
      <c r="BO725" s="209"/>
      <c r="BP725" s="126"/>
      <c r="BQ725" s="126"/>
    </row>
    <row r="726" spans="1:69" ht="12.75" customHeight="1">
      <c r="A726" s="127"/>
      <c r="B726" s="208"/>
      <c r="C726" s="209"/>
      <c r="D726" s="209"/>
      <c r="E726" s="209"/>
      <c r="F726" s="209"/>
      <c r="G726" s="209"/>
      <c r="H726" s="209"/>
      <c r="I726" s="209"/>
      <c r="J726" s="209"/>
      <c r="K726" s="209"/>
      <c r="L726" s="209"/>
      <c r="M726" s="209"/>
      <c r="N726" s="209"/>
      <c r="O726" s="209"/>
      <c r="P726" s="209"/>
      <c r="Q726" s="209"/>
      <c r="R726" s="209"/>
      <c r="S726" s="209"/>
      <c r="T726" s="209"/>
      <c r="U726" s="209"/>
      <c r="V726" s="209"/>
      <c r="W726" s="209"/>
      <c r="X726" s="209"/>
      <c r="Y726" s="209"/>
      <c r="Z726" s="209"/>
      <c r="AA726" s="209"/>
      <c r="AB726" s="209"/>
      <c r="AC726" s="209"/>
      <c r="AD726" s="209"/>
      <c r="AE726" s="209"/>
      <c r="AF726" s="209"/>
      <c r="AG726" s="209"/>
      <c r="AH726" s="209"/>
      <c r="AI726" s="209"/>
      <c r="AJ726" s="209"/>
      <c r="AK726" s="209"/>
      <c r="AL726" s="209"/>
      <c r="AM726" s="209"/>
      <c r="AN726" s="209"/>
      <c r="AO726" s="209"/>
      <c r="AP726" s="209"/>
      <c r="AQ726" s="209"/>
      <c r="AR726" s="209"/>
      <c r="AS726" s="209"/>
      <c r="AT726" s="209"/>
      <c r="AU726" s="209"/>
      <c r="AV726" s="209"/>
      <c r="AW726" s="209"/>
      <c r="AX726" s="209"/>
      <c r="AY726" s="209"/>
      <c r="AZ726" s="209"/>
      <c r="BA726" s="209"/>
      <c r="BB726" s="209"/>
      <c r="BC726" s="209"/>
      <c r="BD726" s="209"/>
      <c r="BE726" s="209"/>
      <c r="BF726" s="209"/>
      <c r="BG726" s="126"/>
      <c r="BH726" s="209"/>
      <c r="BI726" s="209"/>
      <c r="BJ726" s="209"/>
      <c r="BK726" s="209"/>
      <c r="BL726" s="209"/>
      <c r="BM726" s="209"/>
      <c r="BN726" s="126"/>
      <c r="BO726" s="209"/>
      <c r="BP726" s="126"/>
      <c r="BQ726" s="126"/>
    </row>
    <row r="727" spans="1:69" ht="12.75" customHeight="1">
      <c r="A727" s="127"/>
      <c r="B727" s="208"/>
      <c r="C727" s="209"/>
      <c r="D727" s="209"/>
      <c r="E727" s="209"/>
      <c r="F727" s="209"/>
      <c r="G727" s="209"/>
      <c r="H727" s="209"/>
      <c r="I727" s="209"/>
      <c r="J727" s="209"/>
      <c r="K727" s="209"/>
      <c r="L727" s="209"/>
      <c r="M727" s="209"/>
      <c r="N727" s="209"/>
      <c r="O727" s="209"/>
      <c r="P727" s="209"/>
      <c r="Q727" s="209"/>
      <c r="R727" s="209"/>
      <c r="S727" s="209"/>
      <c r="T727" s="209"/>
      <c r="U727" s="209"/>
      <c r="V727" s="209"/>
      <c r="W727" s="209"/>
      <c r="X727" s="209"/>
      <c r="Y727" s="209"/>
      <c r="Z727" s="209"/>
      <c r="AA727" s="209"/>
      <c r="AB727" s="209"/>
      <c r="AC727" s="209"/>
      <c r="AD727" s="209"/>
      <c r="AE727" s="209"/>
      <c r="AF727" s="209"/>
      <c r="AG727" s="209"/>
      <c r="AH727" s="209"/>
      <c r="AI727" s="209"/>
      <c r="AJ727" s="209"/>
      <c r="AK727" s="209"/>
      <c r="AL727" s="209"/>
      <c r="AM727" s="209"/>
      <c r="AN727" s="209"/>
      <c r="AO727" s="209"/>
      <c r="AP727" s="209"/>
      <c r="AQ727" s="209"/>
      <c r="AR727" s="209"/>
      <c r="AS727" s="209"/>
      <c r="AT727" s="209"/>
      <c r="AU727" s="209"/>
      <c r="AV727" s="209"/>
      <c r="AW727" s="209"/>
      <c r="AX727" s="209"/>
      <c r="AY727" s="209"/>
      <c r="AZ727" s="209"/>
      <c r="BA727" s="209"/>
      <c r="BB727" s="209"/>
      <c r="BC727" s="209"/>
      <c r="BD727" s="209"/>
      <c r="BE727" s="209"/>
      <c r="BF727" s="209"/>
      <c r="BG727" s="126"/>
      <c r="BH727" s="209"/>
      <c r="BI727" s="209"/>
      <c r="BJ727" s="209"/>
      <c r="BK727" s="209"/>
      <c r="BL727" s="209"/>
      <c r="BM727" s="209"/>
      <c r="BN727" s="126"/>
      <c r="BO727" s="209"/>
      <c r="BP727" s="126"/>
      <c r="BQ727" s="126"/>
    </row>
    <row r="728" spans="1:69" ht="12.75" customHeight="1">
      <c r="A728" s="127"/>
      <c r="B728" s="208"/>
      <c r="C728" s="209"/>
      <c r="D728" s="209"/>
      <c r="E728" s="209"/>
      <c r="F728" s="209"/>
      <c r="G728" s="209"/>
      <c r="H728" s="209"/>
      <c r="I728" s="209"/>
      <c r="J728" s="209"/>
      <c r="K728" s="209"/>
      <c r="L728" s="209"/>
      <c r="M728" s="209"/>
      <c r="N728" s="209"/>
      <c r="O728" s="209"/>
      <c r="P728" s="209"/>
      <c r="Q728" s="209"/>
      <c r="R728" s="209"/>
      <c r="S728" s="209"/>
      <c r="T728" s="209"/>
      <c r="U728" s="209"/>
      <c r="V728" s="209"/>
      <c r="W728" s="209"/>
      <c r="X728" s="209"/>
      <c r="Y728" s="209"/>
      <c r="Z728" s="209"/>
      <c r="AA728" s="209"/>
      <c r="AB728" s="209"/>
      <c r="AC728" s="209"/>
      <c r="AD728" s="209"/>
      <c r="AE728" s="209"/>
      <c r="AF728" s="209"/>
      <c r="AG728" s="209"/>
      <c r="AH728" s="209"/>
      <c r="AI728" s="209"/>
      <c r="AJ728" s="209"/>
      <c r="AK728" s="209"/>
      <c r="AL728" s="209"/>
      <c r="AM728" s="209"/>
      <c r="AN728" s="209"/>
      <c r="AO728" s="209"/>
      <c r="AP728" s="209"/>
      <c r="AQ728" s="209"/>
      <c r="AR728" s="209"/>
      <c r="AS728" s="209"/>
      <c r="AT728" s="209"/>
      <c r="AU728" s="209"/>
      <c r="AV728" s="209"/>
      <c r="AW728" s="209"/>
      <c r="AX728" s="209"/>
      <c r="AY728" s="209"/>
      <c r="AZ728" s="209"/>
      <c r="BA728" s="209"/>
      <c r="BB728" s="209"/>
      <c r="BC728" s="209"/>
      <c r="BD728" s="209"/>
      <c r="BE728" s="209"/>
      <c r="BF728" s="209"/>
      <c r="BG728" s="126"/>
      <c r="BH728" s="209"/>
      <c r="BI728" s="209"/>
      <c r="BJ728" s="209"/>
      <c r="BK728" s="209"/>
      <c r="BL728" s="209"/>
      <c r="BM728" s="209"/>
      <c r="BN728" s="126"/>
      <c r="BO728" s="209"/>
      <c r="BP728" s="126"/>
      <c r="BQ728" s="126"/>
    </row>
    <row r="729" spans="1:69" ht="12.75" customHeight="1">
      <c r="A729" s="127"/>
      <c r="B729" s="208"/>
      <c r="C729" s="209"/>
      <c r="D729" s="209"/>
      <c r="E729" s="209"/>
      <c r="F729" s="209"/>
      <c r="G729" s="209"/>
      <c r="H729" s="209"/>
      <c r="I729" s="209"/>
      <c r="J729" s="209"/>
      <c r="K729" s="209"/>
      <c r="L729" s="209"/>
      <c r="M729" s="209"/>
      <c r="N729" s="209"/>
      <c r="O729" s="209"/>
      <c r="P729" s="209"/>
      <c r="Q729" s="209"/>
      <c r="R729" s="209"/>
      <c r="S729" s="209"/>
      <c r="T729" s="209"/>
      <c r="U729" s="209"/>
      <c r="V729" s="209"/>
      <c r="W729" s="209"/>
      <c r="X729" s="209"/>
      <c r="Y729" s="209"/>
      <c r="Z729" s="209"/>
      <c r="AA729" s="209"/>
      <c r="AB729" s="209"/>
      <c r="AC729" s="209"/>
      <c r="AD729" s="209"/>
      <c r="AE729" s="209"/>
      <c r="AF729" s="209"/>
      <c r="AG729" s="209"/>
      <c r="AH729" s="209"/>
      <c r="AI729" s="209"/>
      <c r="AJ729" s="209"/>
      <c r="AK729" s="209"/>
      <c r="AL729" s="209"/>
      <c r="AM729" s="209"/>
      <c r="AN729" s="209"/>
      <c r="AO729" s="209"/>
      <c r="AP729" s="209"/>
      <c r="AQ729" s="209"/>
      <c r="AR729" s="209"/>
      <c r="AS729" s="209"/>
      <c r="AT729" s="209"/>
      <c r="AU729" s="209"/>
      <c r="AV729" s="209"/>
      <c r="AW729" s="209"/>
      <c r="AX729" s="209"/>
      <c r="AY729" s="209"/>
      <c r="AZ729" s="209"/>
      <c r="BA729" s="209"/>
      <c r="BB729" s="209"/>
      <c r="BC729" s="209"/>
      <c r="BD729" s="209"/>
      <c r="BE729" s="209"/>
      <c r="BF729" s="209"/>
      <c r="BG729" s="126"/>
      <c r="BH729" s="209"/>
      <c r="BI729" s="209"/>
      <c r="BJ729" s="209"/>
      <c r="BK729" s="209"/>
      <c r="BL729" s="209"/>
      <c r="BM729" s="209"/>
      <c r="BN729" s="126"/>
      <c r="BO729" s="209"/>
      <c r="BP729" s="126"/>
      <c r="BQ729" s="126"/>
    </row>
    <row r="730" spans="1:69" ht="12.75" customHeight="1">
      <c r="A730" s="127"/>
      <c r="B730" s="208"/>
      <c r="C730" s="209"/>
      <c r="D730" s="209"/>
      <c r="E730" s="209"/>
      <c r="F730" s="209"/>
      <c r="G730" s="209"/>
      <c r="H730" s="209"/>
      <c r="I730" s="209"/>
      <c r="J730" s="209"/>
      <c r="K730" s="209"/>
      <c r="L730" s="209"/>
      <c r="M730" s="209"/>
      <c r="N730" s="209"/>
      <c r="O730" s="209"/>
      <c r="P730" s="209"/>
      <c r="Q730" s="209"/>
      <c r="R730" s="209"/>
      <c r="S730" s="209"/>
      <c r="T730" s="209"/>
      <c r="U730" s="209"/>
      <c r="V730" s="209"/>
      <c r="W730" s="209"/>
      <c r="X730" s="209"/>
      <c r="Y730" s="209"/>
      <c r="Z730" s="209"/>
      <c r="AA730" s="209"/>
      <c r="AB730" s="209"/>
      <c r="AC730" s="209"/>
      <c r="AD730" s="209"/>
      <c r="AE730" s="209"/>
      <c r="AF730" s="209"/>
      <c r="AG730" s="209"/>
      <c r="AH730" s="209"/>
      <c r="AI730" s="209"/>
      <c r="AJ730" s="209"/>
      <c r="AK730" s="209"/>
      <c r="AL730" s="209"/>
      <c r="AM730" s="209"/>
      <c r="AN730" s="209"/>
      <c r="AO730" s="209"/>
      <c r="AP730" s="209"/>
      <c r="AQ730" s="209"/>
      <c r="AR730" s="209"/>
      <c r="AS730" s="209"/>
      <c r="AT730" s="209"/>
      <c r="AU730" s="209"/>
      <c r="AV730" s="209"/>
      <c r="AW730" s="209"/>
      <c r="AX730" s="209"/>
      <c r="AY730" s="209"/>
      <c r="AZ730" s="209"/>
      <c r="BA730" s="209"/>
      <c r="BB730" s="209"/>
      <c r="BC730" s="209"/>
      <c r="BD730" s="209"/>
      <c r="BE730" s="209"/>
      <c r="BF730" s="209"/>
      <c r="BG730" s="126"/>
      <c r="BH730" s="209"/>
      <c r="BI730" s="209"/>
      <c r="BJ730" s="209"/>
      <c r="BK730" s="209"/>
      <c r="BL730" s="209"/>
      <c r="BM730" s="209"/>
      <c r="BN730" s="126"/>
      <c r="BO730" s="209"/>
      <c r="BP730" s="126"/>
      <c r="BQ730" s="126"/>
    </row>
    <row r="731" spans="1:69" ht="12.75" customHeight="1">
      <c r="A731" s="127"/>
      <c r="B731" s="208"/>
      <c r="C731" s="209"/>
      <c r="D731" s="209"/>
      <c r="E731" s="209"/>
      <c r="F731" s="209"/>
      <c r="G731" s="209"/>
      <c r="H731" s="209"/>
      <c r="I731" s="209"/>
      <c r="J731" s="209"/>
      <c r="K731" s="209"/>
      <c r="L731" s="209"/>
      <c r="M731" s="209"/>
      <c r="N731" s="209"/>
      <c r="O731" s="209"/>
      <c r="P731" s="209"/>
      <c r="Q731" s="209"/>
      <c r="R731" s="209"/>
      <c r="S731" s="209"/>
      <c r="T731" s="209"/>
      <c r="U731" s="209"/>
      <c r="V731" s="209"/>
      <c r="W731" s="209"/>
      <c r="X731" s="209"/>
      <c r="Y731" s="209"/>
      <c r="Z731" s="209"/>
      <c r="AA731" s="209"/>
      <c r="AB731" s="209"/>
      <c r="AC731" s="209"/>
      <c r="AD731" s="209"/>
      <c r="AE731" s="209"/>
      <c r="AF731" s="209"/>
      <c r="AG731" s="209"/>
      <c r="AH731" s="209"/>
      <c r="AI731" s="209"/>
      <c r="AJ731" s="209"/>
      <c r="AK731" s="209"/>
      <c r="AL731" s="209"/>
      <c r="AM731" s="209"/>
      <c r="AN731" s="209"/>
      <c r="AO731" s="209"/>
      <c r="AP731" s="209"/>
      <c r="AQ731" s="209"/>
      <c r="AR731" s="209"/>
      <c r="AS731" s="209"/>
      <c r="AT731" s="209"/>
      <c r="AU731" s="209"/>
      <c r="AV731" s="209"/>
      <c r="AW731" s="209"/>
      <c r="AX731" s="209"/>
      <c r="AY731" s="209"/>
      <c r="AZ731" s="209"/>
      <c r="BA731" s="209"/>
      <c r="BB731" s="209"/>
      <c r="BC731" s="209"/>
      <c r="BD731" s="209"/>
      <c r="BE731" s="209"/>
      <c r="BF731" s="209"/>
      <c r="BG731" s="126"/>
      <c r="BH731" s="209"/>
      <c r="BI731" s="209"/>
      <c r="BJ731" s="209"/>
      <c r="BK731" s="209"/>
      <c r="BL731" s="209"/>
      <c r="BM731" s="209"/>
      <c r="BN731" s="126"/>
      <c r="BO731" s="209"/>
      <c r="BP731" s="126"/>
      <c r="BQ731" s="126"/>
    </row>
    <row r="732" spans="1:69" ht="12.75" customHeight="1">
      <c r="A732" s="127"/>
      <c r="B732" s="208"/>
      <c r="C732" s="209"/>
      <c r="D732" s="209"/>
      <c r="E732" s="209"/>
      <c r="F732" s="209"/>
      <c r="G732" s="209"/>
      <c r="H732" s="209"/>
      <c r="I732" s="209"/>
      <c r="J732" s="209"/>
      <c r="K732" s="209"/>
      <c r="L732" s="209"/>
      <c r="M732" s="209"/>
      <c r="N732" s="209"/>
      <c r="O732" s="209"/>
      <c r="P732" s="209"/>
      <c r="Q732" s="209"/>
      <c r="R732" s="209"/>
      <c r="S732" s="209"/>
      <c r="T732" s="209"/>
      <c r="U732" s="209"/>
      <c r="V732" s="209"/>
      <c r="W732" s="209"/>
      <c r="X732" s="209"/>
      <c r="Y732" s="209"/>
      <c r="Z732" s="209"/>
      <c r="AA732" s="209"/>
      <c r="AB732" s="209"/>
      <c r="AC732" s="209"/>
      <c r="AD732" s="209"/>
      <c r="AE732" s="209"/>
      <c r="AF732" s="209"/>
      <c r="AG732" s="209"/>
      <c r="AH732" s="209"/>
      <c r="AI732" s="209"/>
      <c r="AJ732" s="209"/>
      <c r="AK732" s="209"/>
      <c r="AL732" s="209"/>
      <c r="AM732" s="209"/>
      <c r="AN732" s="209"/>
      <c r="AO732" s="209"/>
      <c r="AP732" s="209"/>
      <c r="AQ732" s="209"/>
      <c r="AR732" s="209"/>
      <c r="AS732" s="209"/>
      <c r="AT732" s="209"/>
      <c r="AU732" s="209"/>
      <c r="AV732" s="209"/>
      <c r="AW732" s="209"/>
      <c r="AX732" s="209"/>
      <c r="AY732" s="209"/>
      <c r="AZ732" s="209"/>
      <c r="BA732" s="209"/>
      <c r="BB732" s="209"/>
      <c r="BC732" s="209"/>
      <c r="BD732" s="209"/>
      <c r="BE732" s="209"/>
      <c r="BF732" s="209"/>
      <c r="BG732" s="126"/>
      <c r="BH732" s="209"/>
      <c r="BI732" s="209"/>
      <c r="BJ732" s="209"/>
      <c r="BK732" s="209"/>
      <c r="BL732" s="209"/>
      <c r="BM732" s="209"/>
      <c r="BN732" s="126"/>
      <c r="BO732" s="209"/>
      <c r="BP732" s="126"/>
      <c r="BQ732" s="126"/>
    </row>
    <row r="733" spans="1:69" ht="12.75" customHeight="1">
      <c r="A733" s="127"/>
      <c r="B733" s="208"/>
      <c r="C733" s="209"/>
      <c r="D733" s="209"/>
      <c r="E733" s="209"/>
      <c r="F733" s="209"/>
      <c r="G733" s="209"/>
      <c r="H733" s="209"/>
      <c r="I733" s="209"/>
      <c r="J733" s="209"/>
      <c r="K733" s="209"/>
      <c r="L733" s="209"/>
      <c r="M733" s="209"/>
      <c r="N733" s="209"/>
      <c r="O733" s="209"/>
      <c r="P733" s="209"/>
      <c r="Q733" s="209"/>
      <c r="R733" s="209"/>
      <c r="S733" s="209"/>
      <c r="T733" s="209"/>
      <c r="U733" s="209"/>
      <c r="V733" s="209"/>
      <c r="W733" s="209"/>
      <c r="X733" s="209"/>
      <c r="Y733" s="209"/>
      <c r="Z733" s="209"/>
      <c r="AA733" s="209"/>
      <c r="AB733" s="209"/>
      <c r="AC733" s="209"/>
      <c r="AD733" s="209"/>
      <c r="AE733" s="209"/>
      <c r="AF733" s="209"/>
      <c r="AG733" s="209"/>
      <c r="AH733" s="209"/>
      <c r="AI733" s="209"/>
      <c r="AJ733" s="209"/>
      <c r="AK733" s="209"/>
      <c r="AL733" s="209"/>
      <c r="AM733" s="209"/>
      <c r="AN733" s="209"/>
      <c r="AO733" s="209"/>
      <c r="AP733" s="209"/>
      <c r="AQ733" s="209"/>
      <c r="AR733" s="209"/>
      <c r="AS733" s="209"/>
      <c r="AT733" s="209"/>
      <c r="AU733" s="209"/>
      <c r="AV733" s="209"/>
      <c r="AW733" s="209"/>
      <c r="AX733" s="209"/>
      <c r="AY733" s="209"/>
      <c r="AZ733" s="209"/>
      <c r="BA733" s="209"/>
      <c r="BB733" s="209"/>
      <c r="BC733" s="209"/>
      <c r="BD733" s="209"/>
      <c r="BE733" s="209"/>
      <c r="BF733" s="209"/>
      <c r="BG733" s="126"/>
      <c r="BH733" s="209"/>
      <c r="BI733" s="209"/>
      <c r="BJ733" s="209"/>
      <c r="BK733" s="209"/>
      <c r="BL733" s="209"/>
      <c r="BM733" s="209"/>
      <c r="BN733" s="126"/>
      <c r="BO733" s="209"/>
      <c r="BP733" s="126"/>
      <c r="BQ733" s="126"/>
    </row>
    <row r="734" spans="1:69" ht="12.75" customHeight="1">
      <c r="A734" s="127"/>
      <c r="B734" s="208"/>
      <c r="C734" s="209"/>
      <c r="D734" s="209"/>
      <c r="E734" s="209"/>
      <c r="F734" s="209"/>
      <c r="G734" s="209"/>
      <c r="H734" s="209"/>
      <c r="I734" s="209"/>
      <c r="J734" s="209"/>
      <c r="K734" s="209"/>
      <c r="L734" s="209"/>
      <c r="M734" s="209"/>
      <c r="N734" s="209"/>
      <c r="O734" s="209"/>
      <c r="P734" s="209"/>
      <c r="Q734" s="209"/>
      <c r="R734" s="209"/>
      <c r="S734" s="209"/>
      <c r="T734" s="209"/>
      <c r="U734" s="209"/>
      <c r="V734" s="209"/>
      <c r="W734" s="209"/>
      <c r="X734" s="209"/>
      <c r="Y734" s="209"/>
      <c r="Z734" s="209"/>
      <c r="AA734" s="209"/>
      <c r="AB734" s="209"/>
      <c r="AC734" s="209"/>
      <c r="AD734" s="209"/>
      <c r="AE734" s="209"/>
      <c r="AF734" s="209"/>
      <c r="AG734" s="209"/>
      <c r="AH734" s="209"/>
      <c r="AI734" s="209"/>
      <c r="AJ734" s="209"/>
      <c r="AK734" s="209"/>
      <c r="AL734" s="209"/>
      <c r="AM734" s="209"/>
      <c r="AN734" s="209"/>
      <c r="AO734" s="209"/>
      <c r="AP734" s="209"/>
      <c r="AQ734" s="209"/>
      <c r="AR734" s="209"/>
      <c r="AS734" s="209"/>
      <c r="AT734" s="209"/>
      <c r="AU734" s="209"/>
      <c r="AV734" s="209"/>
      <c r="AW734" s="209"/>
      <c r="AX734" s="209"/>
      <c r="AY734" s="209"/>
      <c r="AZ734" s="209"/>
      <c r="BA734" s="209"/>
      <c r="BB734" s="209"/>
      <c r="BC734" s="209"/>
      <c r="BD734" s="209"/>
      <c r="BE734" s="209"/>
      <c r="BF734" s="209"/>
      <c r="BG734" s="126"/>
      <c r="BH734" s="209"/>
      <c r="BI734" s="209"/>
      <c r="BJ734" s="209"/>
      <c r="BK734" s="209"/>
      <c r="BL734" s="209"/>
      <c r="BM734" s="209"/>
      <c r="BN734" s="126"/>
      <c r="BO734" s="209"/>
      <c r="BP734" s="126"/>
      <c r="BQ734" s="126"/>
    </row>
    <row r="735" spans="1:69" ht="12.75" customHeight="1">
      <c r="A735" s="127"/>
      <c r="B735" s="208"/>
      <c r="C735" s="209"/>
      <c r="D735" s="209"/>
      <c r="E735" s="209"/>
      <c r="F735" s="209"/>
      <c r="G735" s="209"/>
      <c r="H735" s="209"/>
      <c r="I735" s="209"/>
      <c r="J735" s="209"/>
      <c r="K735" s="209"/>
      <c r="L735" s="209"/>
      <c r="M735" s="209"/>
      <c r="N735" s="209"/>
      <c r="O735" s="209"/>
      <c r="P735" s="209"/>
      <c r="Q735" s="209"/>
      <c r="R735" s="209"/>
      <c r="S735" s="209"/>
      <c r="T735" s="209"/>
      <c r="U735" s="209"/>
      <c r="V735" s="209"/>
      <c r="W735" s="209"/>
      <c r="X735" s="209"/>
      <c r="Y735" s="209"/>
      <c r="Z735" s="209"/>
      <c r="AA735" s="209"/>
      <c r="AB735" s="209"/>
      <c r="AC735" s="209"/>
      <c r="AD735" s="209"/>
      <c r="AE735" s="209"/>
      <c r="AF735" s="209"/>
      <c r="AG735" s="209"/>
      <c r="AH735" s="209"/>
      <c r="AI735" s="209"/>
      <c r="AJ735" s="209"/>
      <c r="AK735" s="209"/>
      <c r="AL735" s="209"/>
      <c r="AM735" s="209"/>
      <c r="AN735" s="209"/>
      <c r="AO735" s="209"/>
      <c r="AP735" s="209"/>
      <c r="AQ735" s="209"/>
      <c r="AR735" s="209"/>
      <c r="AS735" s="209"/>
      <c r="AT735" s="209"/>
      <c r="AU735" s="209"/>
      <c r="AV735" s="209"/>
      <c r="AW735" s="209"/>
      <c r="AX735" s="209"/>
      <c r="AY735" s="209"/>
      <c r="AZ735" s="209"/>
      <c r="BA735" s="209"/>
      <c r="BB735" s="209"/>
      <c r="BC735" s="209"/>
      <c r="BD735" s="209"/>
      <c r="BE735" s="209"/>
      <c r="BF735" s="209"/>
      <c r="BG735" s="126"/>
      <c r="BH735" s="209"/>
      <c r="BI735" s="209"/>
      <c r="BJ735" s="209"/>
      <c r="BK735" s="209"/>
      <c r="BL735" s="209"/>
      <c r="BM735" s="209"/>
      <c r="BN735" s="126"/>
      <c r="BO735" s="209"/>
      <c r="BP735" s="126"/>
      <c r="BQ735" s="126"/>
    </row>
    <row r="736" spans="1:69" ht="12.75" customHeight="1">
      <c r="A736" s="127"/>
      <c r="B736" s="208"/>
      <c r="C736" s="209"/>
      <c r="D736" s="209"/>
      <c r="E736" s="209"/>
      <c r="F736" s="209"/>
      <c r="G736" s="209"/>
      <c r="H736" s="209"/>
      <c r="I736" s="209"/>
      <c r="J736" s="209"/>
      <c r="K736" s="209"/>
      <c r="L736" s="209"/>
      <c r="M736" s="209"/>
      <c r="N736" s="209"/>
      <c r="O736" s="209"/>
      <c r="P736" s="209"/>
      <c r="Q736" s="209"/>
      <c r="R736" s="209"/>
      <c r="S736" s="209"/>
      <c r="T736" s="209"/>
      <c r="U736" s="209"/>
      <c r="V736" s="209"/>
      <c r="W736" s="209"/>
      <c r="X736" s="209"/>
      <c r="Y736" s="209"/>
      <c r="Z736" s="209"/>
      <c r="AA736" s="209"/>
      <c r="AB736" s="209"/>
      <c r="AC736" s="209"/>
      <c r="AD736" s="209"/>
      <c r="AE736" s="209"/>
      <c r="AF736" s="209"/>
      <c r="AG736" s="209"/>
      <c r="AH736" s="209"/>
      <c r="AI736" s="209"/>
      <c r="AJ736" s="209"/>
      <c r="AK736" s="209"/>
      <c r="AL736" s="209"/>
      <c r="AM736" s="209"/>
      <c r="AN736" s="209"/>
      <c r="AO736" s="209"/>
      <c r="AP736" s="209"/>
      <c r="AQ736" s="209"/>
      <c r="AR736" s="209"/>
      <c r="AS736" s="209"/>
      <c r="AT736" s="209"/>
      <c r="AU736" s="209"/>
      <c r="AV736" s="209"/>
      <c r="AW736" s="209"/>
      <c r="AX736" s="209"/>
      <c r="AY736" s="209"/>
      <c r="AZ736" s="209"/>
      <c r="BA736" s="209"/>
      <c r="BB736" s="209"/>
      <c r="BC736" s="209"/>
      <c r="BD736" s="209"/>
      <c r="BE736" s="209"/>
      <c r="BF736" s="209"/>
      <c r="BG736" s="126"/>
      <c r="BH736" s="209"/>
      <c r="BI736" s="209"/>
      <c r="BJ736" s="209"/>
      <c r="BK736" s="209"/>
      <c r="BL736" s="209"/>
      <c r="BM736" s="209"/>
      <c r="BN736" s="126"/>
      <c r="BO736" s="209"/>
      <c r="BP736" s="126"/>
      <c r="BQ736" s="126"/>
    </row>
    <row r="737" spans="1:69" ht="12.75" customHeight="1">
      <c r="A737" s="127"/>
      <c r="B737" s="208"/>
      <c r="C737" s="209"/>
      <c r="D737" s="209"/>
      <c r="E737" s="209"/>
      <c r="F737" s="209"/>
      <c r="G737" s="209"/>
      <c r="H737" s="209"/>
      <c r="I737" s="209"/>
      <c r="J737" s="209"/>
      <c r="K737" s="209"/>
      <c r="L737" s="209"/>
      <c r="M737" s="209"/>
      <c r="N737" s="209"/>
      <c r="O737" s="209"/>
      <c r="P737" s="209"/>
      <c r="Q737" s="209"/>
      <c r="R737" s="209"/>
      <c r="S737" s="209"/>
      <c r="T737" s="209"/>
      <c r="U737" s="209"/>
      <c r="V737" s="209"/>
      <c r="W737" s="209"/>
      <c r="X737" s="209"/>
      <c r="Y737" s="209"/>
      <c r="Z737" s="209"/>
      <c r="AA737" s="209"/>
      <c r="AB737" s="209"/>
      <c r="AC737" s="209"/>
      <c r="AD737" s="209"/>
      <c r="AE737" s="209"/>
      <c r="AF737" s="209"/>
      <c r="AG737" s="209"/>
      <c r="AH737" s="209"/>
      <c r="AI737" s="209"/>
      <c r="AJ737" s="209"/>
      <c r="AK737" s="209"/>
      <c r="AL737" s="209"/>
      <c r="AM737" s="209"/>
      <c r="AN737" s="209"/>
      <c r="AO737" s="209"/>
      <c r="AP737" s="209"/>
      <c r="AQ737" s="209"/>
      <c r="AR737" s="209"/>
      <c r="AS737" s="209"/>
      <c r="AT737" s="209"/>
      <c r="AU737" s="209"/>
      <c r="AV737" s="209"/>
      <c r="AW737" s="209"/>
      <c r="AX737" s="209"/>
      <c r="AY737" s="209"/>
      <c r="AZ737" s="209"/>
      <c r="BA737" s="209"/>
      <c r="BB737" s="209"/>
      <c r="BC737" s="209"/>
      <c r="BD737" s="209"/>
      <c r="BE737" s="209"/>
      <c r="BF737" s="209"/>
      <c r="BG737" s="126"/>
      <c r="BH737" s="209"/>
      <c r="BI737" s="209"/>
      <c r="BJ737" s="209"/>
      <c r="BK737" s="209"/>
      <c r="BL737" s="209"/>
      <c r="BM737" s="209"/>
      <c r="BN737" s="126"/>
      <c r="BO737" s="209"/>
      <c r="BP737" s="126"/>
      <c r="BQ737" s="126"/>
    </row>
    <row r="738" spans="1:69" ht="12.75" customHeight="1">
      <c r="A738" s="127"/>
      <c r="B738" s="208"/>
      <c r="C738" s="209"/>
      <c r="D738" s="209"/>
      <c r="E738" s="209"/>
      <c r="F738" s="209"/>
      <c r="G738" s="209"/>
      <c r="H738" s="209"/>
      <c r="I738" s="209"/>
      <c r="J738" s="209"/>
      <c r="K738" s="209"/>
      <c r="L738" s="209"/>
      <c r="M738" s="209"/>
      <c r="N738" s="209"/>
      <c r="O738" s="209"/>
      <c r="P738" s="209"/>
      <c r="Q738" s="209"/>
      <c r="R738" s="209"/>
      <c r="S738" s="209"/>
      <c r="T738" s="209"/>
      <c r="U738" s="209"/>
      <c r="V738" s="209"/>
      <c r="W738" s="209"/>
      <c r="X738" s="209"/>
      <c r="Y738" s="209"/>
      <c r="Z738" s="209"/>
      <c r="AA738" s="209"/>
      <c r="AB738" s="209"/>
      <c r="AC738" s="209"/>
      <c r="AD738" s="209"/>
      <c r="AE738" s="209"/>
      <c r="AF738" s="209"/>
      <c r="AG738" s="209"/>
      <c r="AH738" s="209"/>
      <c r="AI738" s="209"/>
      <c r="AJ738" s="209"/>
      <c r="AK738" s="209"/>
      <c r="AL738" s="209"/>
      <c r="AM738" s="209"/>
      <c r="AN738" s="209"/>
      <c r="AO738" s="209"/>
      <c r="AP738" s="209"/>
      <c r="AQ738" s="209"/>
      <c r="AR738" s="209"/>
      <c r="AS738" s="209"/>
      <c r="AT738" s="209"/>
      <c r="AU738" s="209"/>
      <c r="AV738" s="209"/>
      <c r="AW738" s="209"/>
      <c r="AX738" s="209"/>
      <c r="AY738" s="209"/>
      <c r="AZ738" s="209"/>
      <c r="BA738" s="209"/>
      <c r="BB738" s="209"/>
      <c r="BC738" s="209"/>
      <c r="BD738" s="209"/>
      <c r="BE738" s="209"/>
      <c r="BF738" s="209"/>
      <c r="BG738" s="126"/>
      <c r="BH738" s="209"/>
      <c r="BI738" s="209"/>
      <c r="BJ738" s="209"/>
      <c r="BK738" s="209"/>
      <c r="BL738" s="209"/>
      <c r="BM738" s="209"/>
      <c r="BN738" s="126"/>
      <c r="BO738" s="209"/>
      <c r="BP738" s="126"/>
      <c r="BQ738" s="126"/>
    </row>
    <row r="739" spans="1:69" ht="12.75" customHeight="1">
      <c r="A739" s="127"/>
      <c r="B739" s="208"/>
      <c r="C739" s="209"/>
      <c r="D739" s="209"/>
      <c r="E739" s="209"/>
      <c r="F739" s="209"/>
      <c r="G739" s="209"/>
      <c r="H739" s="209"/>
      <c r="I739" s="209"/>
      <c r="J739" s="209"/>
      <c r="K739" s="209"/>
      <c r="L739" s="209"/>
      <c r="M739" s="209"/>
      <c r="N739" s="209"/>
      <c r="O739" s="209"/>
      <c r="P739" s="209"/>
      <c r="Q739" s="209"/>
      <c r="R739" s="209"/>
      <c r="S739" s="209"/>
      <c r="T739" s="209"/>
      <c r="U739" s="209"/>
      <c r="V739" s="209"/>
      <c r="W739" s="209"/>
      <c r="X739" s="209"/>
      <c r="Y739" s="209"/>
      <c r="Z739" s="209"/>
      <c r="AA739" s="209"/>
      <c r="AB739" s="209"/>
      <c r="AC739" s="209"/>
      <c r="AD739" s="209"/>
      <c r="AE739" s="209"/>
      <c r="AF739" s="209"/>
      <c r="AG739" s="209"/>
      <c r="AH739" s="209"/>
      <c r="AI739" s="209"/>
      <c r="AJ739" s="209"/>
      <c r="AK739" s="209"/>
      <c r="AL739" s="209"/>
      <c r="AM739" s="209"/>
      <c r="AN739" s="209"/>
      <c r="AO739" s="209"/>
      <c r="AP739" s="209"/>
      <c r="AQ739" s="209"/>
      <c r="AR739" s="209"/>
      <c r="AS739" s="209"/>
      <c r="AT739" s="209"/>
      <c r="AU739" s="209"/>
      <c r="AV739" s="209"/>
      <c r="AW739" s="209"/>
      <c r="AX739" s="209"/>
      <c r="AY739" s="209"/>
      <c r="AZ739" s="209"/>
      <c r="BA739" s="209"/>
      <c r="BB739" s="209"/>
      <c r="BC739" s="209"/>
      <c r="BD739" s="209"/>
      <c r="BE739" s="209"/>
      <c r="BF739" s="209"/>
      <c r="BG739" s="126"/>
      <c r="BH739" s="209"/>
      <c r="BI739" s="209"/>
      <c r="BJ739" s="209"/>
      <c r="BK739" s="209"/>
      <c r="BL739" s="209"/>
      <c r="BM739" s="209"/>
      <c r="BN739" s="126"/>
      <c r="BO739" s="209"/>
      <c r="BP739" s="126"/>
      <c r="BQ739" s="126"/>
    </row>
    <row r="740" spans="1:69" ht="12.75" customHeight="1">
      <c r="A740" s="127"/>
      <c r="B740" s="208"/>
      <c r="C740" s="209"/>
      <c r="D740" s="209"/>
      <c r="E740" s="209"/>
      <c r="F740" s="209"/>
      <c r="G740" s="209"/>
      <c r="H740" s="209"/>
      <c r="I740" s="209"/>
      <c r="J740" s="209"/>
      <c r="K740" s="209"/>
      <c r="L740" s="209"/>
      <c r="M740" s="209"/>
      <c r="N740" s="209"/>
      <c r="O740" s="209"/>
      <c r="P740" s="209"/>
      <c r="Q740" s="209"/>
      <c r="R740" s="209"/>
      <c r="S740" s="209"/>
      <c r="T740" s="209"/>
      <c r="U740" s="209"/>
      <c r="V740" s="209"/>
      <c r="W740" s="209"/>
      <c r="X740" s="209"/>
      <c r="Y740" s="209"/>
      <c r="Z740" s="209"/>
      <c r="AA740" s="209"/>
      <c r="AB740" s="209"/>
      <c r="AC740" s="209"/>
      <c r="AD740" s="209"/>
      <c r="AE740" s="209"/>
      <c r="AF740" s="209"/>
      <c r="AG740" s="209"/>
      <c r="AH740" s="209"/>
      <c r="AI740" s="209"/>
      <c r="AJ740" s="209"/>
      <c r="AK740" s="209"/>
      <c r="AL740" s="209"/>
      <c r="AM740" s="209"/>
      <c r="AN740" s="209"/>
      <c r="AO740" s="209"/>
      <c r="AP740" s="209"/>
      <c r="AQ740" s="209"/>
      <c r="AR740" s="209"/>
      <c r="AS740" s="209"/>
      <c r="AT740" s="209"/>
      <c r="AU740" s="209"/>
      <c r="AV740" s="209"/>
      <c r="AW740" s="209"/>
      <c r="AX740" s="209"/>
      <c r="AY740" s="209"/>
      <c r="AZ740" s="209"/>
      <c r="BA740" s="209"/>
      <c r="BB740" s="209"/>
      <c r="BC740" s="209"/>
      <c r="BD740" s="209"/>
      <c r="BE740" s="209"/>
      <c r="BF740" s="209"/>
      <c r="BG740" s="126"/>
      <c r="BH740" s="209"/>
      <c r="BI740" s="209"/>
      <c r="BJ740" s="209"/>
      <c r="BK740" s="209"/>
      <c r="BL740" s="209"/>
      <c r="BM740" s="209"/>
      <c r="BN740" s="126"/>
      <c r="BO740" s="209"/>
      <c r="BP740" s="126"/>
      <c r="BQ740" s="126"/>
    </row>
    <row r="741" spans="1:69" ht="12.75" customHeight="1">
      <c r="A741" s="127"/>
      <c r="B741" s="208"/>
      <c r="C741" s="209"/>
      <c r="D741" s="209"/>
      <c r="E741" s="209"/>
      <c r="F741" s="209"/>
      <c r="G741" s="209"/>
      <c r="H741" s="209"/>
      <c r="I741" s="209"/>
      <c r="J741" s="209"/>
      <c r="K741" s="209"/>
      <c r="L741" s="209"/>
      <c r="M741" s="209"/>
      <c r="N741" s="209"/>
      <c r="O741" s="209"/>
      <c r="P741" s="209"/>
      <c r="Q741" s="209"/>
      <c r="R741" s="209"/>
      <c r="S741" s="209"/>
      <c r="T741" s="209"/>
      <c r="U741" s="209"/>
      <c r="V741" s="209"/>
      <c r="W741" s="209"/>
      <c r="X741" s="209"/>
      <c r="Y741" s="209"/>
      <c r="Z741" s="209"/>
      <c r="AA741" s="209"/>
      <c r="AB741" s="209"/>
      <c r="AC741" s="209"/>
      <c r="AD741" s="209"/>
      <c r="AE741" s="209"/>
      <c r="AF741" s="209"/>
      <c r="AG741" s="209"/>
      <c r="AH741" s="209"/>
      <c r="AI741" s="209"/>
      <c r="AJ741" s="209"/>
      <c r="AK741" s="209"/>
      <c r="AL741" s="209"/>
      <c r="AM741" s="209"/>
      <c r="AN741" s="209"/>
      <c r="AO741" s="209"/>
      <c r="AP741" s="209"/>
      <c r="AQ741" s="209"/>
      <c r="AR741" s="209"/>
      <c r="AS741" s="209"/>
      <c r="AT741" s="209"/>
      <c r="AU741" s="209"/>
      <c r="AV741" s="209"/>
      <c r="AW741" s="209"/>
      <c r="AX741" s="209"/>
      <c r="AY741" s="209"/>
      <c r="AZ741" s="209"/>
      <c r="BA741" s="209"/>
      <c r="BB741" s="209"/>
      <c r="BC741" s="209"/>
      <c r="BD741" s="209"/>
      <c r="BE741" s="209"/>
      <c r="BF741" s="209"/>
      <c r="BG741" s="126"/>
      <c r="BH741" s="209"/>
      <c r="BI741" s="209"/>
      <c r="BJ741" s="209"/>
      <c r="BK741" s="209"/>
      <c r="BL741" s="209"/>
      <c r="BM741" s="209"/>
      <c r="BN741" s="126"/>
      <c r="BO741" s="209"/>
      <c r="BP741" s="126"/>
      <c r="BQ741" s="126"/>
    </row>
    <row r="742" spans="1:69" ht="12.75" customHeight="1">
      <c r="A742" s="127"/>
      <c r="B742" s="208"/>
      <c r="C742" s="209"/>
      <c r="D742" s="209"/>
      <c r="E742" s="209"/>
      <c r="F742" s="209"/>
      <c r="G742" s="209"/>
      <c r="H742" s="209"/>
      <c r="I742" s="209"/>
      <c r="J742" s="209"/>
      <c r="K742" s="209"/>
      <c r="L742" s="209"/>
      <c r="M742" s="209"/>
      <c r="N742" s="209"/>
      <c r="O742" s="209"/>
      <c r="P742" s="209"/>
      <c r="Q742" s="209"/>
      <c r="R742" s="209"/>
      <c r="S742" s="209"/>
      <c r="T742" s="209"/>
      <c r="U742" s="209"/>
      <c r="V742" s="209"/>
      <c r="W742" s="209"/>
      <c r="X742" s="209"/>
      <c r="Y742" s="209"/>
      <c r="Z742" s="209"/>
      <c r="AA742" s="209"/>
      <c r="AB742" s="209"/>
      <c r="AC742" s="209"/>
      <c r="AD742" s="209"/>
      <c r="AE742" s="209"/>
      <c r="AF742" s="209"/>
      <c r="AG742" s="209"/>
      <c r="AH742" s="209"/>
      <c r="AI742" s="209"/>
      <c r="AJ742" s="209"/>
      <c r="AK742" s="209"/>
      <c r="AL742" s="209"/>
      <c r="AM742" s="209"/>
      <c r="AN742" s="209"/>
      <c r="AO742" s="209"/>
      <c r="AP742" s="209"/>
      <c r="AQ742" s="209"/>
      <c r="AR742" s="209"/>
      <c r="AS742" s="209"/>
      <c r="AT742" s="209"/>
      <c r="AU742" s="209"/>
      <c r="AV742" s="209"/>
      <c r="AW742" s="209"/>
      <c r="AX742" s="209"/>
      <c r="AY742" s="209"/>
      <c r="AZ742" s="209"/>
      <c r="BA742" s="209"/>
      <c r="BB742" s="209"/>
      <c r="BC742" s="209"/>
      <c r="BD742" s="209"/>
      <c r="BE742" s="209"/>
      <c r="BF742" s="209"/>
      <c r="BG742" s="126"/>
      <c r="BH742" s="209"/>
      <c r="BI742" s="209"/>
      <c r="BJ742" s="209"/>
      <c r="BK742" s="209"/>
      <c r="BL742" s="209"/>
      <c r="BM742" s="209"/>
      <c r="BN742" s="126"/>
      <c r="BO742" s="209"/>
      <c r="BP742" s="126"/>
      <c r="BQ742" s="126"/>
    </row>
    <row r="743" spans="1:69" ht="12.75" customHeight="1">
      <c r="A743" s="127"/>
      <c r="B743" s="208"/>
      <c r="C743" s="209"/>
      <c r="D743" s="209"/>
      <c r="E743" s="209"/>
      <c r="F743" s="209"/>
      <c r="G743" s="209"/>
      <c r="H743" s="209"/>
      <c r="I743" s="209"/>
      <c r="J743" s="209"/>
      <c r="K743" s="209"/>
      <c r="L743" s="209"/>
      <c r="M743" s="209"/>
      <c r="N743" s="209"/>
      <c r="O743" s="209"/>
      <c r="P743" s="209"/>
      <c r="Q743" s="209"/>
      <c r="R743" s="209"/>
      <c r="S743" s="209"/>
      <c r="T743" s="209"/>
      <c r="U743" s="209"/>
      <c r="V743" s="209"/>
      <c r="W743" s="209"/>
      <c r="X743" s="209"/>
      <c r="Y743" s="209"/>
      <c r="Z743" s="209"/>
      <c r="AA743" s="209"/>
      <c r="AB743" s="209"/>
      <c r="AC743" s="209"/>
      <c r="AD743" s="209"/>
      <c r="AE743" s="209"/>
      <c r="AF743" s="209"/>
      <c r="AG743" s="209"/>
      <c r="AH743" s="209"/>
      <c r="AI743" s="209"/>
      <c r="AJ743" s="209"/>
      <c r="AK743" s="209"/>
      <c r="AL743" s="209"/>
      <c r="AM743" s="209"/>
      <c r="AN743" s="209"/>
      <c r="AO743" s="209"/>
      <c r="AP743" s="209"/>
      <c r="AQ743" s="209"/>
      <c r="AR743" s="209"/>
      <c r="AS743" s="209"/>
      <c r="AT743" s="209"/>
      <c r="AU743" s="209"/>
      <c r="AV743" s="209"/>
      <c r="AW743" s="209"/>
      <c r="AX743" s="209"/>
      <c r="AY743" s="209"/>
      <c r="AZ743" s="209"/>
      <c r="BA743" s="209"/>
      <c r="BB743" s="209"/>
      <c r="BC743" s="209"/>
      <c r="BD743" s="209"/>
      <c r="BE743" s="209"/>
      <c r="BF743" s="209"/>
      <c r="BG743" s="126"/>
      <c r="BH743" s="209"/>
      <c r="BI743" s="209"/>
      <c r="BJ743" s="209"/>
      <c r="BK743" s="209"/>
      <c r="BL743" s="209"/>
      <c r="BM743" s="209"/>
      <c r="BN743" s="126"/>
      <c r="BO743" s="209"/>
      <c r="BP743" s="126"/>
      <c r="BQ743" s="126"/>
    </row>
    <row r="744" spans="1:69" ht="12.75" customHeight="1">
      <c r="A744" s="127"/>
      <c r="B744" s="208"/>
      <c r="C744" s="209"/>
      <c r="D744" s="209"/>
      <c r="E744" s="209"/>
      <c r="F744" s="209"/>
      <c r="G744" s="209"/>
      <c r="H744" s="209"/>
      <c r="I744" s="209"/>
      <c r="J744" s="209"/>
      <c r="K744" s="209"/>
      <c r="L744" s="209"/>
      <c r="M744" s="209"/>
      <c r="N744" s="209"/>
      <c r="O744" s="209"/>
      <c r="P744" s="209"/>
      <c r="Q744" s="209"/>
      <c r="R744" s="209"/>
      <c r="S744" s="209"/>
      <c r="T744" s="209"/>
      <c r="U744" s="209"/>
      <c r="V744" s="209"/>
      <c r="W744" s="209"/>
      <c r="X744" s="209"/>
      <c r="Y744" s="209"/>
      <c r="Z744" s="209"/>
      <c r="AA744" s="209"/>
      <c r="AB744" s="209"/>
      <c r="AC744" s="209"/>
      <c r="AD744" s="209"/>
      <c r="AE744" s="209"/>
      <c r="AF744" s="209"/>
      <c r="AG744" s="209"/>
      <c r="AH744" s="209"/>
      <c r="AI744" s="209"/>
      <c r="AJ744" s="209"/>
      <c r="AK744" s="209"/>
      <c r="AL744" s="209"/>
      <c r="AM744" s="209"/>
      <c r="AN744" s="209"/>
      <c r="AO744" s="209"/>
      <c r="AP744" s="209"/>
      <c r="AQ744" s="209"/>
      <c r="AR744" s="209"/>
      <c r="AS744" s="209"/>
      <c r="AT744" s="209"/>
      <c r="AU744" s="209"/>
      <c r="AV744" s="209"/>
      <c r="AW744" s="209"/>
      <c r="AX744" s="209"/>
      <c r="AY744" s="209"/>
      <c r="AZ744" s="209"/>
      <c r="BA744" s="209"/>
      <c r="BB744" s="209"/>
      <c r="BC744" s="209"/>
      <c r="BD744" s="209"/>
      <c r="BE744" s="209"/>
      <c r="BF744" s="209"/>
      <c r="BG744" s="126"/>
      <c r="BH744" s="209"/>
      <c r="BI744" s="209"/>
      <c r="BJ744" s="209"/>
      <c r="BK744" s="209"/>
      <c r="BL744" s="209"/>
      <c r="BM744" s="209"/>
      <c r="BN744" s="126"/>
      <c r="BO744" s="209"/>
      <c r="BP744" s="126"/>
      <c r="BQ744" s="126"/>
    </row>
    <row r="745" spans="1:69" ht="12.75" customHeight="1">
      <c r="A745" s="127"/>
      <c r="B745" s="208"/>
      <c r="C745" s="209"/>
      <c r="D745" s="209"/>
      <c r="E745" s="209"/>
      <c r="F745" s="209"/>
      <c r="G745" s="209"/>
      <c r="H745" s="209"/>
      <c r="I745" s="209"/>
      <c r="J745" s="209"/>
      <c r="K745" s="209"/>
      <c r="L745" s="209"/>
      <c r="M745" s="209"/>
      <c r="N745" s="209"/>
      <c r="O745" s="209"/>
      <c r="P745" s="209"/>
      <c r="Q745" s="209"/>
      <c r="R745" s="209"/>
      <c r="S745" s="209"/>
      <c r="T745" s="209"/>
      <c r="U745" s="209"/>
      <c r="V745" s="209"/>
      <c r="W745" s="209"/>
      <c r="X745" s="209"/>
      <c r="Y745" s="209"/>
      <c r="Z745" s="209"/>
      <c r="AA745" s="209"/>
      <c r="AB745" s="209"/>
      <c r="AC745" s="209"/>
      <c r="AD745" s="209"/>
      <c r="AE745" s="209"/>
      <c r="AF745" s="209"/>
      <c r="AG745" s="209"/>
      <c r="AH745" s="209"/>
      <c r="AI745" s="209"/>
      <c r="AJ745" s="209"/>
      <c r="AK745" s="209"/>
      <c r="AL745" s="209"/>
      <c r="AM745" s="209"/>
      <c r="AN745" s="209"/>
      <c r="AO745" s="209"/>
      <c r="AP745" s="209"/>
      <c r="AQ745" s="209"/>
      <c r="AR745" s="209"/>
      <c r="AS745" s="209"/>
      <c r="AT745" s="209"/>
      <c r="AU745" s="209"/>
      <c r="AV745" s="209"/>
      <c r="AW745" s="209"/>
      <c r="AX745" s="209"/>
      <c r="AY745" s="209"/>
      <c r="AZ745" s="209"/>
      <c r="BA745" s="209"/>
      <c r="BB745" s="209"/>
      <c r="BC745" s="209"/>
      <c r="BD745" s="209"/>
      <c r="BE745" s="209"/>
      <c r="BF745" s="209"/>
      <c r="BG745" s="126"/>
      <c r="BH745" s="209"/>
      <c r="BI745" s="209"/>
      <c r="BJ745" s="209"/>
      <c r="BK745" s="209"/>
      <c r="BL745" s="209"/>
      <c r="BM745" s="209"/>
      <c r="BN745" s="126"/>
      <c r="BO745" s="209"/>
      <c r="BP745" s="126"/>
      <c r="BQ745" s="126"/>
    </row>
    <row r="746" spans="1:69" ht="12.75" customHeight="1">
      <c r="A746" s="127"/>
      <c r="B746" s="208"/>
      <c r="C746" s="209"/>
      <c r="D746" s="209"/>
      <c r="E746" s="209"/>
      <c r="F746" s="209"/>
      <c r="G746" s="209"/>
      <c r="H746" s="209"/>
      <c r="I746" s="209"/>
      <c r="J746" s="209"/>
      <c r="K746" s="209"/>
      <c r="L746" s="209"/>
      <c r="M746" s="209"/>
      <c r="N746" s="209"/>
      <c r="O746" s="209"/>
      <c r="P746" s="209"/>
      <c r="Q746" s="209"/>
      <c r="R746" s="209"/>
      <c r="S746" s="209"/>
      <c r="T746" s="209"/>
      <c r="U746" s="209"/>
      <c r="V746" s="209"/>
      <c r="W746" s="209"/>
      <c r="X746" s="209"/>
      <c r="Y746" s="209"/>
      <c r="Z746" s="209"/>
      <c r="AA746" s="209"/>
      <c r="AB746" s="209"/>
      <c r="AC746" s="209"/>
      <c r="AD746" s="209"/>
      <c r="AE746" s="209"/>
      <c r="AF746" s="209"/>
      <c r="AG746" s="209"/>
      <c r="AH746" s="209"/>
      <c r="AI746" s="209"/>
      <c r="AJ746" s="209"/>
      <c r="AK746" s="209"/>
      <c r="AL746" s="209"/>
      <c r="AM746" s="209"/>
      <c r="AN746" s="209"/>
      <c r="AO746" s="209"/>
      <c r="AP746" s="209"/>
      <c r="AQ746" s="209"/>
      <c r="AR746" s="209"/>
      <c r="AS746" s="209"/>
      <c r="AT746" s="209"/>
      <c r="AU746" s="209"/>
      <c r="AV746" s="209"/>
      <c r="AW746" s="209"/>
      <c r="AX746" s="209"/>
      <c r="AY746" s="209"/>
      <c r="AZ746" s="209"/>
      <c r="BA746" s="209"/>
      <c r="BB746" s="209"/>
      <c r="BC746" s="209"/>
      <c r="BD746" s="209"/>
      <c r="BE746" s="209"/>
      <c r="BF746" s="209"/>
      <c r="BG746" s="126"/>
      <c r="BH746" s="209"/>
      <c r="BI746" s="209"/>
      <c r="BJ746" s="209"/>
      <c r="BK746" s="209"/>
      <c r="BL746" s="209"/>
      <c r="BM746" s="209"/>
      <c r="BN746" s="126"/>
      <c r="BO746" s="209"/>
      <c r="BP746" s="126"/>
      <c r="BQ746" s="126"/>
    </row>
    <row r="747" spans="1:69" ht="12.75" customHeight="1">
      <c r="A747" s="127"/>
      <c r="B747" s="208"/>
      <c r="C747" s="209"/>
      <c r="D747" s="209"/>
      <c r="E747" s="209"/>
      <c r="F747" s="209"/>
      <c r="G747" s="209"/>
      <c r="H747" s="209"/>
      <c r="I747" s="209"/>
      <c r="J747" s="209"/>
      <c r="K747" s="209"/>
      <c r="L747" s="209"/>
      <c r="M747" s="209"/>
      <c r="N747" s="209"/>
      <c r="O747" s="209"/>
      <c r="P747" s="209"/>
      <c r="Q747" s="209"/>
      <c r="R747" s="209"/>
      <c r="S747" s="209"/>
      <c r="T747" s="209"/>
      <c r="U747" s="209"/>
      <c r="V747" s="209"/>
      <c r="W747" s="209"/>
      <c r="X747" s="209"/>
      <c r="Y747" s="209"/>
      <c r="Z747" s="209"/>
      <c r="AA747" s="209"/>
      <c r="AB747" s="209"/>
      <c r="AC747" s="209"/>
      <c r="AD747" s="209"/>
      <c r="AE747" s="209"/>
      <c r="AF747" s="209"/>
      <c r="AG747" s="209"/>
      <c r="AH747" s="209"/>
      <c r="AI747" s="209"/>
      <c r="AJ747" s="209"/>
      <c r="AK747" s="209"/>
      <c r="AL747" s="209"/>
      <c r="AM747" s="209"/>
      <c r="AN747" s="209"/>
      <c r="AO747" s="209"/>
      <c r="AP747" s="209"/>
      <c r="AQ747" s="209"/>
      <c r="AR747" s="209"/>
      <c r="AS747" s="209"/>
      <c r="AT747" s="209"/>
      <c r="AU747" s="209"/>
      <c r="AV747" s="209"/>
      <c r="AW747" s="209"/>
      <c r="AX747" s="209"/>
      <c r="AY747" s="209"/>
      <c r="AZ747" s="209"/>
      <c r="BA747" s="209"/>
      <c r="BB747" s="209"/>
      <c r="BC747" s="209"/>
      <c r="BD747" s="209"/>
      <c r="BE747" s="209"/>
      <c r="BF747" s="209"/>
      <c r="BG747" s="126"/>
      <c r="BH747" s="209"/>
      <c r="BI747" s="209"/>
      <c r="BJ747" s="209"/>
      <c r="BK747" s="209"/>
      <c r="BL747" s="209"/>
      <c r="BM747" s="209"/>
      <c r="BN747" s="126"/>
      <c r="BO747" s="209"/>
      <c r="BP747" s="126"/>
      <c r="BQ747" s="126"/>
    </row>
    <row r="748" spans="1:69" ht="12.75" customHeight="1">
      <c r="A748" s="127"/>
      <c r="B748" s="208"/>
      <c r="C748" s="209"/>
      <c r="D748" s="209"/>
      <c r="E748" s="209"/>
      <c r="F748" s="209"/>
      <c r="G748" s="209"/>
      <c r="H748" s="209"/>
      <c r="I748" s="209"/>
      <c r="J748" s="209"/>
      <c r="K748" s="209"/>
      <c r="L748" s="209"/>
      <c r="M748" s="209"/>
      <c r="N748" s="209"/>
      <c r="O748" s="209"/>
      <c r="P748" s="209"/>
      <c r="Q748" s="209"/>
      <c r="R748" s="209"/>
      <c r="S748" s="209"/>
      <c r="T748" s="209"/>
      <c r="U748" s="209"/>
      <c r="V748" s="209"/>
      <c r="W748" s="209"/>
      <c r="X748" s="209"/>
      <c r="Y748" s="209"/>
      <c r="Z748" s="209"/>
      <c r="AA748" s="209"/>
      <c r="AB748" s="209"/>
      <c r="AC748" s="209"/>
      <c r="AD748" s="209"/>
      <c r="AE748" s="209"/>
      <c r="AF748" s="209"/>
      <c r="AG748" s="209"/>
      <c r="AH748" s="209"/>
      <c r="AI748" s="209"/>
      <c r="AJ748" s="209"/>
      <c r="AK748" s="209"/>
      <c r="AL748" s="209"/>
      <c r="AM748" s="209"/>
      <c r="AN748" s="209"/>
      <c r="AO748" s="209"/>
      <c r="AP748" s="209"/>
      <c r="AQ748" s="209"/>
      <c r="AR748" s="209"/>
      <c r="AS748" s="209"/>
      <c r="AT748" s="209"/>
      <c r="AU748" s="209"/>
      <c r="AV748" s="209"/>
      <c r="AW748" s="209"/>
      <c r="AX748" s="209"/>
      <c r="AY748" s="209"/>
      <c r="AZ748" s="209"/>
      <c r="BA748" s="209"/>
      <c r="BB748" s="209"/>
      <c r="BC748" s="209"/>
      <c r="BD748" s="209"/>
      <c r="BE748" s="209"/>
      <c r="BF748" s="209"/>
      <c r="BG748" s="126"/>
      <c r="BH748" s="209"/>
      <c r="BI748" s="209"/>
      <c r="BJ748" s="209"/>
      <c r="BK748" s="209"/>
      <c r="BL748" s="209"/>
      <c r="BM748" s="209"/>
      <c r="BN748" s="126"/>
      <c r="BO748" s="209"/>
      <c r="BP748" s="126"/>
      <c r="BQ748" s="126"/>
    </row>
    <row r="749" spans="1:69" ht="12.75" customHeight="1">
      <c r="A749" s="127"/>
      <c r="B749" s="208"/>
      <c r="C749" s="209"/>
      <c r="D749" s="209"/>
      <c r="E749" s="209"/>
      <c r="F749" s="209"/>
      <c r="G749" s="209"/>
      <c r="H749" s="209"/>
      <c r="I749" s="209"/>
      <c r="J749" s="209"/>
      <c r="K749" s="209"/>
      <c r="L749" s="209"/>
      <c r="M749" s="209"/>
      <c r="N749" s="209"/>
      <c r="O749" s="209"/>
      <c r="P749" s="209"/>
      <c r="Q749" s="209"/>
      <c r="R749" s="209"/>
      <c r="S749" s="209"/>
      <c r="T749" s="209"/>
      <c r="U749" s="209"/>
      <c r="V749" s="209"/>
      <c r="W749" s="209"/>
      <c r="X749" s="209"/>
      <c r="Y749" s="209"/>
      <c r="Z749" s="209"/>
      <c r="AA749" s="209"/>
      <c r="AB749" s="209"/>
      <c r="AC749" s="209"/>
      <c r="AD749" s="209"/>
      <c r="AE749" s="209"/>
      <c r="AF749" s="209"/>
      <c r="AG749" s="209"/>
      <c r="AH749" s="209"/>
      <c r="AI749" s="209"/>
      <c r="AJ749" s="209"/>
      <c r="AK749" s="209"/>
      <c r="AL749" s="209"/>
      <c r="AM749" s="209"/>
      <c r="AN749" s="209"/>
      <c r="AO749" s="209"/>
      <c r="AP749" s="209"/>
      <c r="AQ749" s="209"/>
      <c r="AR749" s="209"/>
      <c r="AS749" s="209"/>
      <c r="AT749" s="209"/>
      <c r="AU749" s="209"/>
      <c r="AV749" s="209"/>
      <c r="AW749" s="209"/>
      <c r="AX749" s="209"/>
      <c r="AY749" s="209"/>
      <c r="AZ749" s="209"/>
      <c r="BA749" s="209"/>
      <c r="BB749" s="209"/>
      <c r="BC749" s="209"/>
      <c r="BD749" s="209"/>
      <c r="BE749" s="209"/>
      <c r="BF749" s="209"/>
      <c r="BG749" s="126"/>
      <c r="BH749" s="209"/>
      <c r="BI749" s="209"/>
      <c r="BJ749" s="209"/>
      <c r="BK749" s="209"/>
      <c r="BL749" s="209"/>
      <c r="BM749" s="209"/>
      <c r="BN749" s="126"/>
      <c r="BO749" s="209"/>
      <c r="BP749" s="126"/>
      <c r="BQ749" s="126"/>
    </row>
    <row r="750" spans="1:69" ht="12.75" customHeight="1">
      <c r="A750" s="127"/>
      <c r="B750" s="208"/>
      <c r="C750" s="209"/>
      <c r="D750" s="209"/>
      <c r="E750" s="209"/>
      <c r="F750" s="209"/>
      <c r="G750" s="209"/>
      <c r="H750" s="209"/>
      <c r="I750" s="209"/>
      <c r="J750" s="209"/>
      <c r="K750" s="209"/>
      <c r="L750" s="209"/>
      <c r="M750" s="209"/>
      <c r="N750" s="209"/>
      <c r="O750" s="209"/>
      <c r="P750" s="209"/>
      <c r="Q750" s="209"/>
      <c r="R750" s="209"/>
      <c r="S750" s="209"/>
      <c r="T750" s="209"/>
      <c r="U750" s="209"/>
      <c r="V750" s="209"/>
      <c r="W750" s="209"/>
      <c r="X750" s="209"/>
      <c r="Y750" s="209"/>
      <c r="Z750" s="209"/>
      <c r="AA750" s="209"/>
      <c r="AB750" s="209"/>
      <c r="AC750" s="209"/>
      <c r="AD750" s="209"/>
      <c r="AE750" s="209"/>
      <c r="AF750" s="209"/>
      <c r="AG750" s="209"/>
      <c r="AH750" s="209"/>
      <c r="AI750" s="209"/>
      <c r="AJ750" s="209"/>
      <c r="AK750" s="209"/>
      <c r="AL750" s="209"/>
      <c r="AM750" s="209"/>
      <c r="AN750" s="209"/>
      <c r="AO750" s="209"/>
      <c r="AP750" s="209"/>
      <c r="AQ750" s="209"/>
      <c r="AR750" s="209"/>
      <c r="AS750" s="209"/>
      <c r="AT750" s="209"/>
      <c r="AU750" s="209"/>
      <c r="AV750" s="209"/>
      <c r="AW750" s="209"/>
      <c r="AX750" s="209"/>
      <c r="AY750" s="209"/>
      <c r="AZ750" s="209"/>
      <c r="BA750" s="209"/>
      <c r="BB750" s="209"/>
      <c r="BC750" s="209"/>
      <c r="BD750" s="209"/>
      <c r="BE750" s="209"/>
      <c r="BF750" s="209"/>
      <c r="BG750" s="126"/>
      <c r="BH750" s="209"/>
      <c r="BI750" s="209"/>
      <c r="BJ750" s="209"/>
      <c r="BK750" s="209"/>
      <c r="BL750" s="209"/>
      <c r="BM750" s="209"/>
      <c r="BN750" s="126"/>
      <c r="BO750" s="209"/>
      <c r="BP750" s="126"/>
      <c r="BQ750" s="126"/>
    </row>
    <row r="751" spans="1:69" ht="12.75" customHeight="1">
      <c r="A751" s="127"/>
      <c r="B751" s="208"/>
      <c r="C751" s="209"/>
      <c r="D751" s="209"/>
      <c r="E751" s="209"/>
      <c r="F751" s="209"/>
      <c r="G751" s="209"/>
      <c r="H751" s="209"/>
      <c r="I751" s="209"/>
      <c r="J751" s="209"/>
      <c r="K751" s="209"/>
      <c r="L751" s="209"/>
      <c r="M751" s="209"/>
      <c r="N751" s="209"/>
      <c r="O751" s="209"/>
      <c r="P751" s="209"/>
      <c r="Q751" s="209"/>
      <c r="R751" s="209"/>
      <c r="S751" s="209"/>
      <c r="T751" s="209"/>
      <c r="U751" s="209"/>
      <c r="V751" s="209"/>
      <c r="W751" s="209"/>
      <c r="X751" s="209"/>
      <c r="Y751" s="209"/>
      <c r="Z751" s="209"/>
      <c r="AA751" s="209"/>
      <c r="AB751" s="209"/>
      <c r="AC751" s="209"/>
      <c r="AD751" s="209"/>
      <c r="AE751" s="209"/>
      <c r="AF751" s="209"/>
      <c r="AG751" s="209"/>
      <c r="AH751" s="209"/>
      <c r="AI751" s="209"/>
      <c r="AJ751" s="209"/>
      <c r="AK751" s="209"/>
      <c r="AL751" s="209"/>
      <c r="AM751" s="209"/>
      <c r="AN751" s="209"/>
      <c r="AO751" s="209"/>
      <c r="AP751" s="209"/>
      <c r="AQ751" s="209"/>
      <c r="AR751" s="209"/>
      <c r="AS751" s="209"/>
      <c r="AT751" s="209"/>
      <c r="AU751" s="209"/>
      <c r="AV751" s="209"/>
      <c r="AW751" s="209"/>
      <c r="AX751" s="209"/>
      <c r="AY751" s="209"/>
      <c r="AZ751" s="209"/>
      <c r="BA751" s="209"/>
      <c r="BB751" s="209"/>
      <c r="BC751" s="209"/>
      <c r="BD751" s="209"/>
      <c r="BE751" s="209"/>
      <c r="BF751" s="209"/>
      <c r="BG751" s="126"/>
      <c r="BH751" s="209"/>
      <c r="BI751" s="209"/>
      <c r="BJ751" s="209"/>
      <c r="BK751" s="209"/>
      <c r="BL751" s="209"/>
      <c r="BM751" s="209"/>
      <c r="BN751" s="126"/>
      <c r="BO751" s="209"/>
      <c r="BP751" s="126"/>
      <c r="BQ751" s="126"/>
    </row>
    <row r="752" spans="1:69" ht="12.75" customHeight="1">
      <c r="A752" s="127"/>
      <c r="B752" s="208"/>
      <c r="C752" s="209"/>
      <c r="D752" s="209"/>
      <c r="E752" s="209"/>
      <c r="F752" s="209"/>
      <c r="G752" s="209"/>
      <c r="H752" s="209"/>
      <c r="I752" s="209"/>
      <c r="J752" s="209"/>
      <c r="K752" s="209"/>
      <c r="L752" s="209"/>
      <c r="M752" s="209"/>
      <c r="N752" s="209"/>
      <c r="O752" s="209"/>
      <c r="P752" s="209"/>
      <c r="Q752" s="209"/>
      <c r="R752" s="209"/>
      <c r="S752" s="209"/>
      <c r="T752" s="209"/>
      <c r="U752" s="209"/>
      <c r="V752" s="209"/>
      <c r="W752" s="209"/>
      <c r="X752" s="209"/>
      <c r="Y752" s="209"/>
      <c r="Z752" s="209"/>
      <c r="AA752" s="209"/>
      <c r="AB752" s="209"/>
      <c r="AC752" s="209"/>
      <c r="AD752" s="209"/>
      <c r="AE752" s="209"/>
      <c r="AF752" s="209"/>
      <c r="AG752" s="209"/>
      <c r="AH752" s="209"/>
      <c r="AI752" s="209"/>
      <c r="AJ752" s="209"/>
      <c r="AK752" s="209"/>
      <c r="AL752" s="209"/>
      <c r="AM752" s="209"/>
      <c r="AN752" s="209"/>
      <c r="AO752" s="209"/>
      <c r="AP752" s="209"/>
      <c r="AQ752" s="209"/>
      <c r="AR752" s="209"/>
      <c r="AS752" s="209"/>
      <c r="AT752" s="209"/>
      <c r="AU752" s="209"/>
      <c r="AV752" s="209"/>
      <c r="AW752" s="209"/>
      <c r="AX752" s="209"/>
      <c r="AY752" s="209"/>
      <c r="AZ752" s="209"/>
      <c r="BA752" s="209"/>
      <c r="BB752" s="209"/>
      <c r="BC752" s="209"/>
      <c r="BD752" s="209"/>
      <c r="BE752" s="209"/>
      <c r="BF752" s="209"/>
      <c r="BG752" s="126"/>
      <c r="BH752" s="209"/>
      <c r="BI752" s="209"/>
      <c r="BJ752" s="209"/>
      <c r="BK752" s="209"/>
      <c r="BL752" s="209"/>
      <c r="BM752" s="209"/>
      <c r="BN752" s="126"/>
      <c r="BO752" s="209"/>
      <c r="BP752" s="126"/>
      <c r="BQ752" s="126"/>
    </row>
    <row r="753" spans="1:69" ht="12.75" customHeight="1">
      <c r="A753" s="127"/>
      <c r="B753" s="208"/>
      <c r="C753" s="209"/>
      <c r="D753" s="209"/>
      <c r="E753" s="209"/>
      <c r="F753" s="209"/>
      <c r="G753" s="209"/>
      <c r="H753" s="209"/>
      <c r="I753" s="209"/>
      <c r="J753" s="209"/>
      <c r="K753" s="209"/>
      <c r="L753" s="209"/>
      <c r="M753" s="209"/>
      <c r="N753" s="209"/>
      <c r="O753" s="209"/>
      <c r="P753" s="209"/>
      <c r="Q753" s="209"/>
      <c r="R753" s="209"/>
      <c r="S753" s="209"/>
      <c r="T753" s="209"/>
      <c r="U753" s="209"/>
      <c r="V753" s="209"/>
      <c r="W753" s="209"/>
      <c r="X753" s="209"/>
      <c r="Y753" s="209"/>
      <c r="Z753" s="209"/>
      <c r="AA753" s="209"/>
      <c r="AB753" s="209"/>
      <c r="AC753" s="209"/>
      <c r="AD753" s="209"/>
      <c r="AE753" s="209"/>
      <c r="AF753" s="209"/>
      <c r="AG753" s="209"/>
      <c r="AH753" s="209"/>
      <c r="AI753" s="209"/>
      <c r="AJ753" s="209"/>
      <c r="AK753" s="209"/>
      <c r="AL753" s="209"/>
      <c r="AM753" s="209"/>
      <c r="AN753" s="209"/>
      <c r="AO753" s="209"/>
      <c r="AP753" s="209"/>
      <c r="AQ753" s="209"/>
      <c r="AR753" s="209"/>
      <c r="AS753" s="209"/>
      <c r="AT753" s="209"/>
      <c r="AU753" s="209"/>
      <c r="AV753" s="209"/>
      <c r="AW753" s="209"/>
      <c r="AX753" s="209"/>
      <c r="AY753" s="209"/>
      <c r="AZ753" s="209"/>
      <c r="BA753" s="209"/>
      <c r="BB753" s="209"/>
      <c r="BC753" s="209"/>
      <c r="BD753" s="209"/>
      <c r="BE753" s="209"/>
      <c r="BF753" s="209"/>
      <c r="BG753" s="126"/>
      <c r="BH753" s="209"/>
      <c r="BI753" s="209"/>
      <c r="BJ753" s="209"/>
      <c r="BK753" s="209"/>
      <c r="BL753" s="209"/>
      <c r="BM753" s="209"/>
      <c r="BN753" s="126"/>
      <c r="BO753" s="209"/>
      <c r="BP753" s="126"/>
      <c r="BQ753" s="126"/>
    </row>
    <row r="754" spans="1:69" ht="12.75" customHeight="1">
      <c r="A754" s="127"/>
      <c r="B754" s="208"/>
      <c r="C754" s="209"/>
      <c r="D754" s="209"/>
      <c r="E754" s="209"/>
      <c r="F754" s="209"/>
      <c r="G754" s="209"/>
      <c r="H754" s="209"/>
      <c r="I754" s="209"/>
      <c r="J754" s="209"/>
      <c r="K754" s="209"/>
      <c r="L754" s="209"/>
      <c r="M754" s="209"/>
      <c r="N754" s="209"/>
      <c r="O754" s="209"/>
      <c r="P754" s="209"/>
      <c r="Q754" s="209"/>
      <c r="R754" s="209"/>
      <c r="S754" s="209"/>
      <c r="T754" s="209"/>
      <c r="U754" s="209"/>
      <c r="V754" s="209"/>
      <c r="W754" s="209"/>
      <c r="X754" s="209"/>
      <c r="Y754" s="209"/>
      <c r="Z754" s="209"/>
      <c r="AA754" s="209"/>
      <c r="AB754" s="209"/>
      <c r="AC754" s="209"/>
      <c r="AD754" s="209"/>
      <c r="AE754" s="209"/>
      <c r="AF754" s="209"/>
      <c r="AG754" s="209"/>
      <c r="AH754" s="209"/>
      <c r="AI754" s="209"/>
      <c r="AJ754" s="209"/>
      <c r="AK754" s="209"/>
      <c r="AL754" s="209"/>
      <c r="AM754" s="209"/>
      <c r="AN754" s="209"/>
      <c r="AO754" s="209"/>
      <c r="AP754" s="209"/>
      <c r="AQ754" s="209"/>
      <c r="AR754" s="209"/>
      <c r="AS754" s="209"/>
      <c r="AT754" s="209"/>
      <c r="AU754" s="209"/>
      <c r="AV754" s="209"/>
      <c r="AW754" s="209"/>
      <c r="AX754" s="209"/>
      <c r="AY754" s="209"/>
      <c r="AZ754" s="209"/>
      <c r="BA754" s="209"/>
      <c r="BB754" s="209"/>
      <c r="BC754" s="209"/>
      <c r="BD754" s="209"/>
      <c r="BE754" s="209"/>
      <c r="BF754" s="209"/>
      <c r="BG754" s="126"/>
      <c r="BH754" s="209"/>
      <c r="BI754" s="209"/>
      <c r="BJ754" s="209"/>
      <c r="BK754" s="209"/>
      <c r="BL754" s="209"/>
      <c r="BM754" s="209"/>
      <c r="BN754" s="126"/>
      <c r="BO754" s="209"/>
      <c r="BP754" s="126"/>
      <c r="BQ754" s="126"/>
    </row>
    <row r="755" spans="1:69" ht="12.75" customHeight="1">
      <c r="A755" s="127"/>
      <c r="B755" s="208"/>
      <c r="C755" s="209"/>
      <c r="D755" s="209"/>
      <c r="E755" s="209"/>
      <c r="F755" s="209"/>
      <c r="G755" s="209"/>
      <c r="H755" s="209"/>
      <c r="I755" s="209"/>
      <c r="J755" s="209"/>
      <c r="K755" s="209"/>
      <c r="L755" s="209"/>
      <c r="M755" s="209"/>
      <c r="N755" s="209"/>
      <c r="O755" s="209"/>
      <c r="P755" s="209"/>
      <c r="Q755" s="209"/>
      <c r="R755" s="209"/>
      <c r="S755" s="209"/>
      <c r="T755" s="209"/>
      <c r="U755" s="209"/>
      <c r="V755" s="209"/>
      <c r="W755" s="209"/>
      <c r="X755" s="209"/>
      <c r="Y755" s="209"/>
      <c r="Z755" s="209"/>
      <c r="AA755" s="209"/>
      <c r="AB755" s="209"/>
      <c r="AC755" s="209"/>
      <c r="AD755" s="209"/>
      <c r="AE755" s="209"/>
      <c r="AF755" s="209"/>
      <c r="AG755" s="209"/>
      <c r="AH755" s="209"/>
      <c r="AI755" s="209"/>
      <c r="AJ755" s="209"/>
      <c r="AK755" s="209"/>
      <c r="AL755" s="209"/>
      <c r="AM755" s="209"/>
      <c r="AN755" s="209"/>
      <c r="AO755" s="209"/>
      <c r="AP755" s="209"/>
      <c r="AQ755" s="209"/>
      <c r="AR755" s="209"/>
      <c r="AS755" s="209"/>
      <c r="AT755" s="209"/>
      <c r="AU755" s="209"/>
      <c r="AV755" s="209"/>
      <c r="AW755" s="209"/>
      <c r="AX755" s="209"/>
      <c r="AY755" s="209"/>
      <c r="AZ755" s="209"/>
      <c r="BA755" s="209"/>
      <c r="BB755" s="209"/>
      <c r="BC755" s="209"/>
      <c r="BD755" s="209"/>
      <c r="BE755" s="209"/>
      <c r="BF755" s="209"/>
      <c r="BG755" s="126"/>
      <c r="BH755" s="209"/>
      <c r="BI755" s="209"/>
      <c r="BJ755" s="209"/>
      <c r="BK755" s="209"/>
      <c r="BL755" s="209"/>
      <c r="BM755" s="209"/>
      <c r="BN755" s="126"/>
      <c r="BO755" s="209"/>
      <c r="BP755" s="126"/>
      <c r="BQ755" s="126"/>
    </row>
    <row r="756" spans="1:69" ht="12.75" customHeight="1">
      <c r="A756" s="127"/>
      <c r="B756" s="208"/>
      <c r="C756" s="209"/>
      <c r="D756" s="209"/>
      <c r="E756" s="209"/>
      <c r="F756" s="209"/>
      <c r="G756" s="209"/>
      <c r="H756" s="209"/>
      <c r="I756" s="209"/>
      <c r="J756" s="209"/>
      <c r="K756" s="209"/>
      <c r="L756" s="209"/>
      <c r="M756" s="209"/>
      <c r="N756" s="209"/>
      <c r="O756" s="209"/>
      <c r="P756" s="209"/>
      <c r="Q756" s="209"/>
      <c r="R756" s="209"/>
      <c r="S756" s="209"/>
      <c r="T756" s="209"/>
      <c r="U756" s="209"/>
      <c r="V756" s="209"/>
      <c r="W756" s="209"/>
      <c r="X756" s="209"/>
      <c r="Y756" s="209"/>
      <c r="Z756" s="209"/>
      <c r="AA756" s="209"/>
      <c r="AB756" s="209"/>
      <c r="AC756" s="209"/>
      <c r="AD756" s="209"/>
      <c r="AE756" s="209"/>
      <c r="AF756" s="209"/>
      <c r="AG756" s="209"/>
      <c r="AH756" s="209"/>
      <c r="AI756" s="209"/>
      <c r="AJ756" s="209"/>
      <c r="AK756" s="209"/>
      <c r="AL756" s="209"/>
      <c r="AM756" s="209"/>
      <c r="AN756" s="209"/>
      <c r="AO756" s="209"/>
      <c r="AP756" s="209"/>
      <c r="AQ756" s="209"/>
      <c r="AR756" s="209"/>
      <c r="AS756" s="209"/>
      <c r="AT756" s="209"/>
      <c r="AU756" s="209"/>
      <c r="AV756" s="209"/>
      <c r="AW756" s="209"/>
      <c r="AX756" s="209"/>
      <c r="AY756" s="209"/>
      <c r="AZ756" s="209"/>
      <c r="BA756" s="209"/>
      <c r="BB756" s="209"/>
      <c r="BC756" s="209"/>
      <c r="BD756" s="209"/>
      <c r="BE756" s="209"/>
      <c r="BF756" s="209"/>
      <c r="BG756" s="126"/>
      <c r="BH756" s="209"/>
      <c r="BI756" s="209"/>
      <c r="BJ756" s="209"/>
      <c r="BK756" s="209"/>
      <c r="BL756" s="209"/>
      <c r="BM756" s="209"/>
      <c r="BN756" s="126"/>
      <c r="BO756" s="209"/>
      <c r="BP756" s="126"/>
      <c r="BQ756" s="126"/>
    </row>
    <row r="757" spans="1:69" ht="12.75" customHeight="1">
      <c r="A757" s="127"/>
      <c r="B757" s="208"/>
      <c r="C757" s="209"/>
      <c r="D757" s="209"/>
      <c r="E757" s="209"/>
      <c r="F757" s="209"/>
      <c r="G757" s="209"/>
      <c r="H757" s="209"/>
      <c r="I757" s="209"/>
      <c r="J757" s="209"/>
      <c r="K757" s="209"/>
      <c r="L757" s="209"/>
      <c r="M757" s="209"/>
      <c r="N757" s="209"/>
      <c r="O757" s="209"/>
      <c r="P757" s="209"/>
      <c r="Q757" s="209"/>
      <c r="R757" s="209"/>
      <c r="S757" s="209"/>
      <c r="T757" s="209"/>
      <c r="U757" s="209"/>
      <c r="V757" s="209"/>
      <c r="W757" s="209"/>
      <c r="X757" s="209"/>
      <c r="Y757" s="209"/>
      <c r="Z757" s="209"/>
      <c r="AA757" s="209"/>
      <c r="AB757" s="209"/>
      <c r="AC757" s="209"/>
      <c r="AD757" s="209"/>
      <c r="AE757" s="209"/>
      <c r="AF757" s="209"/>
      <c r="AG757" s="209"/>
      <c r="AH757" s="209"/>
      <c r="AI757" s="209"/>
      <c r="AJ757" s="209"/>
      <c r="AK757" s="209"/>
      <c r="AL757" s="209"/>
      <c r="AM757" s="209"/>
      <c r="AN757" s="209"/>
      <c r="AO757" s="209"/>
      <c r="AP757" s="209"/>
      <c r="AQ757" s="209"/>
      <c r="AR757" s="209"/>
      <c r="AS757" s="209"/>
      <c r="AT757" s="209"/>
      <c r="AU757" s="209"/>
      <c r="AV757" s="209"/>
      <c r="AW757" s="209"/>
      <c r="AX757" s="209"/>
      <c r="AY757" s="209"/>
      <c r="AZ757" s="209"/>
      <c r="BA757" s="209"/>
      <c r="BB757" s="209"/>
      <c r="BC757" s="209"/>
      <c r="BD757" s="209"/>
      <c r="BE757" s="209"/>
      <c r="BF757" s="209"/>
      <c r="BG757" s="126"/>
      <c r="BH757" s="209"/>
      <c r="BI757" s="209"/>
      <c r="BJ757" s="209"/>
      <c r="BK757" s="209"/>
      <c r="BL757" s="209"/>
      <c r="BM757" s="209"/>
      <c r="BN757" s="126"/>
      <c r="BO757" s="209"/>
      <c r="BP757" s="126"/>
      <c r="BQ757" s="126"/>
    </row>
    <row r="758" spans="1:69" ht="12.75" customHeight="1">
      <c r="A758" s="127"/>
      <c r="B758" s="208"/>
      <c r="C758" s="209"/>
      <c r="D758" s="209"/>
      <c r="E758" s="209"/>
      <c r="F758" s="209"/>
      <c r="G758" s="209"/>
      <c r="H758" s="209"/>
      <c r="I758" s="209"/>
      <c r="J758" s="209"/>
      <c r="K758" s="209"/>
      <c r="L758" s="209"/>
      <c r="M758" s="209"/>
      <c r="N758" s="209"/>
      <c r="O758" s="209"/>
      <c r="P758" s="209"/>
      <c r="Q758" s="209"/>
      <c r="R758" s="209"/>
      <c r="S758" s="209"/>
      <c r="T758" s="209"/>
      <c r="U758" s="209"/>
      <c r="V758" s="209"/>
      <c r="W758" s="209"/>
      <c r="X758" s="209"/>
      <c r="Y758" s="209"/>
      <c r="Z758" s="209"/>
      <c r="AA758" s="209"/>
      <c r="AB758" s="209"/>
      <c r="AC758" s="209"/>
      <c r="AD758" s="209"/>
      <c r="AE758" s="209"/>
      <c r="AF758" s="209"/>
      <c r="AG758" s="209"/>
      <c r="AH758" s="209"/>
      <c r="AI758" s="209"/>
      <c r="AJ758" s="209"/>
      <c r="AK758" s="209"/>
      <c r="AL758" s="209"/>
      <c r="AM758" s="209"/>
      <c r="AN758" s="209"/>
      <c r="AO758" s="209"/>
      <c r="AP758" s="209"/>
      <c r="AQ758" s="209"/>
      <c r="AR758" s="209"/>
      <c r="AS758" s="209"/>
      <c r="AT758" s="209"/>
      <c r="AU758" s="209"/>
      <c r="AV758" s="209"/>
      <c r="AW758" s="209"/>
      <c r="AX758" s="209"/>
      <c r="AY758" s="209"/>
      <c r="AZ758" s="209"/>
      <c r="BA758" s="209"/>
      <c r="BB758" s="209"/>
      <c r="BC758" s="209"/>
      <c r="BD758" s="209"/>
      <c r="BE758" s="209"/>
      <c r="BF758" s="209"/>
      <c r="BG758" s="126"/>
      <c r="BH758" s="209"/>
      <c r="BI758" s="209"/>
      <c r="BJ758" s="209"/>
      <c r="BK758" s="209"/>
      <c r="BL758" s="209"/>
      <c r="BM758" s="209"/>
      <c r="BN758" s="126"/>
      <c r="BO758" s="209"/>
      <c r="BP758" s="126"/>
      <c r="BQ758" s="126"/>
    </row>
    <row r="759" spans="1:69" ht="12.75" customHeight="1">
      <c r="A759" s="127"/>
      <c r="B759" s="208"/>
      <c r="C759" s="209"/>
      <c r="D759" s="209"/>
      <c r="E759" s="209"/>
      <c r="F759" s="209"/>
      <c r="G759" s="209"/>
      <c r="H759" s="209"/>
      <c r="I759" s="209"/>
      <c r="J759" s="209"/>
      <c r="K759" s="209"/>
      <c r="L759" s="209"/>
      <c r="M759" s="209"/>
      <c r="N759" s="209"/>
      <c r="O759" s="209"/>
      <c r="P759" s="209"/>
      <c r="Q759" s="209"/>
      <c r="R759" s="209"/>
      <c r="S759" s="209"/>
      <c r="T759" s="209"/>
      <c r="U759" s="209"/>
      <c r="V759" s="209"/>
      <c r="W759" s="209"/>
      <c r="X759" s="209"/>
      <c r="Y759" s="209"/>
      <c r="Z759" s="209"/>
      <c r="AA759" s="209"/>
      <c r="AB759" s="209"/>
      <c r="AC759" s="209"/>
      <c r="AD759" s="209"/>
      <c r="AE759" s="209"/>
      <c r="AF759" s="209"/>
      <c r="AG759" s="209"/>
      <c r="AH759" s="209"/>
      <c r="AI759" s="209"/>
      <c r="AJ759" s="209"/>
      <c r="AK759" s="209"/>
      <c r="AL759" s="209"/>
      <c r="AM759" s="209"/>
      <c r="AN759" s="209"/>
      <c r="AO759" s="209"/>
      <c r="AP759" s="209"/>
      <c r="AQ759" s="209"/>
      <c r="AR759" s="209"/>
      <c r="AS759" s="209"/>
      <c r="AT759" s="209"/>
      <c r="AU759" s="209"/>
      <c r="AV759" s="209"/>
      <c r="AW759" s="209"/>
      <c r="AX759" s="209"/>
      <c r="AY759" s="209"/>
      <c r="AZ759" s="209"/>
      <c r="BA759" s="209"/>
      <c r="BB759" s="209"/>
      <c r="BC759" s="209"/>
      <c r="BD759" s="209"/>
      <c r="BE759" s="209"/>
      <c r="BF759" s="209"/>
      <c r="BG759" s="126"/>
      <c r="BH759" s="209"/>
      <c r="BI759" s="209"/>
      <c r="BJ759" s="209"/>
      <c r="BK759" s="209"/>
      <c r="BL759" s="209"/>
      <c r="BM759" s="209"/>
      <c r="BN759" s="126"/>
      <c r="BO759" s="209"/>
      <c r="BP759" s="126"/>
      <c r="BQ759" s="126"/>
    </row>
    <row r="760" spans="1:69" ht="12.75" customHeight="1">
      <c r="A760" s="127"/>
      <c r="B760" s="208"/>
      <c r="C760" s="209"/>
      <c r="D760" s="209"/>
      <c r="E760" s="209"/>
      <c r="F760" s="209"/>
      <c r="G760" s="209"/>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209"/>
      <c r="AW760" s="209"/>
      <c r="AX760" s="209"/>
      <c r="AY760" s="209"/>
      <c r="AZ760" s="209"/>
      <c r="BA760" s="209"/>
      <c r="BB760" s="209"/>
      <c r="BC760" s="209"/>
      <c r="BD760" s="209"/>
      <c r="BE760" s="209"/>
      <c r="BF760" s="209"/>
      <c r="BG760" s="126"/>
      <c r="BH760" s="209"/>
      <c r="BI760" s="209"/>
      <c r="BJ760" s="209"/>
      <c r="BK760" s="209"/>
      <c r="BL760" s="209"/>
      <c r="BM760" s="209"/>
      <c r="BN760" s="126"/>
      <c r="BO760" s="209"/>
      <c r="BP760" s="126"/>
      <c r="BQ760" s="126"/>
    </row>
    <row r="761" spans="1:69" ht="12.75" customHeight="1">
      <c r="A761" s="127"/>
      <c r="B761" s="208"/>
      <c r="C761" s="209"/>
      <c r="D761" s="209"/>
      <c r="E761" s="209"/>
      <c r="F761" s="209"/>
      <c r="G761" s="209"/>
      <c r="H761" s="209"/>
      <c r="I761" s="209"/>
      <c r="J761" s="209"/>
      <c r="K761" s="209"/>
      <c r="L761" s="209"/>
      <c r="M761" s="209"/>
      <c r="N761" s="209"/>
      <c r="O761" s="209"/>
      <c r="P761" s="209"/>
      <c r="Q761" s="209"/>
      <c r="R761" s="209"/>
      <c r="S761" s="209"/>
      <c r="T761" s="209"/>
      <c r="U761" s="209"/>
      <c r="V761" s="209"/>
      <c r="W761" s="209"/>
      <c r="X761" s="209"/>
      <c r="Y761" s="209"/>
      <c r="Z761" s="209"/>
      <c r="AA761" s="209"/>
      <c r="AB761" s="209"/>
      <c r="AC761" s="209"/>
      <c r="AD761" s="209"/>
      <c r="AE761" s="209"/>
      <c r="AF761" s="209"/>
      <c r="AG761" s="209"/>
      <c r="AH761" s="209"/>
      <c r="AI761" s="209"/>
      <c r="AJ761" s="209"/>
      <c r="AK761" s="209"/>
      <c r="AL761" s="209"/>
      <c r="AM761" s="209"/>
      <c r="AN761" s="209"/>
      <c r="AO761" s="209"/>
      <c r="AP761" s="209"/>
      <c r="AQ761" s="209"/>
      <c r="AR761" s="209"/>
      <c r="AS761" s="209"/>
      <c r="AT761" s="209"/>
      <c r="AU761" s="209"/>
      <c r="AV761" s="209"/>
      <c r="AW761" s="209"/>
      <c r="AX761" s="209"/>
      <c r="AY761" s="209"/>
      <c r="AZ761" s="209"/>
      <c r="BA761" s="209"/>
      <c r="BB761" s="209"/>
      <c r="BC761" s="209"/>
      <c r="BD761" s="209"/>
      <c r="BE761" s="209"/>
      <c r="BF761" s="209"/>
      <c r="BG761" s="126"/>
      <c r="BH761" s="209"/>
      <c r="BI761" s="209"/>
      <c r="BJ761" s="209"/>
      <c r="BK761" s="209"/>
      <c r="BL761" s="209"/>
      <c r="BM761" s="209"/>
      <c r="BN761" s="126"/>
      <c r="BO761" s="209"/>
      <c r="BP761" s="126"/>
      <c r="BQ761" s="126"/>
    </row>
    <row r="762" spans="1:69" ht="12.75" customHeight="1">
      <c r="A762" s="127"/>
      <c r="B762" s="208"/>
      <c r="C762" s="209"/>
      <c r="D762" s="209"/>
      <c r="E762" s="209"/>
      <c r="F762" s="209"/>
      <c r="G762" s="209"/>
      <c r="H762" s="209"/>
      <c r="I762" s="209"/>
      <c r="J762" s="209"/>
      <c r="K762" s="209"/>
      <c r="L762" s="209"/>
      <c r="M762" s="209"/>
      <c r="N762" s="209"/>
      <c r="O762" s="209"/>
      <c r="P762" s="209"/>
      <c r="Q762" s="209"/>
      <c r="R762" s="209"/>
      <c r="S762" s="209"/>
      <c r="T762" s="209"/>
      <c r="U762" s="209"/>
      <c r="V762" s="209"/>
      <c r="W762" s="209"/>
      <c r="X762" s="209"/>
      <c r="Y762" s="209"/>
      <c r="Z762" s="209"/>
      <c r="AA762" s="209"/>
      <c r="AB762" s="209"/>
      <c r="AC762" s="209"/>
      <c r="AD762" s="209"/>
      <c r="AE762" s="209"/>
      <c r="AF762" s="209"/>
      <c r="AG762" s="209"/>
      <c r="AH762" s="209"/>
      <c r="AI762" s="209"/>
      <c r="AJ762" s="209"/>
      <c r="AK762" s="209"/>
      <c r="AL762" s="209"/>
      <c r="AM762" s="209"/>
      <c r="AN762" s="209"/>
      <c r="AO762" s="209"/>
      <c r="AP762" s="209"/>
      <c r="AQ762" s="209"/>
      <c r="AR762" s="209"/>
      <c r="AS762" s="209"/>
      <c r="AT762" s="209"/>
      <c r="AU762" s="209"/>
      <c r="AV762" s="209"/>
      <c r="AW762" s="209"/>
      <c r="AX762" s="209"/>
      <c r="AY762" s="209"/>
      <c r="AZ762" s="209"/>
      <c r="BA762" s="209"/>
      <c r="BB762" s="209"/>
      <c r="BC762" s="209"/>
      <c r="BD762" s="209"/>
      <c r="BE762" s="209"/>
      <c r="BF762" s="209"/>
      <c r="BG762" s="126"/>
      <c r="BH762" s="209"/>
      <c r="BI762" s="209"/>
      <c r="BJ762" s="209"/>
      <c r="BK762" s="209"/>
      <c r="BL762" s="209"/>
      <c r="BM762" s="209"/>
      <c r="BN762" s="126"/>
      <c r="BO762" s="209"/>
      <c r="BP762" s="126"/>
      <c r="BQ762" s="126"/>
    </row>
    <row r="763" spans="1:69" ht="12.75" customHeight="1">
      <c r="A763" s="127"/>
      <c r="B763" s="208"/>
      <c r="C763" s="209"/>
      <c r="D763" s="209"/>
      <c r="E763" s="209"/>
      <c r="F763" s="209"/>
      <c r="G763" s="209"/>
      <c r="H763" s="209"/>
      <c r="I763" s="209"/>
      <c r="J763" s="209"/>
      <c r="K763" s="209"/>
      <c r="L763" s="209"/>
      <c r="M763" s="209"/>
      <c r="N763" s="209"/>
      <c r="O763" s="209"/>
      <c r="P763" s="209"/>
      <c r="Q763" s="209"/>
      <c r="R763" s="209"/>
      <c r="S763" s="209"/>
      <c r="T763" s="209"/>
      <c r="U763" s="209"/>
      <c r="V763" s="209"/>
      <c r="W763" s="209"/>
      <c r="X763" s="209"/>
      <c r="Y763" s="209"/>
      <c r="Z763" s="209"/>
      <c r="AA763" s="209"/>
      <c r="AB763" s="209"/>
      <c r="AC763" s="209"/>
      <c r="AD763" s="209"/>
      <c r="AE763" s="209"/>
      <c r="AF763" s="209"/>
      <c r="AG763" s="209"/>
      <c r="AH763" s="209"/>
      <c r="AI763" s="209"/>
      <c r="AJ763" s="209"/>
      <c r="AK763" s="209"/>
      <c r="AL763" s="209"/>
      <c r="AM763" s="209"/>
      <c r="AN763" s="209"/>
      <c r="AO763" s="209"/>
      <c r="AP763" s="209"/>
      <c r="AQ763" s="209"/>
      <c r="AR763" s="209"/>
      <c r="AS763" s="209"/>
      <c r="AT763" s="209"/>
      <c r="AU763" s="209"/>
      <c r="AV763" s="209"/>
      <c r="AW763" s="209"/>
      <c r="AX763" s="209"/>
      <c r="AY763" s="209"/>
      <c r="AZ763" s="209"/>
      <c r="BA763" s="209"/>
      <c r="BB763" s="209"/>
      <c r="BC763" s="209"/>
      <c r="BD763" s="209"/>
      <c r="BE763" s="209"/>
      <c r="BF763" s="209"/>
      <c r="BG763" s="126"/>
      <c r="BH763" s="209"/>
      <c r="BI763" s="209"/>
      <c r="BJ763" s="209"/>
      <c r="BK763" s="209"/>
      <c r="BL763" s="209"/>
      <c r="BM763" s="209"/>
      <c r="BN763" s="126"/>
      <c r="BO763" s="209"/>
      <c r="BP763" s="126"/>
      <c r="BQ763" s="126"/>
    </row>
    <row r="764" spans="1:69" ht="12.75" customHeight="1">
      <c r="A764" s="127"/>
      <c r="B764" s="208"/>
      <c r="C764" s="209"/>
      <c r="D764" s="209"/>
      <c r="E764" s="209"/>
      <c r="F764" s="209"/>
      <c r="G764" s="209"/>
      <c r="H764" s="209"/>
      <c r="I764" s="209"/>
      <c r="J764" s="209"/>
      <c r="K764" s="209"/>
      <c r="L764" s="209"/>
      <c r="M764" s="209"/>
      <c r="N764" s="209"/>
      <c r="O764" s="209"/>
      <c r="P764" s="209"/>
      <c r="Q764" s="209"/>
      <c r="R764" s="209"/>
      <c r="S764" s="209"/>
      <c r="T764" s="209"/>
      <c r="U764" s="209"/>
      <c r="V764" s="209"/>
      <c r="W764" s="209"/>
      <c r="X764" s="209"/>
      <c r="Y764" s="209"/>
      <c r="Z764" s="209"/>
      <c r="AA764" s="209"/>
      <c r="AB764" s="209"/>
      <c r="AC764" s="209"/>
      <c r="AD764" s="209"/>
      <c r="AE764" s="209"/>
      <c r="AF764" s="209"/>
      <c r="AG764" s="209"/>
      <c r="AH764" s="209"/>
      <c r="AI764" s="209"/>
      <c r="AJ764" s="209"/>
      <c r="AK764" s="209"/>
      <c r="AL764" s="209"/>
      <c r="AM764" s="209"/>
      <c r="AN764" s="209"/>
      <c r="AO764" s="209"/>
      <c r="AP764" s="209"/>
      <c r="AQ764" s="209"/>
      <c r="AR764" s="209"/>
      <c r="AS764" s="209"/>
      <c r="AT764" s="209"/>
      <c r="AU764" s="209"/>
      <c r="AV764" s="209"/>
      <c r="AW764" s="209"/>
      <c r="AX764" s="209"/>
      <c r="AY764" s="209"/>
      <c r="AZ764" s="209"/>
      <c r="BA764" s="209"/>
      <c r="BB764" s="209"/>
      <c r="BC764" s="209"/>
      <c r="BD764" s="209"/>
      <c r="BE764" s="209"/>
      <c r="BF764" s="209"/>
      <c r="BG764" s="126"/>
      <c r="BH764" s="209"/>
      <c r="BI764" s="209"/>
      <c r="BJ764" s="209"/>
      <c r="BK764" s="209"/>
      <c r="BL764" s="209"/>
      <c r="BM764" s="209"/>
      <c r="BN764" s="126"/>
      <c r="BO764" s="209"/>
      <c r="BP764" s="126"/>
      <c r="BQ764" s="126"/>
    </row>
    <row r="765" spans="1:69" ht="12.75" customHeight="1">
      <c r="A765" s="127"/>
      <c r="B765" s="208"/>
      <c r="C765" s="209"/>
      <c r="D765" s="209"/>
      <c r="E765" s="209"/>
      <c r="F765" s="209"/>
      <c r="G765" s="209"/>
      <c r="H765" s="209"/>
      <c r="I765" s="209"/>
      <c r="J765" s="209"/>
      <c r="K765" s="209"/>
      <c r="L765" s="209"/>
      <c r="M765" s="209"/>
      <c r="N765" s="209"/>
      <c r="O765" s="209"/>
      <c r="P765" s="209"/>
      <c r="Q765" s="209"/>
      <c r="R765" s="209"/>
      <c r="S765" s="209"/>
      <c r="T765" s="209"/>
      <c r="U765" s="209"/>
      <c r="V765" s="209"/>
      <c r="W765" s="209"/>
      <c r="X765" s="209"/>
      <c r="Y765" s="209"/>
      <c r="Z765" s="209"/>
      <c r="AA765" s="209"/>
      <c r="AB765" s="209"/>
      <c r="AC765" s="209"/>
      <c r="AD765" s="209"/>
      <c r="AE765" s="209"/>
      <c r="AF765" s="209"/>
      <c r="AG765" s="209"/>
      <c r="AH765" s="209"/>
      <c r="AI765" s="209"/>
      <c r="AJ765" s="209"/>
      <c r="AK765" s="209"/>
      <c r="AL765" s="209"/>
      <c r="AM765" s="209"/>
      <c r="AN765" s="209"/>
      <c r="AO765" s="209"/>
      <c r="AP765" s="209"/>
      <c r="AQ765" s="209"/>
      <c r="AR765" s="209"/>
      <c r="AS765" s="209"/>
      <c r="AT765" s="209"/>
      <c r="AU765" s="209"/>
      <c r="AV765" s="209"/>
      <c r="AW765" s="209"/>
      <c r="AX765" s="209"/>
      <c r="AY765" s="209"/>
      <c r="AZ765" s="209"/>
      <c r="BA765" s="209"/>
      <c r="BB765" s="209"/>
      <c r="BC765" s="209"/>
      <c r="BD765" s="209"/>
      <c r="BE765" s="209"/>
      <c r="BF765" s="209"/>
      <c r="BG765" s="126"/>
      <c r="BH765" s="209"/>
      <c r="BI765" s="209"/>
      <c r="BJ765" s="209"/>
      <c r="BK765" s="209"/>
      <c r="BL765" s="209"/>
      <c r="BM765" s="209"/>
      <c r="BN765" s="126"/>
      <c r="BO765" s="209"/>
      <c r="BP765" s="126"/>
      <c r="BQ765" s="126"/>
    </row>
    <row r="766" spans="1:69" ht="12.75" customHeight="1">
      <c r="A766" s="127"/>
      <c r="B766" s="208"/>
      <c r="C766" s="209"/>
      <c r="D766" s="209"/>
      <c r="E766" s="209"/>
      <c r="F766" s="209"/>
      <c r="G766" s="209"/>
      <c r="H766" s="209"/>
      <c r="I766" s="209"/>
      <c r="J766" s="209"/>
      <c r="K766" s="209"/>
      <c r="L766" s="209"/>
      <c r="M766" s="209"/>
      <c r="N766" s="209"/>
      <c r="O766" s="209"/>
      <c r="P766" s="209"/>
      <c r="Q766" s="209"/>
      <c r="R766" s="209"/>
      <c r="S766" s="209"/>
      <c r="T766" s="209"/>
      <c r="U766" s="209"/>
      <c r="V766" s="209"/>
      <c r="W766" s="209"/>
      <c r="X766" s="209"/>
      <c r="Y766" s="209"/>
      <c r="Z766" s="209"/>
      <c r="AA766" s="209"/>
      <c r="AB766" s="209"/>
      <c r="AC766" s="209"/>
      <c r="AD766" s="209"/>
      <c r="AE766" s="209"/>
      <c r="AF766" s="209"/>
      <c r="AG766" s="209"/>
      <c r="AH766" s="209"/>
      <c r="AI766" s="209"/>
      <c r="AJ766" s="209"/>
      <c r="AK766" s="209"/>
      <c r="AL766" s="209"/>
      <c r="AM766" s="209"/>
      <c r="AN766" s="209"/>
      <c r="AO766" s="209"/>
      <c r="AP766" s="209"/>
      <c r="AQ766" s="209"/>
      <c r="AR766" s="209"/>
      <c r="AS766" s="209"/>
      <c r="AT766" s="209"/>
      <c r="AU766" s="209"/>
      <c r="AV766" s="209"/>
      <c r="AW766" s="209"/>
      <c r="AX766" s="209"/>
      <c r="AY766" s="209"/>
      <c r="AZ766" s="209"/>
      <c r="BA766" s="209"/>
      <c r="BB766" s="209"/>
      <c r="BC766" s="209"/>
      <c r="BD766" s="209"/>
      <c r="BE766" s="209"/>
      <c r="BF766" s="209"/>
      <c r="BG766" s="126"/>
      <c r="BH766" s="209"/>
      <c r="BI766" s="209"/>
      <c r="BJ766" s="209"/>
      <c r="BK766" s="209"/>
      <c r="BL766" s="209"/>
      <c r="BM766" s="209"/>
      <c r="BN766" s="126"/>
      <c r="BO766" s="209"/>
      <c r="BP766" s="126"/>
      <c r="BQ766" s="126"/>
    </row>
    <row r="767" spans="1:69" ht="12.75" customHeight="1">
      <c r="A767" s="127"/>
      <c r="B767" s="208"/>
      <c r="C767" s="209"/>
      <c r="D767" s="209"/>
      <c r="E767" s="209"/>
      <c r="F767" s="209"/>
      <c r="G767" s="209"/>
      <c r="H767" s="209"/>
      <c r="I767" s="209"/>
      <c r="J767" s="209"/>
      <c r="K767" s="209"/>
      <c r="L767" s="209"/>
      <c r="M767" s="209"/>
      <c r="N767" s="209"/>
      <c r="O767" s="209"/>
      <c r="P767" s="209"/>
      <c r="Q767" s="209"/>
      <c r="R767" s="209"/>
      <c r="S767" s="209"/>
      <c r="T767" s="209"/>
      <c r="U767" s="209"/>
      <c r="V767" s="209"/>
      <c r="W767" s="209"/>
      <c r="X767" s="209"/>
      <c r="Y767" s="209"/>
      <c r="Z767" s="209"/>
      <c r="AA767" s="209"/>
      <c r="AB767" s="209"/>
      <c r="AC767" s="209"/>
      <c r="AD767" s="209"/>
      <c r="AE767" s="209"/>
      <c r="AF767" s="209"/>
      <c r="AG767" s="209"/>
      <c r="AH767" s="209"/>
      <c r="AI767" s="209"/>
      <c r="AJ767" s="209"/>
      <c r="AK767" s="209"/>
      <c r="AL767" s="209"/>
      <c r="AM767" s="209"/>
      <c r="AN767" s="209"/>
      <c r="AO767" s="209"/>
      <c r="AP767" s="209"/>
      <c r="AQ767" s="209"/>
      <c r="AR767" s="209"/>
      <c r="AS767" s="209"/>
      <c r="AT767" s="209"/>
      <c r="AU767" s="209"/>
      <c r="AV767" s="209"/>
      <c r="AW767" s="209"/>
      <c r="AX767" s="209"/>
      <c r="AY767" s="209"/>
      <c r="AZ767" s="209"/>
      <c r="BA767" s="209"/>
      <c r="BB767" s="209"/>
      <c r="BC767" s="209"/>
      <c r="BD767" s="209"/>
      <c r="BE767" s="209"/>
      <c r="BF767" s="209"/>
      <c r="BG767" s="126"/>
      <c r="BH767" s="209"/>
      <c r="BI767" s="209"/>
      <c r="BJ767" s="209"/>
      <c r="BK767" s="209"/>
      <c r="BL767" s="209"/>
      <c r="BM767" s="209"/>
      <c r="BN767" s="126"/>
      <c r="BO767" s="209"/>
      <c r="BP767" s="126"/>
      <c r="BQ767" s="126"/>
    </row>
    <row r="768" spans="1:69" ht="12.75" customHeight="1">
      <c r="A768" s="127"/>
      <c r="B768" s="208"/>
      <c r="C768" s="209"/>
      <c r="D768" s="209"/>
      <c r="E768" s="209"/>
      <c r="F768" s="209"/>
      <c r="G768" s="209"/>
      <c r="H768" s="209"/>
      <c r="I768" s="209"/>
      <c r="J768" s="209"/>
      <c r="K768" s="209"/>
      <c r="L768" s="209"/>
      <c r="M768" s="209"/>
      <c r="N768" s="209"/>
      <c r="O768" s="209"/>
      <c r="P768" s="209"/>
      <c r="Q768" s="209"/>
      <c r="R768" s="209"/>
      <c r="S768" s="209"/>
      <c r="T768" s="209"/>
      <c r="U768" s="209"/>
      <c r="V768" s="209"/>
      <c r="W768" s="209"/>
      <c r="X768" s="209"/>
      <c r="Y768" s="209"/>
      <c r="Z768" s="209"/>
      <c r="AA768" s="209"/>
      <c r="AB768" s="209"/>
      <c r="AC768" s="209"/>
      <c r="AD768" s="209"/>
      <c r="AE768" s="209"/>
      <c r="AF768" s="209"/>
      <c r="AG768" s="209"/>
      <c r="AH768" s="209"/>
      <c r="AI768" s="209"/>
      <c r="AJ768" s="209"/>
      <c r="AK768" s="209"/>
      <c r="AL768" s="209"/>
      <c r="AM768" s="209"/>
      <c r="AN768" s="209"/>
      <c r="AO768" s="209"/>
      <c r="AP768" s="209"/>
      <c r="AQ768" s="209"/>
      <c r="AR768" s="209"/>
      <c r="AS768" s="209"/>
      <c r="AT768" s="209"/>
      <c r="AU768" s="209"/>
      <c r="AV768" s="209"/>
      <c r="AW768" s="209"/>
      <c r="AX768" s="209"/>
      <c r="AY768" s="209"/>
      <c r="AZ768" s="209"/>
      <c r="BA768" s="209"/>
      <c r="BB768" s="209"/>
      <c r="BC768" s="209"/>
      <c r="BD768" s="209"/>
      <c r="BE768" s="209"/>
      <c r="BF768" s="209"/>
      <c r="BG768" s="126"/>
      <c r="BH768" s="209"/>
      <c r="BI768" s="209"/>
      <c r="BJ768" s="209"/>
      <c r="BK768" s="209"/>
      <c r="BL768" s="209"/>
      <c r="BM768" s="209"/>
      <c r="BN768" s="126"/>
      <c r="BO768" s="209"/>
      <c r="BP768" s="126"/>
      <c r="BQ768" s="126"/>
    </row>
    <row r="769" spans="1:69" ht="12.75" customHeight="1">
      <c r="A769" s="127"/>
      <c r="B769" s="208"/>
      <c r="C769" s="209"/>
      <c r="D769" s="209"/>
      <c r="E769" s="209"/>
      <c r="F769" s="209"/>
      <c r="G769" s="209"/>
      <c r="H769" s="209"/>
      <c r="I769" s="209"/>
      <c r="J769" s="209"/>
      <c r="K769" s="209"/>
      <c r="L769" s="209"/>
      <c r="M769" s="209"/>
      <c r="N769" s="209"/>
      <c r="O769" s="209"/>
      <c r="P769" s="209"/>
      <c r="Q769" s="209"/>
      <c r="R769" s="209"/>
      <c r="S769" s="209"/>
      <c r="T769" s="209"/>
      <c r="U769" s="209"/>
      <c r="V769" s="209"/>
      <c r="W769" s="209"/>
      <c r="X769" s="209"/>
      <c r="Y769" s="209"/>
      <c r="Z769" s="209"/>
      <c r="AA769" s="209"/>
      <c r="AB769" s="209"/>
      <c r="AC769" s="209"/>
      <c r="AD769" s="209"/>
      <c r="AE769" s="209"/>
      <c r="AF769" s="209"/>
      <c r="AG769" s="209"/>
      <c r="AH769" s="209"/>
      <c r="AI769" s="209"/>
      <c r="AJ769" s="209"/>
      <c r="AK769" s="209"/>
      <c r="AL769" s="209"/>
      <c r="AM769" s="209"/>
      <c r="AN769" s="209"/>
      <c r="AO769" s="209"/>
      <c r="AP769" s="209"/>
      <c r="AQ769" s="209"/>
      <c r="AR769" s="209"/>
      <c r="AS769" s="209"/>
      <c r="AT769" s="209"/>
      <c r="AU769" s="209"/>
      <c r="AV769" s="209"/>
      <c r="AW769" s="209"/>
      <c r="AX769" s="209"/>
      <c r="AY769" s="209"/>
      <c r="AZ769" s="209"/>
      <c r="BA769" s="209"/>
      <c r="BB769" s="209"/>
      <c r="BC769" s="209"/>
      <c r="BD769" s="209"/>
      <c r="BE769" s="209"/>
      <c r="BF769" s="209"/>
      <c r="BG769" s="126"/>
      <c r="BH769" s="209"/>
      <c r="BI769" s="209"/>
      <c r="BJ769" s="209"/>
      <c r="BK769" s="209"/>
      <c r="BL769" s="209"/>
      <c r="BM769" s="209"/>
      <c r="BN769" s="126"/>
      <c r="BO769" s="209"/>
      <c r="BP769" s="126"/>
      <c r="BQ769" s="126"/>
    </row>
    <row r="770" spans="1:69" ht="12.75" customHeight="1">
      <c r="A770" s="127"/>
      <c r="B770" s="208"/>
      <c r="C770" s="209"/>
      <c r="D770" s="209"/>
      <c r="E770" s="209"/>
      <c r="F770" s="209"/>
      <c r="G770" s="209"/>
      <c r="H770" s="209"/>
      <c r="I770" s="209"/>
      <c r="J770" s="209"/>
      <c r="K770" s="209"/>
      <c r="L770" s="209"/>
      <c r="M770" s="209"/>
      <c r="N770" s="209"/>
      <c r="O770" s="209"/>
      <c r="P770" s="209"/>
      <c r="Q770" s="209"/>
      <c r="R770" s="209"/>
      <c r="S770" s="209"/>
      <c r="T770" s="209"/>
      <c r="U770" s="209"/>
      <c r="V770" s="209"/>
      <c r="W770" s="209"/>
      <c r="X770" s="209"/>
      <c r="Y770" s="209"/>
      <c r="Z770" s="209"/>
      <c r="AA770" s="209"/>
      <c r="AB770" s="209"/>
      <c r="AC770" s="209"/>
      <c r="AD770" s="209"/>
      <c r="AE770" s="209"/>
      <c r="AF770" s="209"/>
      <c r="AG770" s="209"/>
      <c r="AH770" s="209"/>
      <c r="AI770" s="209"/>
      <c r="AJ770" s="209"/>
      <c r="AK770" s="209"/>
      <c r="AL770" s="209"/>
      <c r="AM770" s="209"/>
      <c r="AN770" s="209"/>
      <c r="AO770" s="209"/>
      <c r="AP770" s="209"/>
      <c r="AQ770" s="209"/>
      <c r="AR770" s="209"/>
      <c r="AS770" s="209"/>
      <c r="AT770" s="209"/>
      <c r="AU770" s="209"/>
      <c r="AV770" s="209"/>
      <c r="AW770" s="209"/>
      <c r="AX770" s="209"/>
      <c r="AY770" s="209"/>
      <c r="AZ770" s="209"/>
      <c r="BA770" s="209"/>
      <c r="BB770" s="209"/>
      <c r="BC770" s="209"/>
      <c r="BD770" s="209"/>
      <c r="BE770" s="209"/>
      <c r="BF770" s="209"/>
      <c r="BG770" s="126"/>
      <c r="BH770" s="209"/>
      <c r="BI770" s="209"/>
      <c r="BJ770" s="209"/>
      <c r="BK770" s="209"/>
      <c r="BL770" s="209"/>
      <c r="BM770" s="209"/>
      <c r="BN770" s="126"/>
      <c r="BO770" s="209"/>
      <c r="BP770" s="126"/>
      <c r="BQ770" s="126"/>
    </row>
    <row r="771" spans="1:69" ht="12.75" customHeight="1">
      <c r="A771" s="127"/>
      <c r="B771" s="208"/>
      <c r="C771" s="209"/>
      <c r="D771" s="209"/>
      <c r="E771" s="209"/>
      <c r="F771" s="209"/>
      <c r="G771" s="209"/>
      <c r="H771" s="209"/>
      <c r="I771" s="209"/>
      <c r="J771" s="209"/>
      <c r="K771" s="209"/>
      <c r="L771" s="209"/>
      <c r="M771" s="209"/>
      <c r="N771" s="209"/>
      <c r="O771" s="209"/>
      <c r="P771" s="209"/>
      <c r="Q771" s="209"/>
      <c r="R771" s="209"/>
      <c r="S771" s="209"/>
      <c r="T771" s="209"/>
      <c r="U771" s="209"/>
      <c r="V771" s="209"/>
      <c r="W771" s="209"/>
      <c r="X771" s="209"/>
      <c r="Y771" s="209"/>
      <c r="Z771" s="209"/>
      <c r="AA771" s="209"/>
      <c r="AB771" s="209"/>
      <c r="AC771" s="209"/>
      <c r="AD771" s="209"/>
      <c r="AE771" s="209"/>
      <c r="AF771" s="209"/>
      <c r="AG771" s="209"/>
      <c r="AH771" s="209"/>
      <c r="AI771" s="209"/>
      <c r="AJ771" s="209"/>
      <c r="AK771" s="209"/>
      <c r="AL771" s="209"/>
      <c r="AM771" s="209"/>
      <c r="AN771" s="209"/>
      <c r="AO771" s="209"/>
      <c r="AP771" s="209"/>
      <c r="AQ771" s="209"/>
      <c r="AR771" s="209"/>
      <c r="AS771" s="209"/>
      <c r="AT771" s="209"/>
      <c r="AU771" s="209"/>
      <c r="AV771" s="209"/>
      <c r="AW771" s="209"/>
      <c r="AX771" s="209"/>
      <c r="AY771" s="209"/>
      <c r="AZ771" s="209"/>
      <c r="BA771" s="209"/>
      <c r="BB771" s="209"/>
      <c r="BC771" s="209"/>
      <c r="BD771" s="209"/>
      <c r="BE771" s="209"/>
      <c r="BF771" s="209"/>
      <c r="BG771" s="126"/>
      <c r="BH771" s="209"/>
      <c r="BI771" s="209"/>
      <c r="BJ771" s="209"/>
      <c r="BK771" s="209"/>
      <c r="BL771" s="209"/>
      <c r="BM771" s="209"/>
      <c r="BN771" s="126"/>
      <c r="BO771" s="209"/>
      <c r="BP771" s="126"/>
      <c r="BQ771" s="126"/>
    </row>
    <row r="772" spans="1:69" ht="12.75" customHeight="1">
      <c r="A772" s="127"/>
      <c r="B772" s="208"/>
      <c r="C772" s="209"/>
      <c r="D772" s="209"/>
      <c r="E772" s="209"/>
      <c r="F772" s="209"/>
      <c r="G772" s="209"/>
      <c r="H772" s="209"/>
      <c r="I772" s="209"/>
      <c r="J772" s="209"/>
      <c r="K772" s="209"/>
      <c r="L772" s="209"/>
      <c r="M772" s="209"/>
      <c r="N772" s="209"/>
      <c r="O772" s="209"/>
      <c r="P772" s="209"/>
      <c r="Q772" s="209"/>
      <c r="R772" s="209"/>
      <c r="S772" s="209"/>
      <c r="T772" s="209"/>
      <c r="U772" s="209"/>
      <c r="V772" s="209"/>
      <c r="W772" s="209"/>
      <c r="X772" s="209"/>
      <c r="Y772" s="209"/>
      <c r="Z772" s="209"/>
      <c r="AA772" s="209"/>
      <c r="AB772" s="209"/>
      <c r="AC772" s="209"/>
      <c r="AD772" s="209"/>
      <c r="AE772" s="209"/>
      <c r="AF772" s="209"/>
      <c r="AG772" s="209"/>
      <c r="AH772" s="209"/>
      <c r="AI772" s="209"/>
      <c r="AJ772" s="209"/>
      <c r="AK772" s="209"/>
      <c r="AL772" s="209"/>
      <c r="AM772" s="209"/>
      <c r="AN772" s="209"/>
      <c r="AO772" s="209"/>
      <c r="AP772" s="209"/>
      <c r="AQ772" s="209"/>
      <c r="AR772" s="209"/>
      <c r="AS772" s="209"/>
      <c r="AT772" s="209"/>
      <c r="AU772" s="209"/>
      <c r="AV772" s="209"/>
      <c r="AW772" s="209"/>
      <c r="AX772" s="209"/>
      <c r="AY772" s="209"/>
      <c r="AZ772" s="209"/>
      <c r="BA772" s="209"/>
      <c r="BB772" s="209"/>
      <c r="BC772" s="209"/>
      <c r="BD772" s="209"/>
      <c r="BE772" s="209"/>
      <c r="BF772" s="209"/>
      <c r="BG772" s="126"/>
      <c r="BH772" s="209"/>
      <c r="BI772" s="209"/>
      <c r="BJ772" s="209"/>
      <c r="BK772" s="209"/>
      <c r="BL772" s="209"/>
      <c r="BM772" s="209"/>
      <c r="BN772" s="126"/>
      <c r="BO772" s="209"/>
      <c r="BP772" s="126"/>
      <c r="BQ772" s="126"/>
    </row>
    <row r="773" spans="1:69" ht="12.75" customHeight="1">
      <c r="A773" s="127"/>
      <c r="B773" s="208"/>
      <c r="C773" s="209"/>
      <c r="D773" s="209"/>
      <c r="E773" s="209"/>
      <c r="F773" s="209"/>
      <c r="G773" s="209"/>
      <c r="H773" s="209"/>
      <c r="I773" s="209"/>
      <c r="J773" s="209"/>
      <c r="K773" s="209"/>
      <c r="L773" s="209"/>
      <c r="M773" s="209"/>
      <c r="N773" s="209"/>
      <c r="O773" s="209"/>
      <c r="P773" s="209"/>
      <c r="Q773" s="209"/>
      <c r="R773" s="209"/>
      <c r="S773" s="209"/>
      <c r="T773" s="209"/>
      <c r="U773" s="209"/>
      <c r="V773" s="209"/>
      <c r="W773" s="209"/>
      <c r="X773" s="209"/>
      <c r="Y773" s="209"/>
      <c r="Z773" s="209"/>
      <c r="AA773" s="209"/>
      <c r="AB773" s="209"/>
      <c r="AC773" s="209"/>
      <c r="AD773" s="209"/>
      <c r="AE773" s="209"/>
      <c r="AF773" s="209"/>
      <c r="AG773" s="209"/>
      <c r="AH773" s="209"/>
      <c r="AI773" s="209"/>
      <c r="AJ773" s="209"/>
      <c r="AK773" s="209"/>
      <c r="AL773" s="209"/>
      <c r="AM773" s="209"/>
      <c r="AN773" s="209"/>
      <c r="AO773" s="209"/>
      <c r="AP773" s="209"/>
      <c r="AQ773" s="209"/>
      <c r="AR773" s="209"/>
      <c r="AS773" s="209"/>
      <c r="AT773" s="209"/>
      <c r="AU773" s="209"/>
      <c r="AV773" s="209"/>
      <c r="AW773" s="209"/>
      <c r="AX773" s="209"/>
      <c r="AY773" s="209"/>
      <c r="AZ773" s="209"/>
      <c r="BA773" s="209"/>
      <c r="BB773" s="209"/>
      <c r="BC773" s="209"/>
      <c r="BD773" s="209"/>
      <c r="BE773" s="209"/>
      <c r="BF773" s="209"/>
      <c r="BG773" s="126"/>
      <c r="BH773" s="209"/>
      <c r="BI773" s="209"/>
      <c r="BJ773" s="209"/>
      <c r="BK773" s="209"/>
      <c r="BL773" s="209"/>
      <c r="BM773" s="209"/>
      <c r="BN773" s="126"/>
      <c r="BO773" s="209"/>
      <c r="BP773" s="126"/>
      <c r="BQ773" s="126"/>
    </row>
    <row r="774" spans="1:69" ht="12.75" customHeight="1">
      <c r="A774" s="127"/>
      <c r="B774" s="208"/>
      <c r="C774" s="209"/>
      <c r="D774" s="209"/>
      <c r="E774" s="209"/>
      <c r="F774" s="209"/>
      <c r="G774" s="209"/>
      <c r="H774" s="209"/>
      <c r="I774" s="209"/>
      <c r="J774" s="209"/>
      <c r="K774" s="209"/>
      <c r="L774" s="209"/>
      <c r="M774" s="209"/>
      <c r="N774" s="209"/>
      <c r="O774" s="209"/>
      <c r="P774" s="209"/>
      <c r="Q774" s="209"/>
      <c r="R774" s="209"/>
      <c r="S774" s="209"/>
      <c r="T774" s="209"/>
      <c r="U774" s="209"/>
      <c r="V774" s="209"/>
      <c r="W774" s="209"/>
      <c r="X774" s="209"/>
      <c r="Y774" s="209"/>
      <c r="Z774" s="209"/>
      <c r="AA774" s="209"/>
      <c r="AB774" s="209"/>
      <c r="AC774" s="209"/>
      <c r="AD774" s="209"/>
      <c r="AE774" s="209"/>
      <c r="AF774" s="209"/>
      <c r="AG774" s="209"/>
      <c r="AH774" s="209"/>
      <c r="AI774" s="209"/>
      <c r="AJ774" s="209"/>
      <c r="AK774" s="209"/>
      <c r="AL774" s="209"/>
      <c r="AM774" s="209"/>
      <c r="AN774" s="209"/>
      <c r="AO774" s="209"/>
      <c r="AP774" s="209"/>
      <c r="AQ774" s="209"/>
      <c r="AR774" s="209"/>
      <c r="AS774" s="209"/>
      <c r="AT774" s="209"/>
      <c r="AU774" s="209"/>
      <c r="AV774" s="209"/>
      <c r="AW774" s="209"/>
      <c r="AX774" s="209"/>
      <c r="AY774" s="209"/>
      <c r="AZ774" s="209"/>
      <c r="BA774" s="209"/>
      <c r="BB774" s="209"/>
      <c r="BC774" s="209"/>
      <c r="BD774" s="209"/>
      <c r="BE774" s="209"/>
      <c r="BF774" s="209"/>
      <c r="BG774" s="126"/>
      <c r="BH774" s="209"/>
      <c r="BI774" s="209"/>
      <c r="BJ774" s="209"/>
      <c r="BK774" s="209"/>
      <c r="BL774" s="209"/>
      <c r="BM774" s="209"/>
      <c r="BN774" s="126"/>
      <c r="BO774" s="209"/>
      <c r="BP774" s="126"/>
      <c r="BQ774" s="126"/>
    </row>
    <row r="775" spans="1:69" ht="12.75" customHeight="1">
      <c r="A775" s="127"/>
      <c r="B775" s="208"/>
      <c r="C775" s="209"/>
      <c r="D775" s="209"/>
      <c r="E775" s="209"/>
      <c r="F775" s="209"/>
      <c r="G775" s="209"/>
      <c r="H775" s="209"/>
      <c r="I775" s="209"/>
      <c r="J775" s="209"/>
      <c r="K775" s="209"/>
      <c r="L775" s="209"/>
      <c r="M775" s="209"/>
      <c r="N775" s="209"/>
      <c r="O775" s="209"/>
      <c r="P775" s="209"/>
      <c r="Q775" s="209"/>
      <c r="R775" s="209"/>
      <c r="S775" s="209"/>
      <c r="T775" s="209"/>
      <c r="U775" s="209"/>
      <c r="V775" s="209"/>
      <c r="W775" s="209"/>
      <c r="X775" s="209"/>
      <c r="Y775" s="209"/>
      <c r="Z775" s="209"/>
      <c r="AA775" s="209"/>
      <c r="AB775" s="209"/>
      <c r="AC775" s="209"/>
      <c r="AD775" s="209"/>
      <c r="AE775" s="209"/>
      <c r="AF775" s="209"/>
      <c r="AG775" s="209"/>
      <c r="AH775" s="209"/>
      <c r="AI775" s="209"/>
      <c r="AJ775" s="209"/>
      <c r="AK775" s="209"/>
      <c r="AL775" s="209"/>
      <c r="AM775" s="209"/>
      <c r="AN775" s="209"/>
      <c r="AO775" s="209"/>
      <c r="AP775" s="209"/>
      <c r="AQ775" s="209"/>
      <c r="AR775" s="209"/>
      <c r="AS775" s="209"/>
      <c r="AT775" s="209"/>
      <c r="AU775" s="209"/>
      <c r="AV775" s="209"/>
      <c r="AW775" s="209"/>
      <c r="AX775" s="209"/>
      <c r="AY775" s="209"/>
      <c r="AZ775" s="209"/>
      <c r="BA775" s="209"/>
      <c r="BB775" s="209"/>
      <c r="BC775" s="209"/>
      <c r="BD775" s="209"/>
      <c r="BE775" s="209"/>
      <c r="BF775" s="209"/>
      <c r="BG775" s="126"/>
      <c r="BH775" s="209"/>
      <c r="BI775" s="209"/>
      <c r="BJ775" s="209"/>
      <c r="BK775" s="209"/>
      <c r="BL775" s="209"/>
      <c r="BM775" s="209"/>
      <c r="BN775" s="126"/>
      <c r="BO775" s="209"/>
      <c r="BP775" s="126"/>
      <c r="BQ775" s="126"/>
    </row>
    <row r="776" spans="1:69" ht="12.75" customHeight="1">
      <c r="A776" s="127"/>
      <c r="B776" s="208"/>
      <c r="C776" s="209"/>
      <c r="D776" s="209"/>
      <c r="E776" s="209"/>
      <c r="F776" s="209"/>
      <c r="G776" s="209"/>
      <c r="H776" s="209"/>
      <c r="I776" s="209"/>
      <c r="J776" s="209"/>
      <c r="K776" s="209"/>
      <c r="L776" s="209"/>
      <c r="M776" s="209"/>
      <c r="N776" s="209"/>
      <c r="O776" s="209"/>
      <c r="P776" s="209"/>
      <c r="Q776" s="209"/>
      <c r="R776" s="209"/>
      <c r="S776" s="209"/>
      <c r="T776" s="209"/>
      <c r="U776" s="209"/>
      <c r="V776" s="209"/>
      <c r="W776" s="209"/>
      <c r="X776" s="209"/>
      <c r="Y776" s="209"/>
      <c r="Z776" s="209"/>
      <c r="AA776" s="209"/>
      <c r="AB776" s="209"/>
      <c r="AC776" s="209"/>
      <c r="AD776" s="209"/>
      <c r="AE776" s="209"/>
      <c r="AF776" s="209"/>
      <c r="AG776" s="209"/>
      <c r="AH776" s="209"/>
      <c r="AI776" s="209"/>
      <c r="AJ776" s="209"/>
      <c r="AK776" s="209"/>
      <c r="AL776" s="209"/>
      <c r="AM776" s="209"/>
      <c r="AN776" s="209"/>
      <c r="AO776" s="209"/>
      <c r="AP776" s="209"/>
      <c r="AQ776" s="209"/>
      <c r="AR776" s="209"/>
      <c r="AS776" s="209"/>
      <c r="AT776" s="209"/>
      <c r="AU776" s="209"/>
      <c r="AV776" s="209"/>
      <c r="AW776" s="209"/>
      <c r="AX776" s="209"/>
      <c r="AY776" s="209"/>
      <c r="AZ776" s="209"/>
      <c r="BA776" s="209"/>
      <c r="BB776" s="209"/>
      <c r="BC776" s="209"/>
      <c r="BD776" s="209"/>
      <c r="BE776" s="209"/>
      <c r="BF776" s="209"/>
      <c r="BG776" s="126"/>
      <c r="BH776" s="209"/>
      <c r="BI776" s="209"/>
      <c r="BJ776" s="209"/>
      <c r="BK776" s="209"/>
      <c r="BL776" s="209"/>
      <c r="BM776" s="209"/>
      <c r="BN776" s="126"/>
      <c r="BO776" s="209"/>
      <c r="BP776" s="126"/>
      <c r="BQ776" s="126"/>
    </row>
    <row r="777" spans="1:69" ht="12.75" customHeight="1">
      <c r="A777" s="127"/>
      <c r="B777" s="208"/>
      <c r="C777" s="209"/>
      <c r="D777" s="209"/>
      <c r="E777" s="209"/>
      <c r="F777" s="209"/>
      <c r="G777" s="209"/>
      <c r="H777" s="209"/>
      <c r="I777" s="209"/>
      <c r="J777" s="209"/>
      <c r="K777" s="209"/>
      <c r="L777" s="209"/>
      <c r="M777" s="209"/>
      <c r="N777" s="209"/>
      <c r="O777" s="209"/>
      <c r="P777" s="209"/>
      <c r="Q777" s="209"/>
      <c r="R777" s="209"/>
      <c r="S777" s="209"/>
      <c r="T777" s="209"/>
      <c r="U777" s="209"/>
      <c r="V777" s="209"/>
      <c r="W777" s="209"/>
      <c r="X777" s="209"/>
      <c r="Y777" s="209"/>
      <c r="Z777" s="209"/>
      <c r="AA777" s="209"/>
      <c r="AB777" s="209"/>
      <c r="AC777" s="209"/>
      <c r="AD777" s="209"/>
      <c r="AE777" s="209"/>
      <c r="AF777" s="209"/>
      <c r="AG777" s="209"/>
      <c r="AH777" s="209"/>
      <c r="AI777" s="209"/>
      <c r="AJ777" s="209"/>
      <c r="AK777" s="209"/>
      <c r="AL777" s="209"/>
      <c r="AM777" s="209"/>
      <c r="AN777" s="209"/>
      <c r="AO777" s="209"/>
      <c r="AP777" s="209"/>
      <c r="AQ777" s="209"/>
      <c r="AR777" s="209"/>
      <c r="AS777" s="209"/>
      <c r="AT777" s="209"/>
      <c r="AU777" s="209"/>
      <c r="AV777" s="209"/>
      <c r="AW777" s="209"/>
      <c r="AX777" s="209"/>
      <c r="AY777" s="209"/>
      <c r="AZ777" s="209"/>
      <c r="BA777" s="209"/>
      <c r="BB777" s="209"/>
      <c r="BC777" s="209"/>
      <c r="BD777" s="209"/>
      <c r="BE777" s="209"/>
      <c r="BF777" s="209"/>
      <c r="BG777" s="126"/>
      <c r="BH777" s="209"/>
      <c r="BI777" s="209"/>
      <c r="BJ777" s="209"/>
      <c r="BK777" s="209"/>
      <c r="BL777" s="209"/>
      <c r="BM777" s="209"/>
      <c r="BN777" s="126"/>
      <c r="BO777" s="209"/>
      <c r="BP777" s="126"/>
      <c r="BQ777" s="126"/>
    </row>
    <row r="778" spans="1:69" ht="12.75" customHeight="1">
      <c r="A778" s="127"/>
      <c r="B778" s="208"/>
      <c r="C778" s="209"/>
      <c r="D778" s="209"/>
      <c r="E778" s="209"/>
      <c r="F778" s="209"/>
      <c r="G778" s="209"/>
      <c r="H778" s="209"/>
      <c r="I778" s="209"/>
      <c r="J778" s="209"/>
      <c r="K778" s="209"/>
      <c r="L778" s="209"/>
      <c r="M778" s="209"/>
      <c r="N778" s="209"/>
      <c r="O778" s="209"/>
      <c r="P778" s="209"/>
      <c r="Q778" s="209"/>
      <c r="R778" s="209"/>
      <c r="S778" s="209"/>
      <c r="T778" s="209"/>
      <c r="U778" s="209"/>
      <c r="V778" s="209"/>
      <c r="W778" s="209"/>
      <c r="X778" s="209"/>
      <c r="Y778" s="209"/>
      <c r="Z778" s="209"/>
      <c r="AA778" s="209"/>
      <c r="AB778" s="209"/>
      <c r="AC778" s="209"/>
      <c r="AD778" s="209"/>
      <c r="AE778" s="209"/>
      <c r="AF778" s="209"/>
      <c r="AG778" s="209"/>
      <c r="AH778" s="209"/>
      <c r="AI778" s="209"/>
      <c r="AJ778" s="209"/>
      <c r="AK778" s="209"/>
      <c r="AL778" s="209"/>
      <c r="AM778" s="209"/>
      <c r="AN778" s="209"/>
      <c r="AO778" s="209"/>
      <c r="AP778" s="209"/>
      <c r="AQ778" s="209"/>
      <c r="AR778" s="209"/>
      <c r="AS778" s="209"/>
      <c r="AT778" s="209"/>
      <c r="AU778" s="209"/>
      <c r="AV778" s="209"/>
      <c r="AW778" s="209"/>
      <c r="AX778" s="209"/>
      <c r="AY778" s="209"/>
      <c r="AZ778" s="209"/>
      <c r="BA778" s="209"/>
      <c r="BB778" s="209"/>
      <c r="BC778" s="209"/>
      <c r="BD778" s="209"/>
      <c r="BE778" s="209"/>
      <c r="BF778" s="209"/>
      <c r="BG778" s="126"/>
      <c r="BH778" s="209"/>
      <c r="BI778" s="209"/>
      <c r="BJ778" s="209"/>
      <c r="BK778" s="209"/>
      <c r="BL778" s="209"/>
      <c r="BM778" s="209"/>
      <c r="BN778" s="126"/>
      <c r="BO778" s="209"/>
      <c r="BP778" s="126"/>
      <c r="BQ778" s="126"/>
    </row>
    <row r="779" spans="1:69" ht="12.75" customHeight="1">
      <c r="A779" s="127"/>
      <c r="B779" s="208"/>
      <c r="C779" s="209"/>
      <c r="D779" s="209"/>
      <c r="E779" s="209"/>
      <c r="F779" s="209"/>
      <c r="G779" s="209"/>
      <c r="H779" s="209"/>
      <c r="I779" s="209"/>
      <c r="J779" s="209"/>
      <c r="K779" s="209"/>
      <c r="L779" s="209"/>
      <c r="M779" s="209"/>
      <c r="N779" s="209"/>
      <c r="O779" s="209"/>
      <c r="P779" s="209"/>
      <c r="Q779" s="209"/>
      <c r="R779" s="209"/>
      <c r="S779" s="209"/>
      <c r="T779" s="209"/>
      <c r="U779" s="209"/>
      <c r="V779" s="209"/>
      <c r="W779" s="209"/>
      <c r="X779" s="209"/>
      <c r="Y779" s="209"/>
      <c r="Z779" s="209"/>
      <c r="AA779" s="209"/>
      <c r="AB779" s="209"/>
      <c r="AC779" s="209"/>
      <c r="AD779" s="209"/>
      <c r="AE779" s="209"/>
      <c r="AF779" s="209"/>
      <c r="AG779" s="209"/>
      <c r="AH779" s="209"/>
      <c r="AI779" s="209"/>
      <c r="AJ779" s="209"/>
      <c r="AK779" s="209"/>
      <c r="AL779" s="209"/>
      <c r="AM779" s="209"/>
      <c r="AN779" s="209"/>
      <c r="AO779" s="209"/>
      <c r="AP779" s="209"/>
      <c r="AQ779" s="209"/>
      <c r="AR779" s="209"/>
      <c r="AS779" s="209"/>
      <c r="AT779" s="209"/>
      <c r="AU779" s="209"/>
      <c r="AV779" s="209"/>
      <c r="AW779" s="209"/>
      <c r="AX779" s="209"/>
      <c r="AY779" s="209"/>
      <c r="AZ779" s="209"/>
      <c r="BA779" s="209"/>
      <c r="BB779" s="209"/>
      <c r="BC779" s="209"/>
      <c r="BD779" s="209"/>
      <c r="BE779" s="209"/>
      <c r="BF779" s="209"/>
      <c r="BG779" s="126"/>
      <c r="BH779" s="209"/>
      <c r="BI779" s="209"/>
      <c r="BJ779" s="209"/>
      <c r="BK779" s="209"/>
      <c r="BL779" s="209"/>
      <c r="BM779" s="209"/>
      <c r="BN779" s="126"/>
      <c r="BO779" s="209"/>
      <c r="BP779" s="126"/>
      <c r="BQ779" s="126"/>
    </row>
    <row r="780" spans="1:69" ht="12.75" customHeight="1">
      <c r="A780" s="127"/>
      <c r="B780" s="208"/>
      <c r="C780" s="209"/>
      <c r="D780" s="209"/>
      <c r="E780" s="209"/>
      <c r="F780" s="209"/>
      <c r="G780" s="209"/>
      <c r="H780" s="209"/>
      <c r="I780" s="209"/>
      <c r="J780" s="209"/>
      <c r="K780" s="209"/>
      <c r="L780" s="209"/>
      <c r="M780" s="209"/>
      <c r="N780" s="209"/>
      <c r="O780" s="209"/>
      <c r="P780" s="209"/>
      <c r="Q780" s="209"/>
      <c r="R780" s="209"/>
      <c r="S780" s="209"/>
      <c r="T780" s="209"/>
      <c r="U780" s="209"/>
      <c r="V780" s="209"/>
      <c r="W780" s="209"/>
      <c r="X780" s="209"/>
      <c r="Y780" s="209"/>
      <c r="Z780" s="209"/>
      <c r="AA780" s="209"/>
      <c r="AB780" s="209"/>
      <c r="AC780" s="209"/>
      <c r="AD780" s="209"/>
      <c r="AE780" s="209"/>
      <c r="AF780" s="209"/>
      <c r="AG780" s="209"/>
      <c r="AH780" s="209"/>
      <c r="AI780" s="209"/>
      <c r="AJ780" s="209"/>
      <c r="AK780" s="209"/>
      <c r="AL780" s="209"/>
      <c r="AM780" s="209"/>
      <c r="AN780" s="209"/>
      <c r="AO780" s="209"/>
      <c r="AP780" s="209"/>
      <c r="AQ780" s="209"/>
      <c r="AR780" s="209"/>
      <c r="AS780" s="209"/>
      <c r="AT780" s="209"/>
      <c r="AU780" s="209"/>
      <c r="AV780" s="209"/>
      <c r="AW780" s="209"/>
      <c r="AX780" s="209"/>
      <c r="AY780" s="209"/>
      <c r="AZ780" s="209"/>
      <c r="BA780" s="209"/>
      <c r="BB780" s="209"/>
      <c r="BC780" s="209"/>
      <c r="BD780" s="209"/>
      <c r="BE780" s="209"/>
      <c r="BF780" s="209"/>
      <c r="BG780" s="126"/>
      <c r="BH780" s="209"/>
      <c r="BI780" s="209"/>
      <c r="BJ780" s="209"/>
      <c r="BK780" s="209"/>
      <c r="BL780" s="209"/>
      <c r="BM780" s="209"/>
      <c r="BN780" s="126"/>
      <c r="BO780" s="209"/>
      <c r="BP780" s="126"/>
      <c r="BQ780" s="126"/>
    </row>
    <row r="781" spans="1:69" ht="12.75" customHeight="1">
      <c r="A781" s="127"/>
      <c r="B781" s="208"/>
      <c r="C781" s="209"/>
      <c r="D781" s="209"/>
      <c r="E781" s="209"/>
      <c r="F781" s="209"/>
      <c r="G781" s="209"/>
      <c r="H781" s="209"/>
      <c r="I781" s="209"/>
      <c r="J781" s="209"/>
      <c r="K781" s="209"/>
      <c r="L781" s="209"/>
      <c r="M781" s="209"/>
      <c r="N781" s="209"/>
      <c r="O781" s="209"/>
      <c r="P781" s="209"/>
      <c r="Q781" s="209"/>
      <c r="R781" s="209"/>
      <c r="S781" s="209"/>
      <c r="T781" s="209"/>
      <c r="U781" s="209"/>
      <c r="V781" s="209"/>
      <c r="W781" s="209"/>
      <c r="X781" s="209"/>
      <c r="Y781" s="209"/>
      <c r="Z781" s="209"/>
      <c r="AA781" s="209"/>
      <c r="AB781" s="209"/>
      <c r="AC781" s="209"/>
      <c r="AD781" s="209"/>
      <c r="AE781" s="209"/>
      <c r="AF781" s="209"/>
      <c r="AG781" s="209"/>
      <c r="AH781" s="209"/>
      <c r="AI781" s="209"/>
      <c r="AJ781" s="209"/>
      <c r="AK781" s="209"/>
      <c r="AL781" s="209"/>
      <c r="AM781" s="209"/>
      <c r="AN781" s="209"/>
      <c r="AO781" s="209"/>
      <c r="AP781" s="209"/>
      <c r="AQ781" s="209"/>
      <c r="AR781" s="209"/>
      <c r="AS781" s="209"/>
      <c r="AT781" s="209"/>
      <c r="AU781" s="209"/>
      <c r="AV781" s="209"/>
      <c r="AW781" s="209"/>
      <c r="AX781" s="209"/>
      <c r="AY781" s="209"/>
      <c r="AZ781" s="209"/>
      <c r="BA781" s="209"/>
      <c r="BB781" s="209"/>
      <c r="BC781" s="209"/>
      <c r="BD781" s="209"/>
      <c r="BE781" s="209"/>
      <c r="BF781" s="209"/>
      <c r="BG781" s="126"/>
      <c r="BH781" s="209"/>
      <c r="BI781" s="209"/>
      <c r="BJ781" s="209"/>
      <c r="BK781" s="209"/>
      <c r="BL781" s="209"/>
      <c r="BM781" s="209"/>
      <c r="BN781" s="126"/>
      <c r="BO781" s="209"/>
      <c r="BP781" s="126"/>
      <c r="BQ781" s="126"/>
    </row>
    <row r="782" spans="1:69" ht="12.75" customHeight="1">
      <c r="A782" s="127"/>
      <c r="B782" s="208"/>
      <c r="C782" s="209"/>
      <c r="D782" s="209"/>
      <c r="E782" s="209"/>
      <c r="F782" s="209"/>
      <c r="G782" s="209"/>
      <c r="H782" s="209"/>
      <c r="I782" s="209"/>
      <c r="J782" s="209"/>
      <c r="K782" s="209"/>
      <c r="L782" s="209"/>
      <c r="M782" s="209"/>
      <c r="N782" s="209"/>
      <c r="O782" s="209"/>
      <c r="P782" s="209"/>
      <c r="Q782" s="209"/>
      <c r="R782" s="209"/>
      <c r="S782" s="209"/>
      <c r="T782" s="209"/>
      <c r="U782" s="209"/>
      <c r="V782" s="209"/>
      <c r="W782" s="209"/>
      <c r="X782" s="209"/>
      <c r="Y782" s="209"/>
      <c r="Z782" s="209"/>
      <c r="AA782" s="209"/>
      <c r="AB782" s="209"/>
      <c r="AC782" s="209"/>
      <c r="AD782" s="209"/>
      <c r="AE782" s="209"/>
      <c r="AF782" s="209"/>
      <c r="AG782" s="209"/>
      <c r="AH782" s="209"/>
      <c r="AI782" s="209"/>
      <c r="AJ782" s="209"/>
      <c r="AK782" s="209"/>
      <c r="AL782" s="209"/>
      <c r="AM782" s="209"/>
      <c r="AN782" s="209"/>
      <c r="AO782" s="209"/>
      <c r="AP782" s="209"/>
      <c r="AQ782" s="209"/>
      <c r="AR782" s="209"/>
      <c r="AS782" s="209"/>
      <c r="AT782" s="209"/>
      <c r="AU782" s="209"/>
      <c r="AV782" s="209"/>
      <c r="AW782" s="209"/>
      <c r="AX782" s="209"/>
      <c r="AY782" s="209"/>
      <c r="AZ782" s="209"/>
      <c r="BA782" s="209"/>
      <c r="BB782" s="209"/>
      <c r="BC782" s="209"/>
      <c r="BD782" s="209"/>
      <c r="BE782" s="209"/>
      <c r="BF782" s="209"/>
      <c r="BG782" s="126"/>
      <c r="BH782" s="209"/>
      <c r="BI782" s="209"/>
      <c r="BJ782" s="209"/>
      <c r="BK782" s="209"/>
      <c r="BL782" s="209"/>
      <c r="BM782" s="209"/>
      <c r="BN782" s="126"/>
      <c r="BO782" s="209"/>
      <c r="BP782" s="126"/>
      <c r="BQ782" s="126"/>
    </row>
    <row r="783" spans="1:69" ht="12.75" customHeight="1">
      <c r="A783" s="127"/>
      <c r="B783" s="208"/>
      <c r="C783" s="209"/>
      <c r="D783" s="209"/>
      <c r="E783" s="209"/>
      <c r="F783" s="209"/>
      <c r="G783" s="209"/>
      <c r="H783" s="209"/>
      <c r="I783" s="209"/>
      <c r="J783" s="209"/>
      <c r="K783" s="209"/>
      <c r="L783" s="209"/>
      <c r="M783" s="209"/>
      <c r="N783" s="209"/>
      <c r="O783" s="209"/>
      <c r="P783" s="209"/>
      <c r="Q783" s="209"/>
      <c r="R783" s="209"/>
      <c r="S783" s="209"/>
      <c r="T783" s="209"/>
      <c r="U783" s="209"/>
      <c r="V783" s="209"/>
      <c r="W783" s="209"/>
      <c r="X783" s="209"/>
      <c r="Y783" s="209"/>
      <c r="Z783" s="209"/>
      <c r="AA783" s="209"/>
      <c r="AB783" s="209"/>
      <c r="AC783" s="209"/>
      <c r="AD783" s="209"/>
      <c r="AE783" s="209"/>
      <c r="AF783" s="209"/>
      <c r="AG783" s="209"/>
      <c r="AH783" s="209"/>
      <c r="AI783" s="209"/>
      <c r="AJ783" s="209"/>
      <c r="AK783" s="209"/>
      <c r="AL783" s="209"/>
      <c r="AM783" s="209"/>
      <c r="AN783" s="209"/>
      <c r="AO783" s="209"/>
      <c r="AP783" s="209"/>
      <c r="AQ783" s="209"/>
      <c r="AR783" s="209"/>
      <c r="AS783" s="209"/>
      <c r="AT783" s="209"/>
      <c r="AU783" s="209"/>
      <c r="AV783" s="209"/>
      <c r="AW783" s="209"/>
      <c r="AX783" s="209"/>
      <c r="AY783" s="209"/>
      <c r="AZ783" s="209"/>
      <c r="BA783" s="209"/>
      <c r="BB783" s="209"/>
      <c r="BC783" s="209"/>
      <c r="BD783" s="209"/>
      <c r="BE783" s="209"/>
      <c r="BF783" s="209"/>
      <c r="BG783" s="126"/>
      <c r="BH783" s="209"/>
      <c r="BI783" s="209"/>
      <c r="BJ783" s="209"/>
      <c r="BK783" s="209"/>
      <c r="BL783" s="209"/>
      <c r="BM783" s="209"/>
      <c r="BN783" s="126"/>
      <c r="BO783" s="209"/>
      <c r="BP783" s="126"/>
      <c r="BQ783" s="126"/>
    </row>
    <row r="784" spans="1:69" ht="12.75" customHeight="1">
      <c r="A784" s="127"/>
      <c r="B784" s="208"/>
      <c r="C784" s="209"/>
      <c r="D784" s="209"/>
      <c r="E784" s="209"/>
      <c r="F784" s="209"/>
      <c r="G784" s="209"/>
      <c r="H784" s="209"/>
      <c r="I784" s="209"/>
      <c r="J784" s="209"/>
      <c r="K784" s="209"/>
      <c r="L784" s="209"/>
      <c r="M784" s="209"/>
      <c r="N784" s="209"/>
      <c r="O784" s="209"/>
      <c r="P784" s="209"/>
      <c r="Q784" s="209"/>
      <c r="R784" s="209"/>
      <c r="S784" s="209"/>
      <c r="T784" s="209"/>
      <c r="U784" s="209"/>
      <c r="V784" s="209"/>
      <c r="W784" s="209"/>
      <c r="X784" s="209"/>
      <c r="Y784" s="209"/>
      <c r="Z784" s="209"/>
      <c r="AA784" s="209"/>
      <c r="AB784" s="209"/>
      <c r="AC784" s="209"/>
      <c r="AD784" s="209"/>
      <c r="AE784" s="209"/>
      <c r="AF784" s="209"/>
      <c r="AG784" s="209"/>
      <c r="AH784" s="209"/>
      <c r="AI784" s="209"/>
      <c r="AJ784" s="209"/>
      <c r="AK784" s="209"/>
      <c r="AL784" s="209"/>
      <c r="AM784" s="209"/>
      <c r="AN784" s="209"/>
      <c r="AO784" s="209"/>
      <c r="AP784" s="209"/>
      <c r="AQ784" s="209"/>
      <c r="AR784" s="209"/>
      <c r="AS784" s="209"/>
      <c r="AT784" s="209"/>
      <c r="AU784" s="209"/>
      <c r="AV784" s="209"/>
      <c r="AW784" s="209"/>
      <c r="AX784" s="209"/>
      <c r="AY784" s="209"/>
      <c r="AZ784" s="209"/>
      <c r="BA784" s="209"/>
      <c r="BB784" s="209"/>
      <c r="BC784" s="209"/>
      <c r="BD784" s="209"/>
      <c r="BE784" s="209"/>
      <c r="BF784" s="209"/>
      <c r="BG784" s="126"/>
      <c r="BH784" s="209"/>
      <c r="BI784" s="209"/>
      <c r="BJ784" s="209"/>
      <c r="BK784" s="209"/>
      <c r="BL784" s="209"/>
      <c r="BM784" s="209"/>
      <c r="BN784" s="126"/>
      <c r="BO784" s="209"/>
      <c r="BP784" s="126"/>
      <c r="BQ784" s="126"/>
    </row>
    <row r="785" spans="1:69" ht="12.75" customHeight="1">
      <c r="A785" s="127"/>
      <c r="B785" s="208"/>
      <c r="C785" s="209"/>
      <c r="D785" s="209"/>
      <c r="E785" s="209"/>
      <c r="F785" s="209"/>
      <c r="G785" s="209"/>
      <c r="H785" s="209"/>
      <c r="I785" s="209"/>
      <c r="J785" s="209"/>
      <c r="K785" s="209"/>
      <c r="L785" s="209"/>
      <c r="M785" s="209"/>
      <c r="N785" s="209"/>
      <c r="O785" s="209"/>
      <c r="P785" s="209"/>
      <c r="Q785" s="209"/>
      <c r="R785" s="209"/>
      <c r="S785" s="209"/>
      <c r="T785" s="209"/>
      <c r="U785" s="209"/>
      <c r="V785" s="209"/>
      <c r="W785" s="209"/>
      <c r="X785" s="209"/>
      <c r="Y785" s="209"/>
      <c r="Z785" s="209"/>
      <c r="AA785" s="209"/>
      <c r="AB785" s="209"/>
      <c r="AC785" s="209"/>
      <c r="AD785" s="209"/>
      <c r="AE785" s="209"/>
      <c r="AF785" s="209"/>
      <c r="AG785" s="209"/>
      <c r="AH785" s="209"/>
      <c r="AI785" s="209"/>
      <c r="AJ785" s="209"/>
      <c r="AK785" s="209"/>
      <c r="AL785" s="209"/>
      <c r="AM785" s="209"/>
      <c r="AN785" s="209"/>
      <c r="AO785" s="209"/>
      <c r="AP785" s="209"/>
      <c r="AQ785" s="209"/>
      <c r="AR785" s="209"/>
      <c r="AS785" s="209"/>
      <c r="AT785" s="209"/>
      <c r="AU785" s="209"/>
      <c r="AV785" s="209"/>
      <c r="AW785" s="209"/>
      <c r="AX785" s="209"/>
      <c r="AY785" s="209"/>
      <c r="AZ785" s="209"/>
      <c r="BA785" s="209"/>
      <c r="BB785" s="209"/>
      <c r="BC785" s="209"/>
      <c r="BD785" s="209"/>
      <c r="BE785" s="209"/>
      <c r="BF785" s="209"/>
      <c r="BG785" s="126"/>
      <c r="BH785" s="209"/>
      <c r="BI785" s="209"/>
      <c r="BJ785" s="209"/>
      <c r="BK785" s="209"/>
      <c r="BL785" s="209"/>
      <c r="BM785" s="209"/>
      <c r="BN785" s="126"/>
      <c r="BO785" s="209"/>
      <c r="BP785" s="126"/>
      <c r="BQ785" s="126"/>
    </row>
    <row r="786" spans="1:69" ht="12.75" customHeight="1">
      <c r="A786" s="127"/>
      <c r="B786" s="208"/>
      <c r="C786" s="209"/>
      <c r="D786" s="209"/>
      <c r="E786" s="209"/>
      <c r="F786" s="209"/>
      <c r="G786" s="209"/>
      <c r="H786" s="209"/>
      <c r="I786" s="209"/>
      <c r="J786" s="209"/>
      <c r="K786" s="209"/>
      <c r="L786" s="209"/>
      <c r="M786" s="209"/>
      <c r="N786" s="209"/>
      <c r="O786" s="209"/>
      <c r="P786" s="209"/>
      <c r="Q786" s="209"/>
      <c r="R786" s="209"/>
      <c r="S786" s="209"/>
      <c r="T786" s="209"/>
      <c r="U786" s="209"/>
      <c r="V786" s="209"/>
      <c r="W786" s="209"/>
      <c r="X786" s="209"/>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9"/>
      <c r="BE786" s="209"/>
      <c r="BF786" s="209"/>
      <c r="BG786" s="126"/>
      <c r="BH786" s="209"/>
      <c r="BI786" s="209"/>
      <c r="BJ786" s="209"/>
      <c r="BK786" s="209"/>
      <c r="BL786" s="209"/>
      <c r="BM786" s="209"/>
      <c r="BN786" s="126"/>
      <c r="BO786" s="209"/>
      <c r="BP786" s="126"/>
      <c r="BQ786" s="126"/>
    </row>
    <row r="787" spans="1:69" ht="12.75" customHeight="1">
      <c r="A787" s="127"/>
      <c r="B787" s="208"/>
      <c r="C787" s="209"/>
      <c r="D787" s="209"/>
      <c r="E787" s="209"/>
      <c r="F787" s="209"/>
      <c r="G787" s="209"/>
      <c r="H787" s="209"/>
      <c r="I787" s="209"/>
      <c r="J787" s="209"/>
      <c r="K787" s="209"/>
      <c r="L787" s="209"/>
      <c r="M787" s="209"/>
      <c r="N787" s="209"/>
      <c r="O787" s="209"/>
      <c r="P787" s="209"/>
      <c r="Q787" s="209"/>
      <c r="R787" s="209"/>
      <c r="S787" s="209"/>
      <c r="T787" s="209"/>
      <c r="U787" s="209"/>
      <c r="V787" s="209"/>
      <c r="W787" s="209"/>
      <c r="X787" s="209"/>
      <c r="Y787" s="209"/>
      <c r="Z787" s="209"/>
      <c r="AA787" s="209"/>
      <c r="AB787" s="209"/>
      <c r="AC787" s="209"/>
      <c r="AD787" s="209"/>
      <c r="AE787" s="209"/>
      <c r="AF787" s="209"/>
      <c r="AG787" s="209"/>
      <c r="AH787" s="209"/>
      <c r="AI787" s="209"/>
      <c r="AJ787" s="209"/>
      <c r="AK787" s="209"/>
      <c r="AL787" s="209"/>
      <c r="AM787" s="209"/>
      <c r="AN787" s="209"/>
      <c r="AO787" s="209"/>
      <c r="AP787" s="209"/>
      <c r="AQ787" s="209"/>
      <c r="AR787" s="209"/>
      <c r="AS787" s="209"/>
      <c r="AT787" s="209"/>
      <c r="AU787" s="209"/>
      <c r="AV787" s="209"/>
      <c r="AW787" s="209"/>
      <c r="AX787" s="209"/>
      <c r="AY787" s="209"/>
      <c r="AZ787" s="209"/>
      <c r="BA787" s="209"/>
      <c r="BB787" s="209"/>
      <c r="BC787" s="209"/>
      <c r="BD787" s="209"/>
      <c r="BE787" s="209"/>
      <c r="BF787" s="209"/>
      <c r="BG787" s="126"/>
      <c r="BH787" s="209"/>
      <c r="BI787" s="209"/>
      <c r="BJ787" s="209"/>
      <c r="BK787" s="209"/>
      <c r="BL787" s="209"/>
      <c r="BM787" s="209"/>
      <c r="BN787" s="126"/>
      <c r="BO787" s="209"/>
      <c r="BP787" s="126"/>
      <c r="BQ787" s="126"/>
    </row>
    <row r="788" spans="1:69" ht="12.75" customHeight="1">
      <c r="A788" s="127"/>
      <c r="B788" s="208"/>
      <c r="C788" s="209"/>
      <c r="D788" s="209"/>
      <c r="E788" s="209"/>
      <c r="F788" s="209"/>
      <c r="G788" s="209"/>
      <c r="H788" s="209"/>
      <c r="I788" s="209"/>
      <c r="J788" s="209"/>
      <c r="K788" s="209"/>
      <c r="L788" s="209"/>
      <c r="M788" s="209"/>
      <c r="N788" s="209"/>
      <c r="O788" s="209"/>
      <c r="P788" s="209"/>
      <c r="Q788" s="209"/>
      <c r="R788" s="209"/>
      <c r="S788" s="209"/>
      <c r="T788" s="209"/>
      <c r="U788" s="209"/>
      <c r="V788" s="209"/>
      <c r="W788" s="209"/>
      <c r="X788" s="209"/>
      <c r="Y788" s="209"/>
      <c r="Z788" s="209"/>
      <c r="AA788" s="209"/>
      <c r="AB788" s="209"/>
      <c r="AC788" s="209"/>
      <c r="AD788" s="209"/>
      <c r="AE788" s="209"/>
      <c r="AF788" s="209"/>
      <c r="AG788" s="209"/>
      <c r="AH788" s="209"/>
      <c r="AI788" s="209"/>
      <c r="AJ788" s="209"/>
      <c r="AK788" s="209"/>
      <c r="AL788" s="209"/>
      <c r="AM788" s="209"/>
      <c r="AN788" s="209"/>
      <c r="AO788" s="209"/>
      <c r="AP788" s="209"/>
      <c r="AQ788" s="209"/>
      <c r="AR788" s="209"/>
      <c r="AS788" s="209"/>
      <c r="AT788" s="209"/>
      <c r="AU788" s="209"/>
      <c r="AV788" s="209"/>
      <c r="AW788" s="209"/>
      <c r="AX788" s="209"/>
      <c r="AY788" s="209"/>
      <c r="AZ788" s="209"/>
      <c r="BA788" s="209"/>
      <c r="BB788" s="209"/>
      <c r="BC788" s="209"/>
      <c r="BD788" s="209"/>
      <c r="BE788" s="209"/>
      <c r="BF788" s="209"/>
      <c r="BG788" s="126"/>
      <c r="BH788" s="209"/>
      <c r="BI788" s="209"/>
      <c r="BJ788" s="209"/>
      <c r="BK788" s="209"/>
      <c r="BL788" s="209"/>
      <c r="BM788" s="209"/>
      <c r="BN788" s="126"/>
      <c r="BO788" s="209"/>
      <c r="BP788" s="126"/>
      <c r="BQ788" s="126"/>
    </row>
    <row r="789" spans="1:69" ht="12.75" customHeight="1">
      <c r="A789" s="127"/>
      <c r="B789" s="208"/>
      <c r="C789" s="209"/>
      <c r="D789" s="209"/>
      <c r="E789" s="209"/>
      <c r="F789" s="209"/>
      <c r="G789" s="209"/>
      <c r="H789" s="209"/>
      <c r="I789" s="209"/>
      <c r="J789" s="209"/>
      <c r="K789" s="209"/>
      <c r="L789" s="209"/>
      <c r="M789" s="209"/>
      <c r="N789" s="209"/>
      <c r="O789" s="209"/>
      <c r="P789" s="209"/>
      <c r="Q789" s="209"/>
      <c r="R789" s="209"/>
      <c r="S789" s="209"/>
      <c r="T789" s="209"/>
      <c r="U789" s="209"/>
      <c r="V789" s="209"/>
      <c r="W789" s="209"/>
      <c r="X789" s="209"/>
      <c r="Y789" s="209"/>
      <c r="Z789" s="209"/>
      <c r="AA789" s="209"/>
      <c r="AB789" s="209"/>
      <c r="AC789" s="209"/>
      <c r="AD789" s="209"/>
      <c r="AE789" s="209"/>
      <c r="AF789" s="209"/>
      <c r="AG789" s="209"/>
      <c r="AH789" s="209"/>
      <c r="AI789" s="209"/>
      <c r="AJ789" s="209"/>
      <c r="AK789" s="209"/>
      <c r="AL789" s="209"/>
      <c r="AM789" s="209"/>
      <c r="AN789" s="209"/>
      <c r="AO789" s="209"/>
      <c r="AP789" s="209"/>
      <c r="AQ789" s="209"/>
      <c r="AR789" s="209"/>
      <c r="AS789" s="209"/>
      <c r="AT789" s="209"/>
      <c r="AU789" s="209"/>
      <c r="AV789" s="209"/>
      <c r="AW789" s="209"/>
      <c r="AX789" s="209"/>
      <c r="AY789" s="209"/>
      <c r="AZ789" s="209"/>
      <c r="BA789" s="209"/>
      <c r="BB789" s="209"/>
      <c r="BC789" s="209"/>
      <c r="BD789" s="209"/>
      <c r="BE789" s="209"/>
      <c r="BF789" s="209"/>
      <c r="BG789" s="126"/>
      <c r="BH789" s="209"/>
      <c r="BI789" s="209"/>
      <c r="BJ789" s="209"/>
      <c r="BK789" s="209"/>
      <c r="BL789" s="209"/>
      <c r="BM789" s="209"/>
      <c r="BN789" s="126"/>
      <c r="BO789" s="209"/>
      <c r="BP789" s="126"/>
      <c r="BQ789" s="126"/>
    </row>
    <row r="790" spans="1:69" ht="12.75" customHeight="1">
      <c r="A790" s="127"/>
      <c r="B790" s="208"/>
      <c r="C790" s="209"/>
      <c r="D790" s="209"/>
      <c r="E790" s="209"/>
      <c r="F790" s="209"/>
      <c r="G790" s="209"/>
      <c r="H790" s="209"/>
      <c r="I790" s="209"/>
      <c r="J790" s="209"/>
      <c r="K790" s="209"/>
      <c r="L790" s="209"/>
      <c r="M790" s="209"/>
      <c r="N790" s="209"/>
      <c r="O790" s="209"/>
      <c r="P790" s="209"/>
      <c r="Q790" s="209"/>
      <c r="R790" s="209"/>
      <c r="S790" s="209"/>
      <c r="T790" s="209"/>
      <c r="U790" s="209"/>
      <c r="V790" s="209"/>
      <c r="W790" s="209"/>
      <c r="X790" s="209"/>
      <c r="Y790" s="209"/>
      <c r="Z790" s="209"/>
      <c r="AA790" s="209"/>
      <c r="AB790" s="209"/>
      <c r="AC790" s="209"/>
      <c r="AD790" s="209"/>
      <c r="AE790" s="209"/>
      <c r="AF790" s="209"/>
      <c r="AG790" s="209"/>
      <c r="AH790" s="209"/>
      <c r="AI790" s="209"/>
      <c r="AJ790" s="209"/>
      <c r="AK790" s="209"/>
      <c r="AL790" s="209"/>
      <c r="AM790" s="209"/>
      <c r="AN790" s="209"/>
      <c r="AO790" s="209"/>
      <c r="AP790" s="209"/>
      <c r="AQ790" s="209"/>
      <c r="AR790" s="209"/>
      <c r="AS790" s="209"/>
      <c r="AT790" s="209"/>
      <c r="AU790" s="209"/>
      <c r="AV790" s="209"/>
      <c r="AW790" s="209"/>
      <c r="AX790" s="209"/>
      <c r="AY790" s="209"/>
      <c r="AZ790" s="209"/>
      <c r="BA790" s="209"/>
      <c r="BB790" s="209"/>
      <c r="BC790" s="209"/>
      <c r="BD790" s="209"/>
      <c r="BE790" s="209"/>
      <c r="BF790" s="209"/>
      <c r="BG790" s="126"/>
      <c r="BH790" s="209"/>
      <c r="BI790" s="209"/>
      <c r="BJ790" s="209"/>
      <c r="BK790" s="209"/>
      <c r="BL790" s="209"/>
      <c r="BM790" s="209"/>
      <c r="BN790" s="126"/>
      <c r="BO790" s="209"/>
      <c r="BP790" s="126"/>
      <c r="BQ790" s="126"/>
    </row>
    <row r="791" spans="1:69" ht="12.75" customHeight="1">
      <c r="A791" s="127"/>
      <c r="B791" s="208"/>
      <c r="C791" s="209"/>
      <c r="D791" s="209"/>
      <c r="E791" s="209"/>
      <c r="F791" s="209"/>
      <c r="G791" s="209"/>
      <c r="H791" s="209"/>
      <c r="I791" s="209"/>
      <c r="J791" s="209"/>
      <c r="K791" s="209"/>
      <c r="L791" s="209"/>
      <c r="M791" s="209"/>
      <c r="N791" s="209"/>
      <c r="O791" s="209"/>
      <c r="P791" s="209"/>
      <c r="Q791" s="209"/>
      <c r="R791" s="209"/>
      <c r="S791" s="209"/>
      <c r="T791" s="209"/>
      <c r="U791" s="209"/>
      <c r="V791" s="209"/>
      <c r="W791" s="209"/>
      <c r="X791" s="209"/>
      <c r="Y791" s="209"/>
      <c r="Z791" s="209"/>
      <c r="AA791" s="209"/>
      <c r="AB791" s="209"/>
      <c r="AC791" s="209"/>
      <c r="AD791" s="209"/>
      <c r="AE791" s="209"/>
      <c r="AF791" s="209"/>
      <c r="AG791" s="209"/>
      <c r="AH791" s="209"/>
      <c r="AI791" s="209"/>
      <c r="AJ791" s="209"/>
      <c r="AK791" s="209"/>
      <c r="AL791" s="209"/>
      <c r="AM791" s="209"/>
      <c r="AN791" s="209"/>
      <c r="AO791" s="209"/>
      <c r="AP791" s="209"/>
      <c r="AQ791" s="209"/>
      <c r="AR791" s="209"/>
      <c r="AS791" s="209"/>
      <c r="AT791" s="209"/>
      <c r="AU791" s="209"/>
      <c r="AV791" s="209"/>
      <c r="AW791" s="209"/>
      <c r="AX791" s="209"/>
      <c r="AY791" s="209"/>
      <c r="AZ791" s="209"/>
      <c r="BA791" s="209"/>
      <c r="BB791" s="209"/>
      <c r="BC791" s="209"/>
      <c r="BD791" s="209"/>
      <c r="BE791" s="209"/>
      <c r="BF791" s="209"/>
      <c r="BG791" s="126"/>
      <c r="BH791" s="209"/>
      <c r="BI791" s="209"/>
      <c r="BJ791" s="209"/>
      <c r="BK791" s="209"/>
      <c r="BL791" s="209"/>
      <c r="BM791" s="209"/>
      <c r="BN791" s="126"/>
      <c r="BO791" s="209"/>
      <c r="BP791" s="126"/>
      <c r="BQ791" s="126"/>
    </row>
    <row r="792" spans="1:69" ht="12.75" customHeight="1">
      <c r="A792" s="127"/>
      <c r="B792" s="208"/>
      <c r="C792" s="209"/>
      <c r="D792" s="209"/>
      <c r="E792" s="209"/>
      <c r="F792" s="209"/>
      <c r="G792" s="209"/>
      <c r="H792" s="209"/>
      <c r="I792" s="209"/>
      <c r="J792" s="209"/>
      <c r="K792" s="209"/>
      <c r="L792" s="209"/>
      <c r="M792" s="209"/>
      <c r="N792" s="209"/>
      <c r="O792" s="209"/>
      <c r="P792" s="209"/>
      <c r="Q792" s="209"/>
      <c r="R792" s="209"/>
      <c r="S792" s="209"/>
      <c r="T792" s="209"/>
      <c r="U792" s="209"/>
      <c r="V792" s="209"/>
      <c r="W792" s="209"/>
      <c r="X792" s="209"/>
      <c r="Y792" s="209"/>
      <c r="Z792" s="209"/>
      <c r="AA792" s="209"/>
      <c r="AB792" s="209"/>
      <c r="AC792" s="209"/>
      <c r="AD792" s="209"/>
      <c r="AE792" s="209"/>
      <c r="AF792" s="209"/>
      <c r="AG792" s="209"/>
      <c r="AH792" s="209"/>
      <c r="AI792" s="209"/>
      <c r="AJ792" s="209"/>
      <c r="AK792" s="209"/>
      <c r="AL792" s="209"/>
      <c r="AM792" s="209"/>
      <c r="AN792" s="209"/>
      <c r="AO792" s="209"/>
      <c r="AP792" s="209"/>
      <c r="AQ792" s="209"/>
      <c r="AR792" s="209"/>
      <c r="AS792" s="209"/>
      <c r="AT792" s="209"/>
      <c r="AU792" s="209"/>
      <c r="AV792" s="209"/>
      <c r="AW792" s="209"/>
      <c r="AX792" s="209"/>
      <c r="AY792" s="209"/>
      <c r="AZ792" s="209"/>
      <c r="BA792" s="209"/>
      <c r="BB792" s="209"/>
      <c r="BC792" s="209"/>
      <c r="BD792" s="209"/>
      <c r="BE792" s="209"/>
      <c r="BF792" s="209"/>
      <c r="BG792" s="126"/>
      <c r="BH792" s="209"/>
      <c r="BI792" s="209"/>
      <c r="BJ792" s="209"/>
      <c r="BK792" s="209"/>
      <c r="BL792" s="209"/>
      <c r="BM792" s="209"/>
      <c r="BN792" s="126"/>
      <c r="BO792" s="209"/>
      <c r="BP792" s="126"/>
      <c r="BQ792" s="126"/>
    </row>
    <row r="793" spans="1:69" ht="12.75" customHeight="1">
      <c r="A793" s="127"/>
      <c r="B793" s="208"/>
      <c r="C793" s="209"/>
      <c r="D793" s="209"/>
      <c r="E793" s="209"/>
      <c r="F793" s="209"/>
      <c r="G793" s="209"/>
      <c r="H793" s="209"/>
      <c r="I793" s="209"/>
      <c r="J793" s="209"/>
      <c r="K793" s="209"/>
      <c r="L793" s="209"/>
      <c r="M793" s="209"/>
      <c r="N793" s="209"/>
      <c r="O793" s="209"/>
      <c r="P793" s="209"/>
      <c r="Q793" s="209"/>
      <c r="R793" s="209"/>
      <c r="S793" s="209"/>
      <c r="T793" s="209"/>
      <c r="U793" s="209"/>
      <c r="V793" s="209"/>
      <c r="W793" s="209"/>
      <c r="X793" s="209"/>
      <c r="Y793" s="209"/>
      <c r="Z793" s="209"/>
      <c r="AA793" s="209"/>
      <c r="AB793" s="209"/>
      <c r="AC793" s="209"/>
      <c r="AD793" s="209"/>
      <c r="AE793" s="209"/>
      <c r="AF793" s="209"/>
      <c r="AG793" s="209"/>
      <c r="AH793" s="209"/>
      <c r="AI793" s="209"/>
      <c r="AJ793" s="209"/>
      <c r="AK793" s="209"/>
      <c r="AL793" s="209"/>
      <c r="AM793" s="209"/>
      <c r="AN793" s="209"/>
      <c r="AO793" s="209"/>
      <c r="AP793" s="209"/>
      <c r="AQ793" s="209"/>
      <c r="AR793" s="209"/>
      <c r="AS793" s="209"/>
      <c r="AT793" s="209"/>
      <c r="AU793" s="209"/>
      <c r="AV793" s="209"/>
      <c r="AW793" s="209"/>
      <c r="AX793" s="209"/>
      <c r="AY793" s="209"/>
      <c r="AZ793" s="209"/>
      <c r="BA793" s="209"/>
      <c r="BB793" s="209"/>
      <c r="BC793" s="209"/>
      <c r="BD793" s="209"/>
      <c r="BE793" s="209"/>
      <c r="BF793" s="209"/>
      <c r="BG793" s="126"/>
      <c r="BH793" s="209"/>
      <c r="BI793" s="209"/>
      <c r="BJ793" s="209"/>
      <c r="BK793" s="209"/>
      <c r="BL793" s="209"/>
      <c r="BM793" s="209"/>
      <c r="BN793" s="126"/>
      <c r="BO793" s="209"/>
      <c r="BP793" s="126"/>
      <c r="BQ793" s="126"/>
    </row>
    <row r="794" spans="1:69" ht="12.75" customHeight="1">
      <c r="A794" s="127"/>
      <c r="B794" s="208"/>
      <c r="C794" s="209"/>
      <c r="D794" s="209"/>
      <c r="E794" s="209"/>
      <c r="F794" s="209"/>
      <c r="G794" s="209"/>
      <c r="H794" s="209"/>
      <c r="I794" s="209"/>
      <c r="J794" s="209"/>
      <c r="K794" s="209"/>
      <c r="L794" s="209"/>
      <c r="M794" s="209"/>
      <c r="N794" s="209"/>
      <c r="O794" s="209"/>
      <c r="P794" s="209"/>
      <c r="Q794" s="209"/>
      <c r="R794" s="209"/>
      <c r="S794" s="209"/>
      <c r="T794" s="209"/>
      <c r="U794" s="209"/>
      <c r="V794" s="209"/>
      <c r="W794" s="209"/>
      <c r="X794" s="209"/>
      <c r="Y794" s="209"/>
      <c r="Z794" s="209"/>
      <c r="AA794" s="209"/>
      <c r="AB794" s="209"/>
      <c r="AC794" s="209"/>
      <c r="AD794" s="209"/>
      <c r="AE794" s="209"/>
      <c r="AF794" s="209"/>
      <c r="AG794" s="209"/>
      <c r="AH794" s="209"/>
      <c r="AI794" s="209"/>
      <c r="AJ794" s="209"/>
      <c r="AK794" s="209"/>
      <c r="AL794" s="209"/>
      <c r="AM794" s="209"/>
      <c r="AN794" s="209"/>
      <c r="AO794" s="209"/>
      <c r="AP794" s="209"/>
      <c r="AQ794" s="209"/>
      <c r="AR794" s="209"/>
      <c r="AS794" s="209"/>
      <c r="AT794" s="209"/>
      <c r="AU794" s="209"/>
      <c r="AV794" s="209"/>
      <c r="AW794" s="209"/>
      <c r="AX794" s="209"/>
      <c r="AY794" s="209"/>
      <c r="AZ794" s="209"/>
      <c r="BA794" s="209"/>
      <c r="BB794" s="209"/>
      <c r="BC794" s="209"/>
      <c r="BD794" s="209"/>
      <c r="BE794" s="209"/>
      <c r="BF794" s="209"/>
      <c r="BG794" s="126"/>
      <c r="BH794" s="209"/>
      <c r="BI794" s="209"/>
      <c r="BJ794" s="209"/>
      <c r="BK794" s="209"/>
      <c r="BL794" s="209"/>
      <c r="BM794" s="209"/>
      <c r="BN794" s="126"/>
      <c r="BO794" s="209"/>
      <c r="BP794" s="126"/>
      <c r="BQ794" s="126"/>
    </row>
    <row r="795" spans="1:69" ht="12.75" customHeight="1">
      <c r="A795" s="127"/>
      <c r="B795" s="208"/>
      <c r="C795" s="209"/>
      <c r="D795" s="209"/>
      <c r="E795" s="209"/>
      <c r="F795" s="209"/>
      <c r="G795" s="209"/>
      <c r="H795" s="209"/>
      <c r="I795" s="209"/>
      <c r="J795" s="209"/>
      <c r="K795" s="209"/>
      <c r="L795" s="209"/>
      <c r="M795" s="209"/>
      <c r="N795" s="209"/>
      <c r="O795" s="209"/>
      <c r="P795" s="209"/>
      <c r="Q795" s="209"/>
      <c r="R795" s="209"/>
      <c r="S795" s="209"/>
      <c r="T795" s="209"/>
      <c r="U795" s="209"/>
      <c r="V795" s="209"/>
      <c r="W795" s="209"/>
      <c r="X795" s="209"/>
      <c r="Y795" s="209"/>
      <c r="Z795" s="209"/>
      <c r="AA795" s="209"/>
      <c r="AB795" s="209"/>
      <c r="AC795" s="209"/>
      <c r="AD795" s="209"/>
      <c r="AE795" s="209"/>
      <c r="AF795" s="209"/>
      <c r="AG795" s="209"/>
      <c r="AH795" s="209"/>
      <c r="AI795" s="209"/>
      <c r="AJ795" s="209"/>
      <c r="AK795" s="209"/>
      <c r="AL795" s="209"/>
      <c r="AM795" s="209"/>
      <c r="AN795" s="209"/>
      <c r="AO795" s="209"/>
      <c r="AP795" s="209"/>
      <c r="AQ795" s="209"/>
      <c r="AR795" s="209"/>
      <c r="AS795" s="209"/>
      <c r="AT795" s="209"/>
      <c r="AU795" s="209"/>
      <c r="AV795" s="209"/>
      <c r="AW795" s="209"/>
      <c r="AX795" s="209"/>
      <c r="AY795" s="209"/>
      <c r="AZ795" s="209"/>
      <c r="BA795" s="209"/>
      <c r="BB795" s="209"/>
      <c r="BC795" s="209"/>
      <c r="BD795" s="209"/>
      <c r="BE795" s="209"/>
      <c r="BF795" s="209"/>
      <c r="BG795" s="126"/>
      <c r="BH795" s="209"/>
      <c r="BI795" s="209"/>
      <c r="BJ795" s="209"/>
      <c r="BK795" s="209"/>
      <c r="BL795" s="209"/>
      <c r="BM795" s="209"/>
      <c r="BN795" s="126"/>
      <c r="BO795" s="209"/>
      <c r="BP795" s="126"/>
      <c r="BQ795" s="126"/>
    </row>
    <row r="796" spans="1:69" ht="12.75" customHeight="1">
      <c r="A796" s="127"/>
      <c r="B796" s="208"/>
      <c r="C796" s="209"/>
      <c r="D796" s="209"/>
      <c r="E796" s="209"/>
      <c r="F796" s="209"/>
      <c r="G796" s="209"/>
      <c r="H796" s="209"/>
      <c r="I796" s="209"/>
      <c r="J796" s="209"/>
      <c r="K796" s="209"/>
      <c r="L796" s="209"/>
      <c r="M796" s="209"/>
      <c r="N796" s="209"/>
      <c r="O796" s="209"/>
      <c r="P796" s="209"/>
      <c r="Q796" s="209"/>
      <c r="R796" s="209"/>
      <c r="S796" s="209"/>
      <c r="T796" s="209"/>
      <c r="U796" s="209"/>
      <c r="V796" s="209"/>
      <c r="W796" s="209"/>
      <c r="X796" s="209"/>
      <c r="Y796" s="209"/>
      <c r="Z796" s="209"/>
      <c r="AA796" s="209"/>
      <c r="AB796" s="209"/>
      <c r="AC796" s="209"/>
      <c r="AD796" s="209"/>
      <c r="AE796" s="209"/>
      <c r="AF796" s="209"/>
      <c r="AG796" s="209"/>
      <c r="AH796" s="209"/>
      <c r="AI796" s="209"/>
      <c r="AJ796" s="209"/>
      <c r="AK796" s="209"/>
      <c r="AL796" s="209"/>
      <c r="AM796" s="209"/>
      <c r="AN796" s="209"/>
      <c r="AO796" s="209"/>
      <c r="AP796" s="209"/>
      <c r="AQ796" s="209"/>
      <c r="AR796" s="209"/>
      <c r="AS796" s="209"/>
      <c r="AT796" s="209"/>
      <c r="AU796" s="209"/>
      <c r="AV796" s="209"/>
      <c r="AW796" s="209"/>
      <c r="AX796" s="209"/>
      <c r="AY796" s="209"/>
      <c r="AZ796" s="209"/>
      <c r="BA796" s="209"/>
      <c r="BB796" s="209"/>
      <c r="BC796" s="209"/>
      <c r="BD796" s="209"/>
      <c r="BE796" s="209"/>
      <c r="BF796" s="209"/>
      <c r="BG796" s="126"/>
      <c r="BH796" s="209"/>
      <c r="BI796" s="209"/>
      <c r="BJ796" s="209"/>
      <c r="BK796" s="209"/>
      <c r="BL796" s="209"/>
      <c r="BM796" s="209"/>
      <c r="BN796" s="126"/>
      <c r="BO796" s="209"/>
      <c r="BP796" s="126"/>
      <c r="BQ796" s="126"/>
    </row>
    <row r="797" spans="1:69" ht="12.75" customHeight="1">
      <c r="A797" s="127"/>
      <c r="B797" s="208"/>
      <c r="C797" s="209"/>
      <c r="D797" s="209"/>
      <c r="E797" s="209"/>
      <c r="F797" s="209"/>
      <c r="G797" s="209"/>
      <c r="H797" s="209"/>
      <c r="I797" s="209"/>
      <c r="J797" s="209"/>
      <c r="K797" s="209"/>
      <c r="L797" s="209"/>
      <c r="M797" s="209"/>
      <c r="N797" s="209"/>
      <c r="O797" s="209"/>
      <c r="P797" s="209"/>
      <c r="Q797" s="209"/>
      <c r="R797" s="209"/>
      <c r="S797" s="209"/>
      <c r="T797" s="209"/>
      <c r="U797" s="209"/>
      <c r="V797" s="209"/>
      <c r="W797" s="209"/>
      <c r="X797" s="209"/>
      <c r="Y797" s="209"/>
      <c r="Z797" s="209"/>
      <c r="AA797" s="209"/>
      <c r="AB797" s="209"/>
      <c r="AC797" s="209"/>
      <c r="AD797" s="209"/>
      <c r="AE797" s="209"/>
      <c r="AF797" s="209"/>
      <c r="AG797" s="209"/>
      <c r="AH797" s="209"/>
      <c r="AI797" s="209"/>
      <c r="AJ797" s="209"/>
      <c r="AK797" s="209"/>
      <c r="AL797" s="209"/>
      <c r="AM797" s="209"/>
      <c r="AN797" s="209"/>
      <c r="AO797" s="209"/>
      <c r="AP797" s="209"/>
      <c r="AQ797" s="209"/>
      <c r="AR797" s="209"/>
      <c r="AS797" s="209"/>
      <c r="AT797" s="209"/>
      <c r="AU797" s="209"/>
      <c r="AV797" s="209"/>
      <c r="AW797" s="209"/>
      <c r="AX797" s="209"/>
      <c r="AY797" s="209"/>
      <c r="AZ797" s="209"/>
      <c r="BA797" s="209"/>
      <c r="BB797" s="209"/>
      <c r="BC797" s="209"/>
      <c r="BD797" s="209"/>
      <c r="BE797" s="209"/>
      <c r="BF797" s="209"/>
      <c r="BG797" s="126"/>
      <c r="BH797" s="209"/>
      <c r="BI797" s="209"/>
      <c r="BJ797" s="209"/>
      <c r="BK797" s="209"/>
      <c r="BL797" s="209"/>
      <c r="BM797" s="209"/>
      <c r="BN797" s="126"/>
      <c r="BO797" s="209"/>
      <c r="BP797" s="126"/>
      <c r="BQ797" s="126"/>
    </row>
    <row r="798" spans="1:69" ht="12.75" customHeight="1">
      <c r="A798" s="127"/>
      <c r="B798" s="208"/>
      <c r="C798" s="209"/>
      <c r="D798" s="209"/>
      <c r="E798" s="209"/>
      <c r="F798" s="209"/>
      <c r="G798" s="209"/>
      <c r="H798" s="209"/>
      <c r="I798" s="209"/>
      <c r="J798" s="209"/>
      <c r="K798" s="209"/>
      <c r="L798" s="209"/>
      <c r="M798" s="209"/>
      <c r="N798" s="209"/>
      <c r="O798" s="209"/>
      <c r="P798" s="209"/>
      <c r="Q798" s="209"/>
      <c r="R798" s="209"/>
      <c r="S798" s="209"/>
      <c r="T798" s="209"/>
      <c r="U798" s="209"/>
      <c r="V798" s="209"/>
      <c r="W798" s="209"/>
      <c r="X798" s="209"/>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9"/>
      <c r="BE798" s="209"/>
      <c r="BF798" s="209"/>
      <c r="BG798" s="126"/>
      <c r="BH798" s="209"/>
      <c r="BI798" s="209"/>
      <c r="BJ798" s="209"/>
      <c r="BK798" s="209"/>
      <c r="BL798" s="209"/>
      <c r="BM798" s="209"/>
      <c r="BN798" s="126"/>
      <c r="BO798" s="209"/>
      <c r="BP798" s="126"/>
      <c r="BQ798" s="126"/>
    </row>
    <row r="799" spans="1:69" ht="12.75" customHeight="1">
      <c r="A799" s="127"/>
      <c r="B799" s="208"/>
      <c r="C799" s="209"/>
      <c r="D799" s="209"/>
      <c r="E799" s="209"/>
      <c r="F799" s="209"/>
      <c r="G799" s="209"/>
      <c r="H799" s="209"/>
      <c r="I799" s="209"/>
      <c r="J799" s="209"/>
      <c r="K799" s="209"/>
      <c r="L799" s="209"/>
      <c r="M799" s="209"/>
      <c r="N799" s="209"/>
      <c r="O799" s="209"/>
      <c r="P799" s="209"/>
      <c r="Q799" s="209"/>
      <c r="R799" s="209"/>
      <c r="S799" s="209"/>
      <c r="T799" s="209"/>
      <c r="U799" s="209"/>
      <c r="V799" s="209"/>
      <c r="W799" s="209"/>
      <c r="X799" s="209"/>
      <c r="Y799" s="209"/>
      <c r="Z799" s="209"/>
      <c r="AA799" s="209"/>
      <c r="AB799" s="209"/>
      <c r="AC799" s="209"/>
      <c r="AD799" s="209"/>
      <c r="AE799" s="209"/>
      <c r="AF799" s="209"/>
      <c r="AG799" s="209"/>
      <c r="AH799" s="209"/>
      <c r="AI799" s="209"/>
      <c r="AJ799" s="209"/>
      <c r="AK799" s="209"/>
      <c r="AL799" s="209"/>
      <c r="AM799" s="209"/>
      <c r="AN799" s="209"/>
      <c r="AO799" s="209"/>
      <c r="AP799" s="209"/>
      <c r="AQ799" s="209"/>
      <c r="AR799" s="209"/>
      <c r="AS799" s="209"/>
      <c r="AT799" s="209"/>
      <c r="AU799" s="209"/>
      <c r="AV799" s="209"/>
      <c r="AW799" s="209"/>
      <c r="AX799" s="209"/>
      <c r="AY799" s="209"/>
      <c r="AZ799" s="209"/>
      <c r="BA799" s="209"/>
      <c r="BB799" s="209"/>
      <c r="BC799" s="209"/>
      <c r="BD799" s="209"/>
      <c r="BE799" s="209"/>
      <c r="BF799" s="209"/>
      <c r="BG799" s="126"/>
      <c r="BH799" s="209"/>
      <c r="BI799" s="209"/>
      <c r="BJ799" s="209"/>
      <c r="BK799" s="209"/>
      <c r="BL799" s="209"/>
      <c r="BM799" s="209"/>
      <c r="BN799" s="126"/>
      <c r="BO799" s="209"/>
      <c r="BP799" s="126"/>
      <c r="BQ799" s="126"/>
    </row>
    <row r="800" spans="1:69" ht="12.75" customHeight="1">
      <c r="A800" s="127"/>
      <c r="B800" s="208"/>
      <c r="C800" s="209"/>
      <c r="D800" s="209"/>
      <c r="E800" s="209"/>
      <c r="F800" s="209"/>
      <c r="G800" s="209"/>
      <c r="H800" s="209"/>
      <c r="I800" s="209"/>
      <c r="J800" s="209"/>
      <c r="K800" s="209"/>
      <c r="L800" s="209"/>
      <c r="M800" s="209"/>
      <c r="N800" s="209"/>
      <c r="O800" s="209"/>
      <c r="P800" s="209"/>
      <c r="Q800" s="209"/>
      <c r="R800" s="209"/>
      <c r="S800" s="209"/>
      <c r="T800" s="209"/>
      <c r="U800" s="209"/>
      <c r="V800" s="209"/>
      <c r="W800" s="209"/>
      <c r="X800" s="209"/>
      <c r="Y800" s="209"/>
      <c r="Z800" s="209"/>
      <c r="AA800" s="209"/>
      <c r="AB800" s="209"/>
      <c r="AC800" s="209"/>
      <c r="AD800" s="209"/>
      <c r="AE800" s="209"/>
      <c r="AF800" s="209"/>
      <c r="AG800" s="209"/>
      <c r="AH800" s="209"/>
      <c r="AI800" s="209"/>
      <c r="AJ800" s="209"/>
      <c r="AK800" s="209"/>
      <c r="AL800" s="209"/>
      <c r="AM800" s="209"/>
      <c r="AN800" s="209"/>
      <c r="AO800" s="209"/>
      <c r="AP800" s="209"/>
      <c r="AQ800" s="209"/>
      <c r="AR800" s="209"/>
      <c r="AS800" s="209"/>
      <c r="AT800" s="209"/>
      <c r="AU800" s="209"/>
      <c r="AV800" s="209"/>
      <c r="AW800" s="209"/>
      <c r="AX800" s="209"/>
      <c r="AY800" s="209"/>
      <c r="AZ800" s="209"/>
      <c r="BA800" s="209"/>
      <c r="BB800" s="209"/>
      <c r="BC800" s="209"/>
      <c r="BD800" s="209"/>
      <c r="BE800" s="209"/>
      <c r="BF800" s="209"/>
      <c r="BG800" s="126"/>
      <c r="BH800" s="209"/>
      <c r="BI800" s="209"/>
      <c r="BJ800" s="209"/>
      <c r="BK800" s="209"/>
      <c r="BL800" s="209"/>
      <c r="BM800" s="209"/>
      <c r="BN800" s="126"/>
      <c r="BO800" s="209"/>
      <c r="BP800" s="126"/>
      <c r="BQ800" s="126"/>
    </row>
    <row r="801" spans="1:69" ht="12.75" customHeight="1">
      <c r="A801" s="127"/>
      <c r="B801" s="208"/>
      <c r="C801" s="209"/>
      <c r="D801" s="209"/>
      <c r="E801" s="209"/>
      <c r="F801" s="209"/>
      <c r="G801" s="209"/>
      <c r="H801" s="209"/>
      <c r="I801" s="209"/>
      <c r="J801" s="209"/>
      <c r="K801" s="209"/>
      <c r="L801" s="209"/>
      <c r="M801" s="209"/>
      <c r="N801" s="209"/>
      <c r="O801" s="209"/>
      <c r="P801" s="209"/>
      <c r="Q801" s="209"/>
      <c r="R801" s="209"/>
      <c r="S801" s="209"/>
      <c r="T801" s="209"/>
      <c r="U801" s="209"/>
      <c r="V801" s="209"/>
      <c r="W801" s="209"/>
      <c r="X801" s="209"/>
      <c r="Y801" s="209"/>
      <c r="Z801" s="209"/>
      <c r="AA801" s="209"/>
      <c r="AB801" s="209"/>
      <c r="AC801" s="209"/>
      <c r="AD801" s="209"/>
      <c r="AE801" s="209"/>
      <c r="AF801" s="209"/>
      <c r="AG801" s="209"/>
      <c r="AH801" s="209"/>
      <c r="AI801" s="209"/>
      <c r="AJ801" s="209"/>
      <c r="AK801" s="209"/>
      <c r="AL801" s="209"/>
      <c r="AM801" s="209"/>
      <c r="AN801" s="209"/>
      <c r="AO801" s="209"/>
      <c r="AP801" s="209"/>
      <c r="AQ801" s="209"/>
      <c r="AR801" s="209"/>
      <c r="AS801" s="209"/>
      <c r="AT801" s="209"/>
      <c r="AU801" s="209"/>
      <c r="AV801" s="209"/>
      <c r="AW801" s="209"/>
      <c r="AX801" s="209"/>
      <c r="AY801" s="209"/>
      <c r="AZ801" s="209"/>
      <c r="BA801" s="209"/>
      <c r="BB801" s="209"/>
      <c r="BC801" s="209"/>
      <c r="BD801" s="209"/>
      <c r="BE801" s="209"/>
      <c r="BF801" s="209"/>
      <c r="BG801" s="126"/>
      <c r="BH801" s="209"/>
      <c r="BI801" s="209"/>
      <c r="BJ801" s="209"/>
      <c r="BK801" s="209"/>
      <c r="BL801" s="209"/>
      <c r="BM801" s="209"/>
      <c r="BN801" s="126"/>
      <c r="BO801" s="209"/>
      <c r="BP801" s="126"/>
      <c r="BQ801" s="126"/>
    </row>
    <row r="802" spans="1:69" ht="12.75" customHeight="1">
      <c r="A802" s="127"/>
      <c r="B802" s="208"/>
      <c r="C802" s="209"/>
      <c r="D802" s="209"/>
      <c r="E802" s="209"/>
      <c r="F802" s="209"/>
      <c r="G802" s="209"/>
      <c r="H802" s="209"/>
      <c r="I802" s="209"/>
      <c r="J802" s="209"/>
      <c r="K802" s="209"/>
      <c r="L802" s="209"/>
      <c r="M802" s="209"/>
      <c r="N802" s="209"/>
      <c r="O802" s="209"/>
      <c r="P802" s="209"/>
      <c r="Q802" s="209"/>
      <c r="R802" s="209"/>
      <c r="S802" s="209"/>
      <c r="T802" s="209"/>
      <c r="U802" s="209"/>
      <c r="V802" s="209"/>
      <c r="W802" s="209"/>
      <c r="X802" s="209"/>
      <c r="Y802" s="209"/>
      <c r="Z802" s="209"/>
      <c r="AA802" s="209"/>
      <c r="AB802" s="209"/>
      <c r="AC802" s="209"/>
      <c r="AD802" s="209"/>
      <c r="AE802" s="209"/>
      <c r="AF802" s="209"/>
      <c r="AG802" s="209"/>
      <c r="AH802" s="209"/>
      <c r="AI802" s="209"/>
      <c r="AJ802" s="209"/>
      <c r="AK802" s="209"/>
      <c r="AL802" s="209"/>
      <c r="AM802" s="209"/>
      <c r="AN802" s="209"/>
      <c r="AO802" s="209"/>
      <c r="AP802" s="209"/>
      <c r="AQ802" s="209"/>
      <c r="AR802" s="209"/>
      <c r="AS802" s="209"/>
      <c r="AT802" s="209"/>
      <c r="AU802" s="209"/>
      <c r="AV802" s="209"/>
      <c r="AW802" s="209"/>
      <c r="AX802" s="209"/>
      <c r="AY802" s="209"/>
      <c r="AZ802" s="209"/>
      <c r="BA802" s="209"/>
      <c r="BB802" s="209"/>
      <c r="BC802" s="209"/>
      <c r="BD802" s="209"/>
      <c r="BE802" s="209"/>
      <c r="BF802" s="209"/>
      <c r="BG802" s="126"/>
      <c r="BH802" s="209"/>
      <c r="BI802" s="209"/>
      <c r="BJ802" s="209"/>
      <c r="BK802" s="209"/>
      <c r="BL802" s="209"/>
      <c r="BM802" s="209"/>
      <c r="BN802" s="126"/>
      <c r="BO802" s="209"/>
      <c r="BP802" s="126"/>
      <c r="BQ802" s="126"/>
    </row>
    <row r="803" spans="1:69" ht="12.75" customHeight="1">
      <c r="A803" s="127"/>
      <c r="B803" s="208"/>
      <c r="C803" s="209"/>
      <c r="D803" s="209"/>
      <c r="E803" s="209"/>
      <c r="F803" s="209"/>
      <c r="G803" s="209"/>
      <c r="H803" s="209"/>
      <c r="I803" s="209"/>
      <c r="J803" s="209"/>
      <c r="K803" s="209"/>
      <c r="L803" s="209"/>
      <c r="M803" s="209"/>
      <c r="N803" s="209"/>
      <c r="O803" s="209"/>
      <c r="P803" s="209"/>
      <c r="Q803" s="209"/>
      <c r="R803" s="209"/>
      <c r="S803" s="209"/>
      <c r="T803" s="209"/>
      <c r="U803" s="209"/>
      <c r="V803" s="209"/>
      <c r="W803" s="209"/>
      <c r="X803" s="209"/>
      <c r="Y803" s="209"/>
      <c r="Z803" s="209"/>
      <c r="AA803" s="209"/>
      <c r="AB803" s="209"/>
      <c r="AC803" s="209"/>
      <c r="AD803" s="209"/>
      <c r="AE803" s="209"/>
      <c r="AF803" s="209"/>
      <c r="AG803" s="209"/>
      <c r="AH803" s="209"/>
      <c r="AI803" s="209"/>
      <c r="AJ803" s="209"/>
      <c r="AK803" s="209"/>
      <c r="AL803" s="209"/>
      <c r="AM803" s="209"/>
      <c r="AN803" s="209"/>
      <c r="AO803" s="209"/>
      <c r="AP803" s="209"/>
      <c r="AQ803" s="209"/>
      <c r="AR803" s="209"/>
      <c r="AS803" s="209"/>
      <c r="AT803" s="209"/>
      <c r="AU803" s="209"/>
      <c r="AV803" s="209"/>
      <c r="AW803" s="209"/>
      <c r="AX803" s="209"/>
      <c r="AY803" s="209"/>
      <c r="AZ803" s="209"/>
      <c r="BA803" s="209"/>
      <c r="BB803" s="209"/>
      <c r="BC803" s="209"/>
      <c r="BD803" s="209"/>
      <c r="BE803" s="209"/>
      <c r="BF803" s="209"/>
      <c r="BG803" s="126"/>
      <c r="BH803" s="209"/>
      <c r="BI803" s="209"/>
      <c r="BJ803" s="209"/>
      <c r="BK803" s="209"/>
      <c r="BL803" s="209"/>
      <c r="BM803" s="209"/>
      <c r="BN803" s="126"/>
      <c r="BO803" s="209"/>
      <c r="BP803" s="126"/>
      <c r="BQ803" s="126"/>
    </row>
    <row r="804" spans="1:69" ht="12.75" customHeight="1">
      <c r="A804" s="127"/>
      <c r="B804" s="208"/>
      <c r="C804" s="209"/>
      <c r="D804" s="209"/>
      <c r="E804" s="209"/>
      <c r="F804" s="209"/>
      <c r="G804" s="209"/>
      <c r="H804" s="209"/>
      <c r="I804" s="209"/>
      <c r="J804" s="209"/>
      <c r="K804" s="209"/>
      <c r="L804" s="209"/>
      <c r="M804" s="209"/>
      <c r="N804" s="209"/>
      <c r="O804" s="209"/>
      <c r="P804" s="209"/>
      <c r="Q804" s="209"/>
      <c r="R804" s="209"/>
      <c r="S804" s="209"/>
      <c r="T804" s="209"/>
      <c r="U804" s="209"/>
      <c r="V804" s="209"/>
      <c r="W804" s="209"/>
      <c r="X804" s="209"/>
      <c r="Y804" s="209"/>
      <c r="Z804" s="209"/>
      <c r="AA804" s="209"/>
      <c r="AB804" s="209"/>
      <c r="AC804" s="209"/>
      <c r="AD804" s="209"/>
      <c r="AE804" s="209"/>
      <c r="AF804" s="209"/>
      <c r="AG804" s="209"/>
      <c r="AH804" s="209"/>
      <c r="AI804" s="209"/>
      <c r="AJ804" s="209"/>
      <c r="AK804" s="209"/>
      <c r="AL804" s="209"/>
      <c r="AM804" s="209"/>
      <c r="AN804" s="209"/>
      <c r="AO804" s="209"/>
      <c r="AP804" s="209"/>
      <c r="AQ804" s="209"/>
      <c r="AR804" s="209"/>
      <c r="AS804" s="209"/>
      <c r="AT804" s="209"/>
      <c r="AU804" s="209"/>
      <c r="AV804" s="209"/>
      <c r="AW804" s="209"/>
      <c r="AX804" s="209"/>
      <c r="AY804" s="209"/>
      <c r="AZ804" s="209"/>
      <c r="BA804" s="209"/>
      <c r="BB804" s="209"/>
      <c r="BC804" s="209"/>
      <c r="BD804" s="209"/>
      <c r="BE804" s="209"/>
      <c r="BF804" s="209"/>
      <c r="BG804" s="126"/>
      <c r="BH804" s="209"/>
      <c r="BI804" s="209"/>
      <c r="BJ804" s="209"/>
      <c r="BK804" s="209"/>
      <c r="BL804" s="209"/>
      <c r="BM804" s="209"/>
      <c r="BN804" s="126"/>
      <c r="BO804" s="209"/>
      <c r="BP804" s="126"/>
      <c r="BQ804" s="126"/>
    </row>
    <row r="805" spans="1:69" ht="12.75" customHeight="1">
      <c r="A805" s="127"/>
      <c r="B805" s="208"/>
      <c r="C805" s="209"/>
      <c r="D805" s="209"/>
      <c r="E805" s="209"/>
      <c r="F805" s="209"/>
      <c r="G805" s="209"/>
      <c r="H805" s="209"/>
      <c r="I805" s="209"/>
      <c r="J805" s="209"/>
      <c r="K805" s="209"/>
      <c r="L805" s="209"/>
      <c r="M805" s="209"/>
      <c r="N805" s="209"/>
      <c r="O805" s="209"/>
      <c r="P805" s="209"/>
      <c r="Q805" s="209"/>
      <c r="R805" s="209"/>
      <c r="S805" s="209"/>
      <c r="T805" s="209"/>
      <c r="U805" s="209"/>
      <c r="V805" s="209"/>
      <c r="W805" s="209"/>
      <c r="X805" s="209"/>
      <c r="Y805" s="209"/>
      <c r="Z805" s="209"/>
      <c r="AA805" s="209"/>
      <c r="AB805" s="209"/>
      <c r="AC805" s="209"/>
      <c r="AD805" s="209"/>
      <c r="AE805" s="209"/>
      <c r="AF805" s="209"/>
      <c r="AG805" s="209"/>
      <c r="AH805" s="209"/>
      <c r="AI805" s="209"/>
      <c r="AJ805" s="209"/>
      <c r="AK805" s="209"/>
      <c r="AL805" s="209"/>
      <c r="AM805" s="209"/>
      <c r="AN805" s="209"/>
      <c r="AO805" s="209"/>
      <c r="AP805" s="209"/>
      <c r="AQ805" s="209"/>
      <c r="AR805" s="209"/>
      <c r="AS805" s="209"/>
      <c r="AT805" s="209"/>
      <c r="AU805" s="209"/>
      <c r="AV805" s="209"/>
      <c r="AW805" s="209"/>
      <c r="AX805" s="209"/>
      <c r="AY805" s="209"/>
      <c r="AZ805" s="209"/>
      <c r="BA805" s="209"/>
      <c r="BB805" s="209"/>
      <c r="BC805" s="209"/>
      <c r="BD805" s="209"/>
      <c r="BE805" s="209"/>
      <c r="BF805" s="209"/>
      <c r="BG805" s="126"/>
      <c r="BH805" s="209"/>
      <c r="BI805" s="209"/>
      <c r="BJ805" s="209"/>
      <c r="BK805" s="209"/>
      <c r="BL805" s="209"/>
      <c r="BM805" s="209"/>
      <c r="BN805" s="126"/>
      <c r="BO805" s="209"/>
      <c r="BP805" s="126"/>
      <c r="BQ805" s="126"/>
    </row>
    <row r="806" spans="1:69" ht="12.75" customHeight="1">
      <c r="A806" s="127"/>
      <c r="B806" s="208"/>
      <c r="C806" s="209"/>
      <c r="D806" s="209"/>
      <c r="E806" s="209"/>
      <c r="F806" s="209"/>
      <c r="G806" s="209"/>
      <c r="H806" s="209"/>
      <c r="I806" s="209"/>
      <c r="J806" s="209"/>
      <c r="K806" s="209"/>
      <c r="L806" s="209"/>
      <c r="M806" s="209"/>
      <c r="N806" s="209"/>
      <c r="O806" s="209"/>
      <c r="P806" s="209"/>
      <c r="Q806" s="209"/>
      <c r="R806" s="209"/>
      <c r="S806" s="209"/>
      <c r="T806" s="209"/>
      <c r="U806" s="209"/>
      <c r="V806" s="209"/>
      <c r="W806" s="209"/>
      <c r="X806" s="209"/>
      <c r="Y806" s="209"/>
      <c r="Z806" s="209"/>
      <c r="AA806" s="209"/>
      <c r="AB806" s="209"/>
      <c r="AC806" s="209"/>
      <c r="AD806" s="209"/>
      <c r="AE806" s="209"/>
      <c r="AF806" s="209"/>
      <c r="AG806" s="209"/>
      <c r="AH806" s="209"/>
      <c r="AI806" s="209"/>
      <c r="AJ806" s="209"/>
      <c r="AK806" s="209"/>
      <c r="AL806" s="209"/>
      <c r="AM806" s="209"/>
      <c r="AN806" s="209"/>
      <c r="AO806" s="209"/>
      <c r="AP806" s="209"/>
      <c r="AQ806" s="209"/>
      <c r="AR806" s="209"/>
      <c r="AS806" s="209"/>
      <c r="AT806" s="209"/>
      <c r="AU806" s="209"/>
      <c r="AV806" s="209"/>
      <c r="AW806" s="209"/>
      <c r="AX806" s="209"/>
      <c r="AY806" s="209"/>
      <c r="AZ806" s="209"/>
      <c r="BA806" s="209"/>
      <c r="BB806" s="209"/>
      <c r="BC806" s="209"/>
      <c r="BD806" s="209"/>
      <c r="BE806" s="209"/>
      <c r="BF806" s="209"/>
      <c r="BG806" s="126"/>
      <c r="BH806" s="209"/>
      <c r="BI806" s="209"/>
      <c r="BJ806" s="209"/>
      <c r="BK806" s="209"/>
      <c r="BL806" s="209"/>
      <c r="BM806" s="209"/>
      <c r="BN806" s="126"/>
      <c r="BO806" s="209"/>
      <c r="BP806" s="126"/>
      <c r="BQ806" s="126"/>
    </row>
    <row r="807" spans="1:69" ht="12.75" customHeight="1">
      <c r="A807" s="127"/>
      <c r="B807" s="208"/>
      <c r="C807" s="209"/>
      <c r="D807" s="209"/>
      <c r="E807" s="209"/>
      <c r="F807" s="209"/>
      <c r="G807" s="209"/>
      <c r="H807" s="209"/>
      <c r="I807" s="209"/>
      <c r="J807" s="209"/>
      <c r="K807" s="209"/>
      <c r="L807" s="209"/>
      <c r="M807" s="209"/>
      <c r="N807" s="209"/>
      <c r="O807" s="209"/>
      <c r="P807" s="209"/>
      <c r="Q807" s="209"/>
      <c r="R807" s="209"/>
      <c r="S807" s="209"/>
      <c r="T807" s="209"/>
      <c r="U807" s="209"/>
      <c r="V807" s="209"/>
      <c r="W807" s="209"/>
      <c r="X807" s="209"/>
      <c r="Y807" s="209"/>
      <c r="Z807" s="209"/>
      <c r="AA807" s="209"/>
      <c r="AB807" s="209"/>
      <c r="AC807" s="209"/>
      <c r="AD807" s="209"/>
      <c r="AE807" s="209"/>
      <c r="AF807" s="209"/>
      <c r="AG807" s="209"/>
      <c r="AH807" s="209"/>
      <c r="AI807" s="209"/>
      <c r="AJ807" s="209"/>
      <c r="AK807" s="209"/>
      <c r="AL807" s="209"/>
      <c r="AM807" s="209"/>
      <c r="AN807" s="209"/>
      <c r="AO807" s="209"/>
      <c r="AP807" s="209"/>
      <c r="AQ807" s="209"/>
      <c r="AR807" s="209"/>
      <c r="AS807" s="209"/>
      <c r="AT807" s="209"/>
      <c r="AU807" s="209"/>
      <c r="AV807" s="209"/>
      <c r="AW807" s="209"/>
      <c r="AX807" s="209"/>
      <c r="AY807" s="209"/>
      <c r="AZ807" s="209"/>
      <c r="BA807" s="209"/>
      <c r="BB807" s="209"/>
      <c r="BC807" s="209"/>
      <c r="BD807" s="209"/>
      <c r="BE807" s="209"/>
      <c r="BF807" s="209"/>
      <c r="BG807" s="126"/>
      <c r="BH807" s="209"/>
      <c r="BI807" s="209"/>
      <c r="BJ807" s="209"/>
      <c r="BK807" s="209"/>
      <c r="BL807" s="209"/>
      <c r="BM807" s="209"/>
      <c r="BN807" s="126"/>
      <c r="BO807" s="209"/>
      <c r="BP807" s="126"/>
      <c r="BQ807" s="126"/>
    </row>
    <row r="808" spans="1:69" ht="12.75" customHeight="1">
      <c r="A808" s="127"/>
      <c r="B808" s="208"/>
      <c r="C808" s="209"/>
      <c r="D808" s="209"/>
      <c r="E808" s="209"/>
      <c r="F808" s="209"/>
      <c r="G808" s="209"/>
      <c r="H808" s="209"/>
      <c r="I808" s="209"/>
      <c r="J808" s="209"/>
      <c r="K808" s="209"/>
      <c r="L808" s="209"/>
      <c r="M808" s="209"/>
      <c r="N808" s="209"/>
      <c r="O808" s="209"/>
      <c r="P808" s="209"/>
      <c r="Q808" s="209"/>
      <c r="R808" s="209"/>
      <c r="S808" s="209"/>
      <c r="T808" s="209"/>
      <c r="U808" s="209"/>
      <c r="V808" s="209"/>
      <c r="W808" s="209"/>
      <c r="X808" s="209"/>
      <c r="Y808" s="209"/>
      <c r="Z808" s="209"/>
      <c r="AA808" s="209"/>
      <c r="AB808" s="209"/>
      <c r="AC808" s="209"/>
      <c r="AD808" s="209"/>
      <c r="AE808" s="209"/>
      <c r="AF808" s="209"/>
      <c r="AG808" s="209"/>
      <c r="AH808" s="209"/>
      <c r="AI808" s="209"/>
      <c r="AJ808" s="209"/>
      <c r="AK808" s="209"/>
      <c r="AL808" s="209"/>
      <c r="AM808" s="209"/>
      <c r="AN808" s="209"/>
      <c r="AO808" s="209"/>
      <c r="AP808" s="209"/>
      <c r="AQ808" s="209"/>
      <c r="AR808" s="209"/>
      <c r="AS808" s="209"/>
      <c r="AT808" s="209"/>
      <c r="AU808" s="209"/>
      <c r="AV808" s="209"/>
      <c r="AW808" s="209"/>
      <c r="AX808" s="209"/>
      <c r="AY808" s="209"/>
      <c r="AZ808" s="209"/>
      <c r="BA808" s="209"/>
      <c r="BB808" s="209"/>
      <c r="BC808" s="209"/>
      <c r="BD808" s="209"/>
      <c r="BE808" s="209"/>
      <c r="BF808" s="209"/>
      <c r="BG808" s="126"/>
      <c r="BH808" s="209"/>
      <c r="BI808" s="209"/>
      <c r="BJ808" s="209"/>
      <c r="BK808" s="209"/>
      <c r="BL808" s="209"/>
      <c r="BM808" s="209"/>
      <c r="BN808" s="126"/>
      <c r="BO808" s="209"/>
      <c r="BP808" s="126"/>
      <c r="BQ808" s="126"/>
    </row>
    <row r="809" spans="1:69" ht="12.75" customHeight="1">
      <c r="A809" s="127"/>
      <c r="B809" s="208"/>
      <c r="C809" s="209"/>
      <c r="D809" s="209"/>
      <c r="E809" s="209"/>
      <c r="F809" s="209"/>
      <c r="G809" s="209"/>
      <c r="H809" s="209"/>
      <c r="I809" s="209"/>
      <c r="J809" s="209"/>
      <c r="K809" s="209"/>
      <c r="L809" s="209"/>
      <c r="M809" s="209"/>
      <c r="N809" s="209"/>
      <c r="O809" s="209"/>
      <c r="P809" s="209"/>
      <c r="Q809" s="209"/>
      <c r="R809" s="209"/>
      <c r="S809" s="209"/>
      <c r="T809" s="209"/>
      <c r="U809" s="209"/>
      <c r="V809" s="209"/>
      <c r="W809" s="209"/>
      <c r="X809" s="209"/>
      <c r="Y809" s="209"/>
      <c r="Z809" s="209"/>
      <c r="AA809" s="209"/>
      <c r="AB809" s="209"/>
      <c r="AC809" s="209"/>
      <c r="AD809" s="209"/>
      <c r="AE809" s="209"/>
      <c r="AF809" s="209"/>
      <c r="AG809" s="209"/>
      <c r="AH809" s="209"/>
      <c r="AI809" s="209"/>
      <c r="AJ809" s="209"/>
      <c r="AK809" s="209"/>
      <c r="AL809" s="209"/>
      <c r="AM809" s="209"/>
      <c r="AN809" s="209"/>
      <c r="AO809" s="209"/>
      <c r="AP809" s="209"/>
      <c r="AQ809" s="209"/>
      <c r="AR809" s="209"/>
      <c r="AS809" s="209"/>
      <c r="AT809" s="209"/>
      <c r="AU809" s="209"/>
      <c r="AV809" s="209"/>
      <c r="AW809" s="209"/>
      <c r="AX809" s="209"/>
      <c r="AY809" s="209"/>
      <c r="AZ809" s="209"/>
      <c r="BA809" s="209"/>
      <c r="BB809" s="209"/>
      <c r="BC809" s="209"/>
      <c r="BD809" s="209"/>
      <c r="BE809" s="209"/>
      <c r="BF809" s="209"/>
      <c r="BG809" s="126"/>
      <c r="BH809" s="209"/>
      <c r="BI809" s="209"/>
      <c r="BJ809" s="209"/>
      <c r="BK809" s="209"/>
      <c r="BL809" s="209"/>
      <c r="BM809" s="209"/>
      <c r="BN809" s="126"/>
      <c r="BO809" s="209"/>
      <c r="BP809" s="126"/>
      <c r="BQ809" s="126"/>
    </row>
    <row r="810" spans="1:69" ht="12.75" customHeight="1">
      <c r="A810" s="127"/>
      <c r="B810" s="208"/>
      <c r="C810" s="209"/>
      <c r="D810" s="209"/>
      <c r="E810" s="209"/>
      <c r="F810" s="209"/>
      <c r="G810" s="209"/>
      <c r="H810" s="209"/>
      <c r="I810" s="209"/>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c r="AI810" s="209"/>
      <c r="AJ810" s="209"/>
      <c r="AK810" s="209"/>
      <c r="AL810" s="209"/>
      <c r="AM810" s="209"/>
      <c r="AN810" s="209"/>
      <c r="AO810" s="209"/>
      <c r="AP810" s="209"/>
      <c r="AQ810" s="209"/>
      <c r="AR810" s="209"/>
      <c r="AS810" s="209"/>
      <c r="AT810" s="209"/>
      <c r="AU810" s="209"/>
      <c r="AV810" s="209"/>
      <c r="AW810" s="209"/>
      <c r="AX810" s="209"/>
      <c r="AY810" s="209"/>
      <c r="AZ810" s="209"/>
      <c r="BA810" s="209"/>
      <c r="BB810" s="209"/>
      <c r="BC810" s="209"/>
      <c r="BD810" s="209"/>
      <c r="BE810" s="209"/>
      <c r="BF810" s="209"/>
      <c r="BG810" s="126"/>
      <c r="BH810" s="209"/>
      <c r="BI810" s="209"/>
      <c r="BJ810" s="209"/>
      <c r="BK810" s="209"/>
      <c r="BL810" s="209"/>
      <c r="BM810" s="209"/>
      <c r="BN810" s="126"/>
      <c r="BO810" s="209"/>
      <c r="BP810" s="126"/>
      <c r="BQ810" s="126"/>
    </row>
    <row r="811" spans="1:69" ht="12.75" customHeight="1">
      <c r="A811" s="127"/>
      <c r="B811" s="208"/>
      <c r="C811" s="209"/>
      <c r="D811" s="209"/>
      <c r="E811" s="209"/>
      <c r="F811" s="209"/>
      <c r="G811" s="209"/>
      <c r="H811" s="209"/>
      <c r="I811" s="209"/>
      <c r="J811" s="209"/>
      <c r="K811" s="209"/>
      <c r="L811" s="209"/>
      <c r="M811" s="209"/>
      <c r="N811" s="209"/>
      <c r="O811" s="209"/>
      <c r="P811" s="209"/>
      <c r="Q811" s="209"/>
      <c r="R811" s="209"/>
      <c r="S811" s="209"/>
      <c r="T811" s="209"/>
      <c r="U811" s="209"/>
      <c r="V811" s="209"/>
      <c r="W811" s="209"/>
      <c r="X811" s="209"/>
      <c r="Y811" s="209"/>
      <c r="Z811" s="209"/>
      <c r="AA811" s="209"/>
      <c r="AB811" s="209"/>
      <c r="AC811" s="209"/>
      <c r="AD811" s="209"/>
      <c r="AE811" s="209"/>
      <c r="AF811" s="209"/>
      <c r="AG811" s="209"/>
      <c r="AH811" s="209"/>
      <c r="AI811" s="209"/>
      <c r="AJ811" s="209"/>
      <c r="AK811" s="209"/>
      <c r="AL811" s="209"/>
      <c r="AM811" s="209"/>
      <c r="AN811" s="209"/>
      <c r="AO811" s="209"/>
      <c r="AP811" s="209"/>
      <c r="AQ811" s="209"/>
      <c r="AR811" s="209"/>
      <c r="AS811" s="209"/>
      <c r="AT811" s="209"/>
      <c r="AU811" s="209"/>
      <c r="AV811" s="209"/>
      <c r="AW811" s="209"/>
      <c r="AX811" s="209"/>
      <c r="AY811" s="209"/>
      <c r="AZ811" s="209"/>
      <c r="BA811" s="209"/>
      <c r="BB811" s="209"/>
      <c r="BC811" s="209"/>
      <c r="BD811" s="209"/>
      <c r="BE811" s="209"/>
      <c r="BF811" s="209"/>
      <c r="BG811" s="126"/>
      <c r="BH811" s="209"/>
      <c r="BI811" s="209"/>
      <c r="BJ811" s="209"/>
      <c r="BK811" s="209"/>
      <c r="BL811" s="209"/>
      <c r="BM811" s="209"/>
      <c r="BN811" s="126"/>
      <c r="BO811" s="209"/>
      <c r="BP811" s="126"/>
      <c r="BQ811" s="126"/>
    </row>
    <row r="812" spans="1:69" ht="12.75" customHeight="1">
      <c r="A812" s="127"/>
      <c r="B812" s="208"/>
      <c r="C812" s="209"/>
      <c r="D812" s="209"/>
      <c r="E812" s="209"/>
      <c r="F812" s="209"/>
      <c r="G812" s="209"/>
      <c r="H812" s="209"/>
      <c r="I812" s="209"/>
      <c r="J812" s="209"/>
      <c r="K812" s="209"/>
      <c r="L812" s="209"/>
      <c r="M812" s="209"/>
      <c r="N812" s="209"/>
      <c r="O812" s="209"/>
      <c r="P812" s="209"/>
      <c r="Q812" s="209"/>
      <c r="R812" s="209"/>
      <c r="S812" s="209"/>
      <c r="T812" s="209"/>
      <c r="U812" s="209"/>
      <c r="V812" s="209"/>
      <c r="W812" s="209"/>
      <c r="X812" s="209"/>
      <c r="Y812" s="209"/>
      <c r="Z812" s="209"/>
      <c r="AA812" s="209"/>
      <c r="AB812" s="209"/>
      <c r="AC812" s="209"/>
      <c r="AD812" s="209"/>
      <c r="AE812" s="209"/>
      <c r="AF812" s="209"/>
      <c r="AG812" s="209"/>
      <c r="AH812" s="209"/>
      <c r="AI812" s="209"/>
      <c r="AJ812" s="209"/>
      <c r="AK812" s="209"/>
      <c r="AL812" s="209"/>
      <c r="AM812" s="209"/>
      <c r="AN812" s="209"/>
      <c r="AO812" s="209"/>
      <c r="AP812" s="209"/>
      <c r="AQ812" s="209"/>
      <c r="AR812" s="209"/>
      <c r="AS812" s="209"/>
      <c r="AT812" s="209"/>
      <c r="AU812" s="209"/>
      <c r="AV812" s="209"/>
      <c r="AW812" s="209"/>
      <c r="AX812" s="209"/>
      <c r="AY812" s="209"/>
      <c r="AZ812" s="209"/>
      <c r="BA812" s="209"/>
      <c r="BB812" s="209"/>
      <c r="BC812" s="209"/>
      <c r="BD812" s="209"/>
      <c r="BE812" s="209"/>
      <c r="BF812" s="209"/>
      <c r="BG812" s="126"/>
      <c r="BH812" s="209"/>
      <c r="BI812" s="209"/>
      <c r="BJ812" s="209"/>
      <c r="BK812" s="209"/>
      <c r="BL812" s="209"/>
      <c r="BM812" s="209"/>
      <c r="BN812" s="126"/>
      <c r="BO812" s="209"/>
      <c r="BP812" s="126"/>
      <c r="BQ812" s="126"/>
    </row>
    <row r="813" spans="1:69" ht="12.75" customHeight="1">
      <c r="A813" s="127"/>
      <c r="B813" s="208"/>
      <c r="C813" s="209"/>
      <c r="D813" s="209"/>
      <c r="E813" s="209"/>
      <c r="F813" s="209"/>
      <c r="G813" s="209"/>
      <c r="H813" s="209"/>
      <c r="I813" s="209"/>
      <c r="J813" s="209"/>
      <c r="K813" s="209"/>
      <c r="L813" s="209"/>
      <c r="M813" s="209"/>
      <c r="N813" s="209"/>
      <c r="O813" s="209"/>
      <c r="P813" s="209"/>
      <c r="Q813" s="209"/>
      <c r="R813" s="209"/>
      <c r="S813" s="209"/>
      <c r="T813" s="209"/>
      <c r="U813" s="209"/>
      <c r="V813" s="209"/>
      <c r="W813" s="209"/>
      <c r="X813" s="209"/>
      <c r="Y813" s="209"/>
      <c r="Z813" s="209"/>
      <c r="AA813" s="209"/>
      <c r="AB813" s="209"/>
      <c r="AC813" s="209"/>
      <c r="AD813" s="209"/>
      <c r="AE813" s="209"/>
      <c r="AF813" s="209"/>
      <c r="AG813" s="209"/>
      <c r="AH813" s="209"/>
      <c r="AI813" s="209"/>
      <c r="AJ813" s="209"/>
      <c r="AK813" s="209"/>
      <c r="AL813" s="209"/>
      <c r="AM813" s="209"/>
      <c r="AN813" s="209"/>
      <c r="AO813" s="209"/>
      <c r="AP813" s="209"/>
      <c r="AQ813" s="209"/>
      <c r="AR813" s="209"/>
      <c r="AS813" s="209"/>
      <c r="AT813" s="209"/>
      <c r="AU813" s="209"/>
      <c r="AV813" s="209"/>
      <c r="AW813" s="209"/>
      <c r="AX813" s="209"/>
      <c r="AY813" s="209"/>
      <c r="AZ813" s="209"/>
      <c r="BA813" s="209"/>
      <c r="BB813" s="209"/>
      <c r="BC813" s="209"/>
      <c r="BD813" s="209"/>
      <c r="BE813" s="209"/>
      <c r="BF813" s="209"/>
      <c r="BG813" s="126"/>
      <c r="BH813" s="209"/>
      <c r="BI813" s="209"/>
      <c r="BJ813" s="209"/>
      <c r="BK813" s="209"/>
      <c r="BL813" s="209"/>
      <c r="BM813" s="209"/>
      <c r="BN813" s="126"/>
      <c r="BO813" s="209"/>
      <c r="BP813" s="126"/>
      <c r="BQ813" s="126"/>
    </row>
    <row r="814" spans="1:69" ht="12.75" customHeight="1">
      <c r="A814" s="127"/>
      <c r="B814" s="208"/>
      <c r="C814" s="209"/>
      <c r="D814" s="209"/>
      <c r="E814" s="209"/>
      <c r="F814" s="209"/>
      <c r="G814" s="209"/>
      <c r="H814" s="209"/>
      <c r="I814" s="209"/>
      <c r="J814" s="209"/>
      <c r="K814" s="209"/>
      <c r="L814" s="209"/>
      <c r="M814" s="209"/>
      <c r="N814" s="209"/>
      <c r="O814" s="209"/>
      <c r="P814" s="209"/>
      <c r="Q814" s="209"/>
      <c r="R814" s="209"/>
      <c r="S814" s="209"/>
      <c r="T814" s="209"/>
      <c r="U814" s="209"/>
      <c r="V814" s="209"/>
      <c r="W814" s="209"/>
      <c r="X814" s="209"/>
      <c r="Y814" s="209"/>
      <c r="Z814" s="209"/>
      <c r="AA814" s="209"/>
      <c r="AB814" s="209"/>
      <c r="AC814" s="209"/>
      <c r="AD814" s="209"/>
      <c r="AE814" s="209"/>
      <c r="AF814" s="209"/>
      <c r="AG814" s="209"/>
      <c r="AH814" s="209"/>
      <c r="AI814" s="209"/>
      <c r="AJ814" s="209"/>
      <c r="AK814" s="209"/>
      <c r="AL814" s="209"/>
      <c r="AM814" s="209"/>
      <c r="AN814" s="209"/>
      <c r="AO814" s="209"/>
      <c r="AP814" s="209"/>
      <c r="AQ814" s="209"/>
      <c r="AR814" s="209"/>
      <c r="AS814" s="209"/>
      <c r="AT814" s="209"/>
      <c r="AU814" s="209"/>
      <c r="AV814" s="209"/>
      <c r="AW814" s="209"/>
      <c r="AX814" s="209"/>
      <c r="AY814" s="209"/>
      <c r="AZ814" s="209"/>
      <c r="BA814" s="209"/>
      <c r="BB814" s="209"/>
      <c r="BC814" s="209"/>
      <c r="BD814" s="209"/>
      <c r="BE814" s="209"/>
      <c r="BF814" s="209"/>
      <c r="BG814" s="126"/>
      <c r="BH814" s="209"/>
      <c r="BI814" s="209"/>
      <c r="BJ814" s="209"/>
      <c r="BK814" s="209"/>
      <c r="BL814" s="209"/>
      <c r="BM814" s="209"/>
      <c r="BN814" s="126"/>
      <c r="BO814" s="209"/>
      <c r="BP814" s="126"/>
      <c r="BQ814" s="126"/>
    </row>
    <row r="815" spans="1:69" ht="12.75" customHeight="1">
      <c r="A815" s="127"/>
      <c r="B815" s="208"/>
      <c r="C815" s="209"/>
      <c r="D815" s="209"/>
      <c r="E815" s="209"/>
      <c r="F815" s="209"/>
      <c r="G815" s="209"/>
      <c r="H815" s="209"/>
      <c r="I815" s="209"/>
      <c r="J815" s="209"/>
      <c r="K815" s="209"/>
      <c r="L815" s="209"/>
      <c r="M815" s="209"/>
      <c r="N815" s="209"/>
      <c r="O815" s="209"/>
      <c r="P815" s="209"/>
      <c r="Q815" s="209"/>
      <c r="R815" s="209"/>
      <c r="S815" s="209"/>
      <c r="T815" s="209"/>
      <c r="U815" s="209"/>
      <c r="V815" s="209"/>
      <c r="W815" s="209"/>
      <c r="X815" s="209"/>
      <c r="Y815" s="209"/>
      <c r="Z815" s="209"/>
      <c r="AA815" s="209"/>
      <c r="AB815" s="209"/>
      <c r="AC815" s="209"/>
      <c r="AD815" s="209"/>
      <c r="AE815" s="209"/>
      <c r="AF815" s="209"/>
      <c r="AG815" s="209"/>
      <c r="AH815" s="209"/>
      <c r="AI815" s="209"/>
      <c r="AJ815" s="209"/>
      <c r="AK815" s="209"/>
      <c r="AL815" s="209"/>
      <c r="AM815" s="209"/>
      <c r="AN815" s="209"/>
      <c r="AO815" s="209"/>
      <c r="AP815" s="209"/>
      <c r="AQ815" s="209"/>
      <c r="AR815" s="209"/>
      <c r="AS815" s="209"/>
      <c r="AT815" s="209"/>
      <c r="AU815" s="209"/>
      <c r="AV815" s="209"/>
      <c r="AW815" s="209"/>
      <c r="AX815" s="209"/>
      <c r="AY815" s="209"/>
      <c r="AZ815" s="209"/>
      <c r="BA815" s="209"/>
      <c r="BB815" s="209"/>
      <c r="BC815" s="209"/>
      <c r="BD815" s="209"/>
      <c r="BE815" s="209"/>
      <c r="BF815" s="209"/>
      <c r="BG815" s="126"/>
      <c r="BH815" s="209"/>
      <c r="BI815" s="209"/>
      <c r="BJ815" s="209"/>
      <c r="BK815" s="209"/>
      <c r="BL815" s="209"/>
      <c r="BM815" s="209"/>
      <c r="BN815" s="126"/>
      <c r="BO815" s="209"/>
      <c r="BP815" s="126"/>
      <c r="BQ815" s="126"/>
    </row>
    <row r="816" spans="1:69" ht="12.75" customHeight="1">
      <c r="A816" s="127"/>
      <c r="B816" s="208"/>
      <c r="C816" s="209"/>
      <c r="D816" s="209"/>
      <c r="E816" s="209"/>
      <c r="F816" s="209"/>
      <c r="G816" s="209"/>
      <c r="H816" s="209"/>
      <c r="I816" s="209"/>
      <c r="J816" s="209"/>
      <c r="K816" s="209"/>
      <c r="L816" s="209"/>
      <c r="M816" s="209"/>
      <c r="N816" s="209"/>
      <c r="O816" s="209"/>
      <c r="P816" s="209"/>
      <c r="Q816" s="209"/>
      <c r="R816" s="209"/>
      <c r="S816" s="209"/>
      <c r="T816" s="209"/>
      <c r="U816" s="209"/>
      <c r="V816" s="209"/>
      <c r="W816" s="209"/>
      <c r="X816" s="209"/>
      <c r="Y816" s="209"/>
      <c r="Z816" s="209"/>
      <c r="AA816" s="209"/>
      <c r="AB816" s="209"/>
      <c r="AC816" s="209"/>
      <c r="AD816" s="209"/>
      <c r="AE816" s="209"/>
      <c r="AF816" s="209"/>
      <c r="AG816" s="209"/>
      <c r="AH816" s="209"/>
      <c r="AI816" s="209"/>
      <c r="AJ816" s="209"/>
      <c r="AK816" s="209"/>
      <c r="AL816" s="209"/>
      <c r="AM816" s="209"/>
      <c r="AN816" s="209"/>
      <c r="AO816" s="209"/>
      <c r="AP816" s="209"/>
      <c r="AQ816" s="209"/>
      <c r="AR816" s="209"/>
      <c r="AS816" s="209"/>
      <c r="AT816" s="209"/>
      <c r="AU816" s="209"/>
      <c r="AV816" s="209"/>
      <c r="AW816" s="209"/>
      <c r="AX816" s="209"/>
      <c r="AY816" s="209"/>
      <c r="AZ816" s="209"/>
      <c r="BA816" s="209"/>
      <c r="BB816" s="209"/>
      <c r="BC816" s="209"/>
      <c r="BD816" s="209"/>
      <c r="BE816" s="209"/>
      <c r="BF816" s="209"/>
      <c r="BG816" s="126"/>
      <c r="BH816" s="209"/>
      <c r="BI816" s="209"/>
      <c r="BJ816" s="209"/>
      <c r="BK816" s="209"/>
      <c r="BL816" s="209"/>
      <c r="BM816" s="209"/>
      <c r="BN816" s="126"/>
      <c r="BO816" s="209"/>
      <c r="BP816" s="126"/>
      <c r="BQ816" s="126"/>
    </row>
    <row r="817" spans="1:69" ht="12.75" customHeight="1">
      <c r="A817" s="127"/>
      <c r="B817" s="208"/>
      <c r="C817" s="209"/>
      <c r="D817" s="209"/>
      <c r="E817" s="209"/>
      <c r="F817" s="209"/>
      <c r="G817" s="209"/>
      <c r="H817" s="209"/>
      <c r="I817" s="209"/>
      <c r="J817" s="209"/>
      <c r="K817" s="209"/>
      <c r="L817" s="209"/>
      <c r="M817" s="209"/>
      <c r="N817" s="209"/>
      <c r="O817" s="209"/>
      <c r="P817" s="209"/>
      <c r="Q817" s="209"/>
      <c r="R817" s="209"/>
      <c r="S817" s="209"/>
      <c r="T817" s="209"/>
      <c r="U817" s="209"/>
      <c r="V817" s="209"/>
      <c r="W817" s="209"/>
      <c r="X817" s="209"/>
      <c r="Y817" s="209"/>
      <c r="Z817" s="209"/>
      <c r="AA817" s="209"/>
      <c r="AB817" s="209"/>
      <c r="AC817" s="209"/>
      <c r="AD817" s="209"/>
      <c r="AE817" s="209"/>
      <c r="AF817" s="209"/>
      <c r="AG817" s="209"/>
      <c r="AH817" s="209"/>
      <c r="AI817" s="209"/>
      <c r="AJ817" s="209"/>
      <c r="AK817" s="209"/>
      <c r="AL817" s="209"/>
      <c r="AM817" s="209"/>
      <c r="AN817" s="209"/>
      <c r="AO817" s="209"/>
      <c r="AP817" s="209"/>
      <c r="AQ817" s="209"/>
      <c r="AR817" s="209"/>
      <c r="AS817" s="209"/>
      <c r="AT817" s="209"/>
      <c r="AU817" s="209"/>
      <c r="AV817" s="209"/>
      <c r="AW817" s="209"/>
      <c r="AX817" s="209"/>
      <c r="AY817" s="209"/>
      <c r="AZ817" s="209"/>
      <c r="BA817" s="209"/>
      <c r="BB817" s="209"/>
      <c r="BC817" s="209"/>
      <c r="BD817" s="209"/>
      <c r="BE817" s="209"/>
      <c r="BF817" s="209"/>
      <c r="BG817" s="126"/>
      <c r="BH817" s="209"/>
      <c r="BI817" s="209"/>
      <c r="BJ817" s="209"/>
      <c r="BK817" s="209"/>
      <c r="BL817" s="209"/>
      <c r="BM817" s="209"/>
      <c r="BN817" s="126"/>
      <c r="BO817" s="209"/>
      <c r="BP817" s="126"/>
      <c r="BQ817" s="126"/>
    </row>
    <row r="818" spans="1:69" ht="12.75" customHeight="1">
      <c r="A818" s="127"/>
      <c r="B818" s="208"/>
      <c r="C818" s="209"/>
      <c r="D818" s="209"/>
      <c r="E818" s="209"/>
      <c r="F818" s="209"/>
      <c r="G818" s="209"/>
      <c r="H818" s="209"/>
      <c r="I818" s="209"/>
      <c r="J818" s="209"/>
      <c r="K818" s="209"/>
      <c r="L818" s="209"/>
      <c r="M818" s="209"/>
      <c r="N818" s="209"/>
      <c r="O818" s="209"/>
      <c r="P818" s="209"/>
      <c r="Q818" s="209"/>
      <c r="R818" s="209"/>
      <c r="S818" s="209"/>
      <c r="T818" s="209"/>
      <c r="U818" s="209"/>
      <c r="V818" s="209"/>
      <c r="W818" s="209"/>
      <c r="X818" s="209"/>
      <c r="Y818" s="209"/>
      <c r="Z818" s="209"/>
      <c r="AA818" s="209"/>
      <c r="AB818" s="209"/>
      <c r="AC818" s="209"/>
      <c r="AD818" s="209"/>
      <c r="AE818" s="209"/>
      <c r="AF818" s="209"/>
      <c r="AG818" s="209"/>
      <c r="AH818" s="209"/>
      <c r="AI818" s="209"/>
      <c r="AJ818" s="209"/>
      <c r="AK818" s="209"/>
      <c r="AL818" s="209"/>
      <c r="AM818" s="209"/>
      <c r="AN818" s="209"/>
      <c r="AO818" s="209"/>
      <c r="AP818" s="209"/>
      <c r="AQ818" s="209"/>
      <c r="AR818" s="209"/>
      <c r="AS818" s="209"/>
      <c r="AT818" s="209"/>
      <c r="AU818" s="209"/>
      <c r="AV818" s="209"/>
      <c r="AW818" s="209"/>
      <c r="AX818" s="209"/>
      <c r="AY818" s="209"/>
      <c r="AZ818" s="209"/>
      <c r="BA818" s="209"/>
      <c r="BB818" s="209"/>
      <c r="BC818" s="209"/>
      <c r="BD818" s="209"/>
      <c r="BE818" s="209"/>
      <c r="BF818" s="209"/>
      <c r="BG818" s="126"/>
      <c r="BH818" s="209"/>
      <c r="BI818" s="209"/>
      <c r="BJ818" s="209"/>
      <c r="BK818" s="209"/>
      <c r="BL818" s="209"/>
      <c r="BM818" s="209"/>
      <c r="BN818" s="126"/>
      <c r="BO818" s="209"/>
      <c r="BP818" s="126"/>
      <c r="BQ818" s="126"/>
    </row>
  </sheetData>
  <mergeCells count="12">
    <mergeCell ref="AJ2:AL2"/>
    <mergeCell ref="AV2:AX2"/>
    <mergeCell ref="AZ2:BB2"/>
    <mergeCell ref="BD2:BF2"/>
    <mergeCell ref="C1:BO1"/>
    <mergeCell ref="C2:F2"/>
    <mergeCell ref="H2:L2"/>
    <mergeCell ref="N2:S2"/>
    <mergeCell ref="U2:X2"/>
    <mergeCell ref="Z2:AC2"/>
    <mergeCell ref="AE2:AH2"/>
    <mergeCell ref="BH2:BM2"/>
  </mergeCells>
  <pageMargins left="0.7" right="0.7" top="0.75" bottom="0.75" header="0" footer="0"/>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workbookViewId="0">
      <pane ySplit="1" topLeftCell="A2" activePane="bottomLeft" state="frozen"/>
      <selection pane="bottomLeft" activeCell="B3" sqref="B3"/>
    </sheetView>
  </sheetViews>
  <sheetFormatPr defaultColWidth="14.42578125" defaultRowHeight="15" customHeight="1"/>
  <cols>
    <col min="1" max="4" width="14.42578125" customWidth="1"/>
    <col min="5" max="5" width="32.140625" customWidth="1"/>
    <col min="6" max="6" width="26.42578125" customWidth="1"/>
  </cols>
  <sheetData>
    <row r="1" spans="1:25">
      <c r="A1" s="210" t="s">
        <v>1464</v>
      </c>
      <c r="B1" s="210" t="s">
        <v>1465</v>
      </c>
      <c r="C1" s="210" t="s">
        <v>1466</v>
      </c>
      <c r="D1" s="210" t="s">
        <v>1467</v>
      </c>
      <c r="E1" s="210" t="s">
        <v>1468</v>
      </c>
      <c r="F1" s="210" t="s">
        <v>1238</v>
      </c>
      <c r="G1" s="210" t="s">
        <v>1469</v>
      </c>
      <c r="H1" s="210" t="s">
        <v>1470</v>
      </c>
      <c r="I1" s="210" t="s">
        <v>1</v>
      </c>
      <c r="J1" s="210" t="s">
        <v>1471</v>
      </c>
      <c r="K1" s="210" t="s">
        <v>1239</v>
      </c>
      <c r="L1" s="210" t="s">
        <v>1240</v>
      </c>
      <c r="M1" s="210" t="s">
        <v>1472</v>
      </c>
      <c r="N1" s="211" t="s">
        <v>1473</v>
      </c>
      <c r="O1" s="211" t="s">
        <v>1474</v>
      </c>
      <c r="P1" s="211"/>
      <c r="Q1" s="211"/>
      <c r="R1" s="211"/>
      <c r="S1" s="211"/>
      <c r="T1" s="211"/>
      <c r="U1" s="211"/>
      <c r="V1" s="211"/>
      <c r="W1" s="211"/>
      <c r="X1" s="211"/>
      <c r="Y1" s="211"/>
    </row>
    <row r="2" spans="1:25">
      <c r="A2" s="212" t="str">
        <f ca="1">TRIM(MID(CELL("nomefile",'01_MMG'!$A$1),FIND("]",CELL("nomefile",'01_MMG'!$A$1))+1,LEN(CELL("nomefile",'01_MMG'!$A$1))-FIND("]",CELL("nomefile",'01_MMG'!$A$1))))</f>
        <v>01_MMG</v>
      </c>
      <c r="B2" s="212">
        <f ca="1">CELL("riga",'01_MMG'!A5)</f>
        <v>5</v>
      </c>
      <c r="C2" s="213">
        <f>'INPUT CE'!$C$1</f>
        <v>509</v>
      </c>
      <c r="D2" s="212" t="str">
        <f>'01_MMG'!A5</f>
        <v>BA0420</v>
      </c>
      <c r="E2" s="212" t="str">
        <f>'01_MMG'!B5</f>
        <v>B.2.A.1.1) - da convenzione</v>
      </c>
      <c r="F2" s="214" t="str">
        <f>'01_MMG'!C5</f>
        <v>Ass. base da convenzione</v>
      </c>
      <c r="G2" s="214">
        <f>'01_MMG'!D5</f>
        <v>100765012.94</v>
      </c>
      <c r="H2" s="214">
        <f>'01_MMG'!E5</f>
        <v>106632664.37</v>
      </c>
      <c r="I2" s="214">
        <f>'01_MMG'!F5</f>
        <v>112026366.92</v>
      </c>
      <c r="J2" s="214">
        <f>'01_MMG'!G5</f>
        <v>7496284.2300000004</v>
      </c>
      <c r="K2" s="214">
        <f>'01_MMG'!H5</f>
        <v>5393702.549999997</v>
      </c>
      <c r="L2" s="215">
        <f>'01_MMG'!I5</f>
        <v>5.0582085535109789E-2</v>
      </c>
      <c r="M2" s="216">
        <f>'01_MMG'!J5</f>
        <v>0</v>
      </c>
      <c r="N2" s="213" t="str">
        <f t="shared" ref="N2:N205" ca="1" si="0">CONCATENATE(A2,"_",B2)</f>
        <v>01_MMG_5</v>
      </c>
      <c r="O2" s="213"/>
      <c r="P2" s="213"/>
      <c r="Q2" s="213"/>
      <c r="R2" s="213"/>
      <c r="S2" s="213"/>
      <c r="T2" s="213"/>
      <c r="U2" s="213"/>
      <c r="V2" s="213"/>
      <c r="W2" s="213"/>
      <c r="X2" s="213"/>
      <c r="Y2" s="213"/>
    </row>
    <row r="3" spans="1:25">
      <c r="A3" s="146" t="str">
        <f ca="1">TRIM(MID(CELL("nomefile",'01_MMG'!$A$1),FIND("]",CELL("nomefile",'01_MMG'!$A$1))+1,LEN(CELL("nomefile",'01_MMG'!$A$1))-FIND("]",CELL("nomefile",'01_MMG'!$A$1))))</f>
        <v>01_MMG</v>
      </c>
      <c r="B3" s="146">
        <f ca="1">CELL("riga",'01_MMG'!A6)</f>
        <v>6</v>
      </c>
      <c r="C3" s="146">
        <f>'INPUT CE'!$C$1</f>
        <v>509</v>
      </c>
      <c r="D3" s="146" t="str">
        <f>'01_MMG'!A6</f>
        <v>BA0430</v>
      </c>
      <c r="E3" s="146" t="str">
        <f>'01_MMG'!B6</f>
        <v>B.2.A.1.1.A) Costi per assistenza MMG</v>
      </c>
      <c r="F3" s="217" t="str">
        <f>'01_MMG'!C6</f>
        <v>Costi per assistenza MMG</v>
      </c>
      <c r="G3" s="217">
        <f>'01_MMG'!D6</f>
        <v>74175924.079999998</v>
      </c>
      <c r="H3" s="217">
        <f>'01_MMG'!E6</f>
        <v>78297630.670000002</v>
      </c>
      <c r="I3" s="217">
        <f>'01_MMG'!F6</f>
        <v>82037095.150000006</v>
      </c>
      <c r="J3" s="217">
        <f>'01_MMG'!G6</f>
        <v>4431802</v>
      </c>
      <c r="K3" s="217">
        <f>'01_MMG'!H6</f>
        <v>3739464.4800000042</v>
      </c>
      <c r="L3" s="218">
        <f>'01_MMG'!I6</f>
        <v>4.7759612238595928E-2</v>
      </c>
      <c r="M3" s="219">
        <f>'01_MMG'!J6</f>
        <v>0</v>
      </c>
      <c r="N3" s="146" t="str">
        <f t="shared" ca="1" si="0"/>
        <v>01_MMG_6</v>
      </c>
    </row>
    <row r="4" spans="1:25">
      <c r="A4" s="146" t="str">
        <f ca="1">TRIM(MID(CELL("nomefile",'01_MMG'!$A$1),FIND("]",CELL("nomefile",'01_MMG'!$A$1))+1,LEN(CELL("nomefile",'01_MMG'!$A$1))-FIND("]",CELL("nomefile",'01_MMG'!$A$1))))</f>
        <v>01_MMG</v>
      </c>
      <c r="B4" s="146">
        <f ca="1">CELL("riga",'01_MMG'!A7)</f>
        <v>7</v>
      </c>
      <c r="C4" s="146">
        <f>'INPUT CE'!$C$1</f>
        <v>509</v>
      </c>
      <c r="D4" s="146" t="str">
        <f>'01_MMG'!A7</f>
        <v>BA0440</v>
      </c>
      <c r="E4" s="146" t="str">
        <f>'01_MMG'!B7</f>
        <v>B.2.A.1.1.B) Costi per assistenza PLS</v>
      </c>
      <c r="F4" s="217" t="str">
        <f>'01_MMG'!C7</f>
        <v>Costi per assistenza PLS</v>
      </c>
      <c r="G4" s="217">
        <f>'01_MMG'!D7</f>
        <v>18838842.25</v>
      </c>
      <c r="H4" s="217">
        <f>'01_MMG'!E7</f>
        <v>19091680.93</v>
      </c>
      <c r="I4" s="217">
        <f>'01_MMG'!F7</f>
        <v>19201371.66</v>
      </c>
      <c r="J4" s="217">
        <f>'01_MMG'!G7</f>
        <v>148885</v>
      </c>
      <c r="K4" s="217">
        <f>'01_MMG'!H7</f>
        <v>109690.73000000045</v>
      </c>
      <c r="L4" s="218">
        <f>'01_MMG'!I7</f>
        <v>5.7454726172192494E-3</v>
      </c>
      <c r="M4" s="219">
        <f>'01_MMG'!J7</f>
        <v>0</v>
      </c>
      <c r="N4" s="146" t="str">
        <f t="shared" ca="1" si="0"/>
        <v>01_MMG_7</v>
      </c>
    </row>
    <row r="5" spans="1:25">
      <c r="A5" s="146" t="str">
        <f ca="1">TRIM(MID(CELL("nomefile",'01_MMG'!$A$1),FIND("]",CELL("nomefile",'01_MMG'!$A$1))+1,LEN(CELL("nomefile",'01_MMG'!$A$1))-FIND("]",CELL("nomefile",'01_MMG'!$A$1))))</f>
        <v>01_MMG</v>
      </c>
      <c r="B5" s="146">
        <f ca="1">CELL("riga",'01_MMG'!A8)</f>
        <v>8</v>
      </c>
      <c r="C5" s="146">
        <f>'INPUT CE'!$C$1</f>
        <v>509</v>
      </c>
      <c r="D5" s="146" t="str">
        <f>'01_MMG'!A8</f>
        <v>BA0450</v>
      </c>
      <c r="E5" s="146" t="str">
        <f>'01_MMG'!B8</f>
        <v>B.2.A.1.1.C) Costi per assistenza Continuità assistenziale</v>
      </c>
      <c r="F5" s="217" t="str">
        <f>'01_MMG'!C8</f>
        <v>Costi per assistenza Continuità assistenziale</v>
      </c>
      <c r="G5" s="217">
        <f>'01_MMG'!D8</f>
        <v>7750246.6100000003</v>
      </c>
      <c r="H5" s="217">
        <f>'01_MMG'!E8</f>
        <v>9243352.7699999996</v>
      </c>
      <c r="I5" s="217">
        <f>'01_MMG'!F8</f>
        <v>10787900.109999999</v>
      </c>
      <c r="J5" s="217">
        <f>'01_MMG'!G8</f>
        <v>2915597.23</v>
      </c>
      <c r="K5" s="217">
        <f>'01_MMG'!H8</f>
        <v>1544547.3399999999</v>
      </c>
      <c r="L5" s="218">
        <f>'01_MMG'!I8</f>
        <v>0.1670981708079935</v>
      </c>
      <c r="M5" s="219">
        <f>'01_MMG'!J8</f>
        <v>0</v>
      </c>
      <c r="N5" s="146" t="str">
        <f t="shared" ca="1" si="0"/>
        <v>01_MMG_8</v>
      </c>
    </row>
    <row r="6" spans="1:25">
      <c r="A6" s="146" t="str">
        <f ca="1">TRIM(MID(CELL("nomefile",'01_MMG'!$A$1),FIND("]",CELL("nomefile",'01_MMG'!$A$1))+1,LEN(CELL("nomefile",'01_MMG'!$A$1))-FIND("]",CELL("nomefile",'01_MMG'!$A$1))))</f>
        <v>01_MMG</v>
      </c>
      <c r="B6" s="146">
        <f ca="1">CELL("riga",'01_MMG'!A9)</f>
        <v>9</v>
      </c>
      <c r="C6" s="146">
        <f>'INPUT CE'!$C$1</f>
        <v>509</v>
      </c>
      <c r="D6" s="146" t="str">
        <f>'01_MMG'!A9</f>
        <v>BA0460</v>
      </c>
      <c r="E6" s="146" t="str">
        <f>'01_MMG'!B9</f>
        <v>B.2.A.1.1.D) Altro (medicina dei servizi, psicologi, medici 118, ecc)</v>
      </c>
      <c r="F6" s="217" t="str">
        <f>'01_MMG'!C9</f>
        <v>Altro (medicina dei servizi, psicologi, medici 118, ecc)</v>
      </c>
      <c r="G6" s="217">
        <f>'01_MMG'!D9</f>
        <v>0</v>
      </c>
      <c r="H6" s="217">
        <f>'01_MMG'!E9</f>
        <v>0</v>
      </c>
      <c r="I6" s="217">
        <f>'01_MMG'!F9</f>
        <v>0</v>
      </c>
      <c r="J6" s="217">
        <f>'01_MMG'!G9</f>
        <v>0</v>
      </c>
      <c r="K6" s="217">
        <f>'01_MMG'!H9</f>
        <v>0</v>
      </c>
      <c r="L6" s="218" t="e">
        <f>'01_MMG'!I9</f>
        <v>#DIV/0!</v>
      </c>
      <c r="M6" s="146">
        <f>'01_MMG'!J9</f>
        <v>0</v>
      </c>
      <c r="N6" s="146" t="str">
        <f t="shared" ca="1" si="0"/>
        <v>01_MMG_9</v>
      </c>
    </row>
    <row r="7" spans="1:25">
      <c r="A7" s="146" t="str">
        <f ca="1">TRIM(MID(CELL("nomefile",'01_MMG'!$A$1),FIND("]",CELL("nomefile",'01_MMG'!$A$1))+1,LEN(CELL("nomefile",'01_MMG'!$A$1))-FIND("]",CELL("nomefile",'01_MMG'!$A$1))))</f>
        <v>01_MMG</v>
      </c>
      <c r="B7" s="146">
        <f ca="1">CELL("riga",'01_MMG'!A25)</f>
        <v>25</v>
      </c>
      <c r="C7" s="146">
        <f>'INPUT CE'!$C$1</f>
        <v>509</v>
      </c>
      <c r="D7" s="146" t="str">
        <f>'01_MMG'!A25</f>
        <v>di cui BA0430</v>
      </c>
      <c r="E7" s="146" t="str">
        <f>'01_MMG'!B25</f>
        <v>COVID: Incremento indennità infermieristica da 4 e 6 € (Legge 178/2020 art. 1 c. 468 e 469)</v>
      </c>
      <c r="F7" s="217" t="str">
        <f>'01_MMG'!C25</f>
        <v>COVID: Incremento indennità infermieristica da 4 e 6 € (Legge 178/2020 art. 1 c. 468 e 469)</v>
      </c>
      <c r="G7" s="217">
        <f>'01_MMG'!D25</f>
        <v>0</v>
      </c>
      <c r="H7" s="217">
        <f>'01_MMG'!E25</f>
        <v>106601.41</v>
      </c>
      <c r="I7" s="217">
        <f>'01_MMG'!F25</f>
        <v>232277</v>
      </c>
      <c r="J7" s="217">
        <f>'01_MMG'!G25</f>
        <v>232277</v>
      </c>
      <c r="K7" s="217">
        <f>'01_MMG'!H25</f>
        <v>125675.59</v>
      </c>
      <c r="L7" s="218">
        <f>'01_MMG'!I25</f>
        <v>1.1789299034600011</v>
      </c>
      <c r="M7" s="217" t="str">
        <f>'01_MMG'!J25</f>
        <v>costo 2020 riferito ad 1 mese e mezzo - costo 2021 calcolato per 12 mesi con proiezione dei costi liquidati fino ad ottobre 2021 per Distretti n. 1-2 e per il Distretto n. 4 dei costi liquidati per gennaio 2021</v>
      </c>
      <c r="N7" s="146" t="str">
        <f t="shared" ca="1" si="0"/>
        <v>01_MMG_25</v>
      </c>
    </row>
    <row r="8" spans="1:25">
      <c r="A8" s="146" t="str">
        <f ca="1">TRIM(MID(CELL("nomefile",'01_MMG'!$A$1),FIND("]",CELL("nomefile",'01_MMG'!$A$1))+1,LEN(CELL("nomefile",'01_MMG'!$A$1))-FIND("]",CELL("nomefile",'01_MMG'!$A$1))))</f>
        <v>01_MMG</v>
      </c>
      <c r="B8" s="146">
        <f ca="1">CELL("riga",'01_MMG'!A26)</f>
        <v>26</v>
      </c>
      <c r="C8" s="146">
        <f>'INPUT CE'!$C$1</f>
        <v>509</v>
      </c>
      <c r="D8" s="146" t="str">
        <f>'01_MMG'!A26</f>
        <v>di cui BA0430</v>
      </c>
      <c r="E8" s="146" t="str">
        <f>'01_MMG'!B26</f>
        <v>COVID: Rimborso per esecuzione tamponi antigenici (Legge 178/2020 art. 1 c. 416)</v>
      </c>
      <c r="F8" s="217" t="str">
        <f>'01_MMG'!C26</f>
        <v>COVID: Rimborso per esecuzione tamponi antigenici (Legge 178/2020 art. 1 c. 416)</v>
      </c>
      <c r="G8" s="217">
        <f>'01_MMG'!D26</f>
        <v>0</v>
      </c>
      <c r="H8" s="217">
        <f>'01_MMG'!E26</f>
        <v>709960</v>
      </c>
      <c r="I8" s="217">
        <f>'01_MMG'!F26</f>
        <v>1229381</v>
      </c>
      <c r="J8" s="217">
        <f>'01_MMG'!G26</f>
        <v>1229381</v>
      </c>
      <c r="K8" s="217">
        <f>'01_MMG'!H26</f>
        <v>519421</v>
      </c>
      <c r="L8" s="218">
        <f>'01_MMG'!I26</f>
        <v>0.73162009127274774</v>
      </c>
      <c r="M8" s="217" t="str">
        <f>'01_MMG'!J26</f>
        <v>costo 2020 riferito ad 1 mese e mezzo - costo 2021 calcolato per 12 mesi con proiezione per Distretti n. 1-2-3  dei costi liquidati da gennaio ad ottobre e per il Distretto n. 4 dei costii liquidati per gennaio 2021</v>
      </c>
      <c r="N8" s="146" t="str">
        <f t="shared" ca="1" si="0"/>
        <v>01_MMG_26</v>
      </c>
    </row>
    <row r="9" spans="1:25">
      <c r="A9" s="146" t="str">
        <f ca="1">TRIM(MID(CELL("nomefile",'01_MMG'!$A$1),FIND("]",CELL("nomefile",'01_MMG'!$A$1))+1,LEN(CELL("nomefile",'01_MMG'!$A$1))-FIND("]",CELL("nomefile",'01_MMG'!$A$1))))</f>
        <v>01_MMG</v>
      </c>
      <c r="B9" s="146">
        <f ca="1">CELL("riga",'01_MMG'!A27)</f>
        <v>27</v>
      </c>
      <c r="C9" s="146">
        <f>'INPUT CE'!$C$1</f>
        <v>509</v>
      </c>
      <c r="D9" s="146" t="str">
        <f>'01_MMG'!A27</f>
        <v>di cui BA0430</v>
      </c>
      <c r="E9" s="146" t="str">
        <f>'01_MMG'!B27</f>
        <v>COVID: Coinvolgimento nella vaccinazione (DL 41/2021 art. 20 c.2 lett. C))</v>
      </c>
      <c r="F9" s="217" t="str">
        <f>'01_MMG'!C27</f>
        <v>COVID: Coinvolgimento nella vaccinazione (DL 41/2021 art. 20 c.2 lett. C))</v>
      </c>
      <c r="G9" s="217">
        <f>'01_MMG'!D27</f>
        <v>0</v>
      </c>
      <c r="H9" s="217">
        <f>'01_MMG'!E27</f>
        <v>0</v>
      </c>
      <c r="I9" s="217">
        <f>'01_MMG'!F27</f>
        <v>2043630</v>
      </c>
      <c r="J9" s="217">
        <f>'01_MMG'!G27</f>
        <v>2043630</v>
      </c>
      <c r="K9" s="217">
        <f>'01_MMG'!H27</f>
        <v>2043630</v>
      </c>
      <c r="L9" s="218" t="e">
        <f>'01_MMG'!I27</f>
        <v>#DIV/0!</v>
      </c>
      <c r="M9" s="217" t="str">
        <f>'01_MMG'!J27</f>
        <v>costo non previsto nel 2020. Previsione 2021 elaborata sommando i costi per  vaccini ed accessi domiciliari (con proiezione dei compensi liquidati da tutti i Distretti da aprile ad ottobre 2021 +
 costo accessi domiciliari per esecuzione vaccinazioni COVID calcolato sul 10% del costo complessivo previsto per le vaccinazioni COVID - costi non ancora liquidati per mancato
 aggiornamento procedura SISTE) e costi per indennità adesione accordo vaccini (calcolata per 8.5 mesi per tutti i MAP dei Distretti n.1-2-3
 e sull'elenco degli aderenti inviato dal Distretto n. 4. Tuttavia l'indennità non è stata ancora liquidata perchè nessun aggiornamento è pervenuto dai Distretti e Cure Primarie in merito ai criteri
 contrastanti di applicazione delle DGRV 281/2021)</v>
      </c>
      <c r="N9" s="146" t="str">
        <f t="shared" ca="1" si="0"/>
        <v>01_MMG_27</v>
      </c>
    </row>
    <row r="10" spans="1:25">
      <c r="A10" s="146" t="str">
        <f ca="1">TRIM(MID(CELL("nomefile",'01_MMG'!$A$1),FIND("]",CELL("nomefile",'01_MMG'!$A$1))+1,LEN(CELL("nomefile",'01_MMG'!$A$1))-FIND("]",CELL("nomefile",'01_MMG'!$A$1))))</f>
        <v>01_MMG</v>
      </c>
      <c r="B10" s="146">
        <f ca="1">CELL("riga",'01_MMG'!A28)</f>
        <v>28</v>
      </c>
      <c r="C10" s="146">
        <f>'INPUT CE'!$C$1</f>
        <v>509</v>
      </c>
      <c r="D10" s="146" t="str">
        <f>'01_MMG'!A28</f>
        <v>di cui BA0430</v>
      </c>
      <c r="E10" s="146" t="str">
        <f>'01_MMG'!B28</f>
        <v>COVID: Altro diverso dai precedenti</v>
      </c>
      <c r="F10" s="217" t="str">
        <f>'01_MMG'!C28</f>
        <v>COVID: Altro diverso dai precedenti</v>
      </c>
      <c r="G10" s="217">
        <f>'01_MMG'!D28</f>
        <v>0</v>
      </c>
      <c r="H10" s="217">
        <f>'01_MMG'!E28</f>
        <v>93398.59</v>
      </c>
      <c r="I10" s="217">
        <f>'01_MMG'!F28</f>
        <v>926514</v>
      </c>
      <c r="J10" s="217">
        <f>'01_MMG'!G28</f>
        <v>926514</v>
      </c>
      <c r="K10" s="217">
        <f>'01_MMG'!H28</f>
        <v>833115.41</v>
      </c>
      <c r="L10" s="218">
        <f>'01_MMG'!I28</f>
        <v>8.9199998629529631</v>
      </c>
      <c r="M10" s="217" t="str">
        <f>'01_MMG'!J28</f>
        <v>COSTO NUOVA INDENNITA' INFERMIERISTICA € 6,00 (costo 2020 riferito ad 1 mese e mezzo - costo 2021 calcolato per 12 mesi.In entrambi i casi ad oggi non è pervenuta alcuna richiesta di liquidazione. La previsione era stata fatta nel 2020 dalle UOC CURE PRIMARIE DEI DISTRETTI N. 1-2-4 alla quale però non è seguita alcuna successiva comunicazione di liquidazione - nessun aderente all'accordo per il Distretto n. 3</v>
      </c>
      <c r="N10" s="146" t="str">
        <f t="shared" ca="1" si="0"/>
        <v>01_MMG_28</v>
      </c>
    </row>
    <row r="11" spans="1:25">
      <c r="A11" s="146" t="str">
        <f ca="1">TRIM(MID(CELL("nomefile",'01_MMG'!$A$1),FIND("]",CELL("nomefile",'01_MMG'!$A$1))+1,LEN(CELL("nomefile",'01_MMG'!$A$1))-FIND("]",CELL("nomefile",'01_MMG'!$A$1))))</f>
        <v>01_MMG</v>
      </c>
      <c r="B11" s="146">
        <f ca="1">CELL("riga",'01_MMG'!A29)</f>
        <v>29</v>
      </c>
      <c r="C11" s="146">
        <f>'INPUT CE'!$C$1</f>
        <v>509</v>
      </c>
      <c r="D11" s="146" t="str">
        <f>'01_MMG'!A29</f>
        <v>di cui BA0430</v>
      </c>
      <c r="E11" s="146" t="str">
        <f>'01_MMG'!B29</f>
        <v>Quota patto aziendale/accordi aziendali</v>
      </c>
      <c r="F11" s="217" t="str">
        <f>'01_MMG'!C29</f>
        <v>Quota patto aziendale/accordi aziendali</v>
      </c>
      <c r="G11" s="217">
        <f>'01_MMG'!D29</f>
        <v>0</v>
      </c>
      <c r="H11" s="217">
        <f>'01_MMG'!E29</f>
        <v>2867640</v>
      </c>
      <c r="I11" s="217">
        <f>'01_MMG'!F29</f>
        <v>2855234</v>
      </c>
      <c r="J11" s="217">
        <f>'01_MMG'!G29</f>
        <v>0</v>
      </c>
      <c r="K11" s="217">
        <f>'01_MMG'!H29</f>
        <v>-12406</v>
      </c>
      <c r="L11" s="218">
        <f>'01_MMG'!I29</f>
        <v>-4.3262055209161154E-3</v>
      </c>
      <c r="M11" s="217">
        <f>'01_MMG'!J29</f>
        <v>0</v>
      </c>
      <c r="N11" s="146" t="str">
        <f t="shared" ca="1" si="0"/>
        <v>01_MMG_29</v>
      </c>
    </row>
    <row r="12" spans="1:25">
      <c r="A12" s="146" t="str">
        <f ca="1">TRIM(MID(CELL("nomefile",'01_MMG'!$A$1),FIND("]",CELL("nomefile",'01_MMG'!$A$1))+1,LEN(CELL("nomefile",'01_MMG'!$A$1))-FIND("]",CELL("nomefile",'01_MMG'!$A$1))))</f>
        <v>01_MMG</v>
      </c>
      <c r="B12" s="146">
        <f ca="1">CELL("riga",'01_MMG'!A30)</f>
        <v>30</v>
      </c>
      <c r="C12" s="146">
        <f>'INPUT CE'!$C$1</f>
        <v>509</v>
      </c>
      <c r="D12" s="146" t="str">
        <f>'01_MMG'!A30</f>
        <v>di cui BA0430</v>
      </c>
      <c r="E12" s="146" t="str">
        <f>'01_MMG'!B30</f>
        <v>Indennità infermieristica/collaboratori di studio per le forme associative</v>
      </c>
      <c r="F12" s="217" t="str">
        <f>'01_MMG'!C30</f>
        <v>Indennità infermieristica/collaboratori di studio per le forme associative</v>
      </c>
      <c r="G12" s="217">
        <f>'01_MMG'!D30</f>
        <v>0</v>
      </c>
      <c r="H12" s="217">
        <f>'01_MMG'!E30</f>
        <v>2388758</v>
      </c>
      <c r="I12" s="217">
        <f>'01_MMG'!F30</f>
        <v>2657261</v>
      </c>
      <c r="J12" s="217">
        <f>'01_MMG'!G30</f>
        <v>0</v>
      </c>
      <c r="K12" s="217">
        <f>'01_MMG'!H30</f>
        <v>268503</v>
      </c>
      <c r="L12" s="218">
        <f>'01_MMG'!I30</f>
        <v>0.11240276327698329</v>
      </c>
      <c r="M12" s="217" t="str">
        <f>'01_MMG'!J30</f>
        <v>effetto trascinamento Piano Sviluppo Cure Primarie anno 2020 e costi Piano Sviluppo Cure Primarie 2021 finanziato</v>
      </c>
      <c r="N12" s="146" t="str">
        <f t="shared" ca="1" si="0"/>
        <v>01_MMG_30</v>
      </c>
    </row>
    <row r="13" spans="1:25">
      <c r="A13" s="146" t="str">
        <f ca="1">TRIM(MID(CELL("nomefile",'01_MMG'!$A$1),FIND("]",CELL("nomefile",'01_MMG'!$A$1))+1,LEN(CELL("nomefile",'01_MMG'!$A$1))-FIND("]",CELL("nomefile",'01_MMG'!$A$1))))</f>
        <v>01_MMG</v>
      </c>
      <c r="B13" s="146">
        <f ca="1">CELL("riga",'01_MMG'!A31)</f>
        <v>31</v>
      </c>
      <c r="C13" s="146">
        <f>'INPUT CE'!$C$1</f>
        <v>509</v>
      </c>
      <c r="D13" s="146" t="str">
        <f>'01_MMG'!A31</f>
        <v>di cui BA0430</v>
      </c>
      <c r="E13" s="146" t="str">
        <f>'01_MMG'!B31</f>
        <v>Attività presso case di riposo</v>
      </c>
      <c r="F13" s="217" t="str">
        <f>'01_MMG'!C31</f>
        <v>Attività presso case di riposo</v>
      </c>
      <c r="G13" s="217">
        <f>'01_MMG'!D31</f>
        <v>0</v>
      </c>
      <c r="H13" s="217">
        <f>'01_MMG'!E31</f>
        <v>2881823</v>
      </c>
      <c r="I13" s="217">
        <f>'01_MMG'!F31</f>
        <v>2259105</v>
      </c>
      <c r="J13" s="217">
        <f>'01_MMG'!G31</f>
        <v>0</v>
      </c>
      <c r="K13" s="217">
        <f>'01_MMG'!H31</f>
        <v>-622718</v>
      </c>
      <c r="L13" s="218">
        <f>'01_MMG'!I31</f>
        <v>-0.21608474913275377</v>
      </c>
      <c r="M13" s="217" t="str">
        <f>'01_MMG'!J31</f>
        <v xml:space="preserve">il decremento dei costi è determinato dall'incremento degli incarichi ex allegato E (MAP nominati direttamente dai centri servizi) con costi rimborsati dal Servizio Assistenza Residenziale. </v>
      </c>
      <c r="N13" s="146" t="str">
        <f t="shared" ca="1" si="0"/>
        <v>01_MMG_31</v>
      </c>
    </row>
    <row r="14" spans="1:25">
      <c r="A14" s="146" t="str">
        <f ca="1">TRIM(MID(CELL("nomefile",'01_MMG'!$A$1),FIND("]",CELL("nomefile",'01_MMG'!$A$1))+1,LEN(CELL("nomefile",'01_MMG'!$A$1))-FIND("]",CELL("nomefile",'01_MMG'!$A$1))))</f>
        <v>01_MMG</v>
      </c>
      <c r="B14" s="146">
        <f ca="1">CELL("riga",'01_MMG'!A32)</f>
        <v>32</v>
      </c>
      <c r="C14" s="146">
        <f>'INPUT CE'!$C$1</f>
        <v>509</v>
      </c>
      <c r="D14" s="146" t="str">
        <f>'01_MMG'!A32</f>
        <v>di cui BA0430</v>
      </c>
      <c r="E14" s="146" t="str">
        <f>'01_MMG'!B32</f>
        <v>Altro non ricompreso nei precedenti (specificare in campo NOTE)</v>
      </c>
      <c r="F14" s="217" t="str">
        <f>'01_MMG'!C32</f>
        <v>Altro non ricompreso nei precedenti (specificare in campo NOTE)</v>
      </c>
      <c r="G14" s="217">
        <f>'01_MMG'!D32</f>
        <v>0</v>
      </c>
      <c r="H14" s="217">
        <f>'01_MMG'!E32</f>
        <v>69249449.670000002</v>
      </c>
      <c r="I14" s="217">
        <f>'01_MMG'!F32</f>
        <v>69833693.150000006</v>
      </c>
      <c r="J14" s="217">
        <f>'01_MMG'!G32</f>
        <v>0</v>
      </c>
      <c r="K14" s="217">
        <f>'01_MMG'!H32</f>
        <v>584243.48000000417</v>
      </c>
      <c r="L14" s="218">
        <f>'01_MMG'!I32</f>
        <v>8.4367960003168818E-3</v>
      </c>
      <c r="M14" s="217" t="str">
        <f>'01_MMG'!J32</f>
        <v>IL COSTO SI RIFERISCE ALLE SEGUENTI INDENNITA':
 101 - MED.GRUPPO EXTRA FONDO 
 102 - MEDICINA DI GRUPPO 
 103 - MEDICINA IN RETE 
 107 - COMPENSO FORFETTARIO 
 108 - QUOTA OLTRE 75 ANNI 
 109 - QUOTA MINORI 14 ANNI 
 113 - ASSEGNO INDIVIDUALE 
       - RIDISTRIBUZIONE FONDO PONDERAZIONE MAP
 114 - FONDO PONDERAZIONE QUOTE MAP 
 115 - FONDO REGIONALE GOVERNO CLINICO MAP 
 116 - ASSISTENZA AL CRONICO 
 117 - QUOTA AGGIUNTIVA INGRESSO 
 120 - INDENNITA' INFORMATICA 
 129 - COMPENSI U.V.M.D. 
 141 - ASS. DOMICILIARE PROGRAMMATA 
 143 - PRESTAZIONI AGGIUNTIVE 
 146 - ACCESSI A.D.I./A.D.I.MED 
 159 - COMPENSO FORFETT. SOST. 
 179 - COMPENSO A.I.R. 
 193 - VISITE OCCASIONALI AMB.LI 
 213 - COMPENSO ZONE DISAGIATE 
 233 - COMP.ASSIS.PAZ.ONCOLOGICI 
 268 - AIR IND. INFORMATICA 
 359 - MGI PREVENZIONE 
 360 - MGI CRONICITA' 
 361 - MGI FORMAZIONE 
 362 - MGI IVAQ 
 363 - MGI ACCESSIBILITA' 
 364 - MGI GOVERNANCE 
 367 - MGI REFERENTE 
 440 - COMP. SOSTITUTO ATTIVITA' SINDACALI 
 447 - COMPENSO ZONE DISAGIATE TIPO B 
 470 - RIMBORSI MGI (DGR n.751 del 2015) 
 10101 - ARR MED.GRUPPO EXTRA FONDO 
 10102 - ARR. MEDICINA DI GRUPPO 
 10103 - ARRETRATO MEDICINA IN RETE 
 10107 - ARR. COMPENSO FORFETTARIO 
 10108 - ARR. QUOTA OLTRE 75 ANNI 
 10109 - ARR. MINORI ANNI 14 
 10114 - ARR.FONDO PONDERAZIONE QUOTE 
 10115 - ARR. FDO REG.GOV.CLINICO 
 10116 - ARR. ASSISTENZA AL CRONICO 
 10117 - ARR. QUOTA AGGIUNTIVA INGRESSO 
 10179 - ARR. COMPENSO A.I.R. 
 40101 - REC.MED.GRUPPO EXTRA FONDO 
 40102 - REC. MEDICINA DI GRUPPO 
 40103 - RECUPERO MEDICINA IN RETE 
 40107 - REC. COMPENSO FORFETTARIO 
 40108 - REC. QUOTA OLTRE 75 ANNI 
 40109 - REC. QUOTA MINORI 14 ANNI 
 40114 - REC. FDO POND.QUOTE CAP. 
 40115 - REC. FDO REG.GOV.CLINICO 
 40116 - REC. ASSISTENZA AL CRONICO 
 40117 - REC. QUOTA AGGIUNTIVA INGRESSO 
 40159 - REC. COMPENSO FORFETT. SOSTIT. 
 40179 - REC. COMPENSO A.I.R. 
COMITATO AZIENDALE
VACCINAZIONI ANTINFLUENZALI
RIDISTRIBUZIONE FONDO REGIONALE GOVERNO CLINICO
ASSICURAZIONE MALATTIA</v>
      </c>
      <c r="N14" s="146" t="str">
        <f t="shared" ca="1" si="0"/>
        <v>01_MMG_32</v>
      </c>
    </row>
    <row r="15" spans="1:25">
      <c r="A15" s="146" t="str">
        <f ca="1">TRIM(MID(CELL("nomefile",'01_MMG'!$A$1),FIND("]",CELL("nomefile",'01_MMG'!$A$1))+1,LEN(CELL("nomefile",'01_MMG'!$A$1))-FIND("]",CELL("nomefile",'01_MMG'!$A$1))))</f>
        <v>01_MMG</v>
      </c>
      <c r="B15" s="146">
        <f ca="1">CELL("riga",'01_MMG'!A39)</f>
        <v>39</v>
      </c>
      <c r="C15" s="146">
        <f>'INPUT CE'!$C$1</f>
        <v>509</v>
      </c>
      <c r="D15" s="146" t="str">
        <f>'01_MMG'!A39</f>
        <v>di cui BA0440</v>
      </c>
      <c r="E15" s="146" t="str">
        <f>'01_MMG'!B39</f>
        <v>COVID: Rimborso per esecuzione tamponi antigenici (Legge 178/2020 art. 1 c. 416)</v>
      </c>
      <c r="F15" s="217" t="str">
        <f>'01_MMG'!C39</f>
        <v>COVID: Rimborso per esecuzione tamponi antigenici (Legge 178/2020 art. 1 c. 416)</v>
      </c>
      <c r="G15" s="217">
        <f>'01_MMG'!D39</f>
        <v>0</v>
      </c>
      <c r="H15" s="217">
        <f>'01_MMG'!E39</f>
        <v>5270</v>
      </c>
      <c r="I15" s="217">
        <f>'01_MMG'!F39</f>
        <v>148885</v>
      </c>
      <c r="J15" s="217">
        <f>'01_MMG'!G39</f>
        <v>148885</v>
      </c>
      <c r="K15" s="217">
        <f>'01_MMG'!H39</f>
        <v>143615</v>
      </c>
      <c r="L15" s="218">
        <f>'01_MMG'!I39</f>
        <v>27.251423149905122</v>
      </c>
      <c r="M15" s="217" t="str">
        <f>'01_MMG'!J39</f>
        <v>costo 2020 riferito ad 1 mese e mezzo - costo 2021 calcolato per 12 mesi con proiezione per Distretti n. 1-2-3  dei costi liquidati da gennaio ad ottobre 2021 e per il Distretto n. 4 dei costi liquidati a gennaio 2021</v>
      </c>
      <c r="N15" s="146" t="str">
        <f t="shared" ca="1" si="0"/>
        <v>01_MMG_39</v>
      </c>
    </row>
    <row r="16" spans="1:25">
      <c r="A16" s="146" t="str">
        <f ca="1">TRIM(MID(CELL("nomefile",'01_MMG'!$A$1),FIND("]",CELL("nomefile",'01_MMG'!$A$1))+1,LEN(CELL("nomefile",'01_MMG'!$A$1))-FIND("]",CELL("nomefile",'01_MMG'!$A$1))))</f>
        <v>01_MMG</v>
      </c>
      <c r="B16" s="146">
        <f ca="1">CELL("riga",'01_MMG'!A40)</f>
        <v>40</v>
      </c>
      <c r="C16" s="146">
        <f>'INPUT CE'!$C$1</f>
        <v>509</v>
      </c>
      <c r="D16" s="146" t="str">
        <f>'01_MMG'!A40</f>
        <v>di cui BA0440</v>
      </c>
      <c r="E16" s="146" t="str">
        <f>'01_MMG'!B40</f>
        <v>COVID: Coinvolgimento nella vaccinazione (DL 41/2021 art. 20 c.2 lett. C))</v>
      </c>
      <c r="F16" s="217" t="str">
        <f>'01_MMG'!C40</f>
        <v>COVID: Coinvolgimento nella vaccinazione (DL 41/2021 art. 20 c.2 lett. C))</v>
      </c>
      <c r="G16" s="217">
        <f>'01_MMG'!D40</f>
        <v>0</v>
      </c>
      <c r="H16" s="217">
        <f>'01_MMG'!E40</f>
        <v>0</v>
      </c>
      <c r="I16" s="217">
        <f>'01_MMG'!F40</f>
        <v>0</v>
      </c>
      <c r="J16" s="217">
        <f>'01_MMG'!G40</f>
        <v>0</v>
      </c>
      <c r="K16" s="217">
        <f>'01_MMG'!H40</f>
        <v>0</v>
      </c>
      <c r="L16" s="218" t="e">
        <f>'01_MMG'!I40</f>
        <v>#DIV/0!</v>
      </c>
      <c r="M16" s="217">
        <f>'01_MMG'!J40</f>
        <v>0</v>
      </c>
      <c r="N16" s="146" t="str">
        <f t="shared" ca="1" si="0"/>
        <v>01_MMG_40</v>
      </c>
    </row>
    <row r="17" spans="1:25">
      <c r="A17" s="146" t="str">
        <f ca="1">TRIM(MID(CELL("nomefile",'01_MMG'!$A$1),FIND("]",CELL("nomefile",'01_MMG'!$A$1))+1,LEN(CELL("nomefile",'01_MMG'!$A$1))-FIND("]",CELL("nomefile",'01_MMG'!$A$1))))</f>
        <v>01_MMG</v>
      </c>
      <c r="B17" s="146">
        <f ca="1">CELL("riga",'01_MMG'!A41)</f>
        <v>41</v>
      </c>
      <c r="C17" s="146">
        <f>'INPUT CE'!$C$1</f>
        <v>509</v>
      </c>
      <c r="D17" s="146" t="str">
        <f>'01_MMG'!A41</f>
        <v>di cui BA0440</v>
      </c>
      <c r="E17" s="146" t="str">
        <f>'01_MMG'!B41</f>
        <v>COVID: Altro diverso dai precedenti</v>
      </c>
      <c r="F17" s="217" t="str">
        <f>'01_MMG'!C41</f>
        <v>COVID: Altro diverso dai precedenti</v>
      </c>
      <c r="G17" s="217">
        <f>'01_MMG'!D41</f>
        <v>0</v>
      </c>
      <c r="H17" s="217">
        <f>'01_MMG'!E41</f>
        <v>0</v>
      </c>
      <c r="I17" s="217">
        <f>'01_MMG'!F41</f>
        <v>0</v>
      </c>
      <c r="J17" s="217">
        <f>'01_MMG'!G41</f>
        <v>0</v>
      </c>
      <c r="K17" s="217">
        <f>'01_MMG'!H41</f>
        <v>0</v>
      </c>
      <c r="L17" s="218" t="e">
        <f>'01_MMG'!I41</f>
        <v>#DIV/0!</v>
      </c>
      <c r="M17" s="217">
        <f>'01_MMG'!J41</f>
        <v>0</v>
      </c>
      <c r="N17" s="146" t="str">
        <f t="shared" ca="1" si="0"/>
        <v>01_MMG_41</v>
      </c>
      <c r="O17" s="126"/>
      <c r="P17" s="126"/>
      <c r="Q17" s="126"/>
      <c r="R17" s="126"/>
      <c r="S17" s="126"/>
      <c r="T17" s="126"/>
      <c r="U17" s="126"/>
      <c r="V17" s="126"/>
      <c r="W17" s="126"/>
      <c r="X17" s="126"/>
      <c r="Y17" s="126"/>
    </row>
    <row r="18" spans="1:25">
      <c r="A18" s="146" t="str">
        <f ca="1">TRIM(MID(CELL("nomefile",'01_MMG'!$A$1),FIND("]",CELL("nomefile",'01_MMG'!$A$1))+1,LEN(CELL("nomefile",'01_MMG'!$A$1))-FIND("]",CELL("nomefile",'01_MMG'!$A$1))))</f>
        <v>01_MMG</v>
      </c>
      <c r="B18" s="146">
        <f ca="1">CELL("riga",'01_MMG'!A42)</f>
        <v>42</v>
      </c>
      <c r="C18" s="146">
        <f>'INPUT CE'!$C$1</f>
        <v>509</v>
      </c>
      <c r="D18" s="146" t="str">
        <f>'01_MMG'!A42</f>
        <v>di cui BA0440</v>
      </c>
      <c r="E18" s="146" t="str">
        <f>'01_MMG'!B42</f>
        <v>Quota patto aziendale/accordi aziendali</v>
      </c>
      <c r="F18" s="217" t="str">
        <f>'01_MMG'!C42</f>
        <v>Quota patto aziendale/accordi aziendali</v>
      </c>
      <c r="G18" s="217">
        <f>'01_MMG'!D42</f>
        <v>0</v>
      </c>
      <c r="H18" s="217">
        <f>'01_MMG'!E42</f>
        <v>1070334</v>
      </c>
      <c r="I18" s="217">
        <f>'01_MMG'!F42</f>
        <v>1044214</v>
      </c>
      <c r="J18" s="217">
        <f>'01_MMG'!G42</f>
        <v>0</v>
      </c>
      <c r="K18" s="217">
        <f>'01_MMG'!H42</f>
        <v>-26120</v>
      </c>
      <c r="L18" s="218">
        <f>'01_MMG'!I42</f>
        <v>-2.4403597381751907E-2</v>
      </c>
      <c r="M18" s="217">
        <f>'01_MMG'!J42</f>
        <v>0</v>
      </c>
      <c r="N18" s="146" t="str">
        <f t="shared" ca="1" si="0"/>
        <v>01_MMG_42</v>
      </c>
    </row>
    <row r="19" spans="1:25">
      <c r="A19" s="146" t="str">
        <f ca="1">TRIM(MID(CELL("nomefile",'01_MMG'!$A$1),FIND("]",CELL("nomefile",'01_MMG'!$A$1))+1,LEN(CELL("nomefile",'01_MMG'!$A$1))-FIND("]",CELL("nomefile",'01_MMG'!$A$1))))</f>
        <v>01_MMG</v>
      </c>
      <c r="B19" s="146">
        <f ca="1">CELL("riga",'01_MMG'!A43)</f>
        <v>43</v>
      </c>
      <c r="C19" s="146">
        <f>'INPUT CE'!$C$1</f>
        <v>509</v>
      </c>
      <c r="D19" s="146" t="str">
        <f>'01_MMG'!A43</f>
        <v>di cui BA0440</v>
      </c>
      <c r="E19" s="146" t="str">
        <f>'01_MMG'!B43</f>
        <v>Indennità per bilanci di salute</v>
      </c>
      <c r="F19" s="217" t="str">
        <f>'01_MMG'!C43</f>
        <v>Indennità per bilanci di salute</v>
      </c>
      <c r="G19" s="217">
        <f>'01_MMG'!D43</f>
        <v>0</v>
      </c>
      <c r="H19" s="217">
        <f>'01_MMG'!E43</f>
        <v>694832</v>
      </c>
      <c r="I19" s="217">
        <f>'01_MMG'!F43</f>
        <v>788984</v>
      </c>
      <c r="J19" s="217">
        <f>'01_MMG'!G43</f>
        <v>0</v>
      </c>
      <c r="K19" s="217">
        <f>'01_MMG'!H43</f>
        <v>94152</v>
      </c>
      <c r="L19" s="218">
        <f>'01_MMG'!I43</f>
        <v>0.13550325834158472</v>
      </c>
      <c r="M19" s="217">
        <f>'01_MMG'!J43</f>
        <v>0</v>
      </c>
      <c r="N19" s="146" t="str">
        <f t="shared" ca="1" si="0"/>
        <v>01_MMG_43</v>
      </c>
    </row>
    <row r="20" spans="1:25">
      <c r="A20" s="146" t="str">
        <f ca="1">TRIM(MID(CELL("nomefile",'01_MMG'!$A$1),FIND("]",CELL("nomefile",'01_MMG'!$A$1))+1,LEN(CELL("nomefile",'01_MMG'!$A$1))-FIND("]",CELL("nomefile",'01_MMG'!$A$1))))</f>
        <v>01_MMG</v>
      </c>
      <c r="B20" s="146">
        <f ca="1">CELL("riga",'01_MMG'!A44)</f>
        <v>44</v>
      </c>
      <c r="C20" s="146">
        <f>'INPUT CE'!$C$1</f>
        <v>509</v>
      </c>
      <c r="D20" s="146" t="str">
        <f>'01_MMG'!A44</f>
        <v>di cui BA0440</v>
      </c>
      <c r="E20" s="146" t="str">
        <f>'01_MMG'!B44</f>
        <v>Altro non ricompreso nei precedenti (specificare in campo NOTE)</v>
      </c>
      <c r="F20" s="217" t="str">
        <f>'01_MMG'!C44</f>
        <v>Altro non ricompreso nei precedenti (specificare in campo NOTE)</v>
      </c>
      <c r="G20" s="217">
        <f>'01_MMG'!D44</f>
        <v>0</v>
      </c>
      <c r="H20" s="217">
        <f>'01_MMG'!E44</f>
        <v>17321244.93</v>
      </c>
      <c r="I20" s="217">
        <f>'01_MMG'!F44</f>
        <v>17219288.66</v>
      </c>
      <c r="J20" s="217">
        <f>'01_MMG'!G44</f>
        <v>0</v>
      </c>
      <c r="K20" s="217">
        <f>'01_MMG'!H44</f>
        <v>-101956.26999999955</v>
      </c>
      <c r="L20" s="218">
        <f>'01_MMG'!I44</f>
        <v>-5.8861975806030475E-3</v>
      </c>
      <c r="M20" s="217" t="str">
        <f>'01_MMG'!J44</f>
        <v xml:space="preserve">IL COSTO SI RIFERISCE ALLE SEGUENTI INDENNITA': 
 100 - ASSOCIAZIONISMO 
 106 - PEDIATRIA DI GRUPPO 
 107 - COMPENSO FORFETTARIO 
 110 - COMPENSO AGG.VO 0-6 ANNI 
 113 - ASSEGNO INDIVIDUALE 
         RIDISTRIBUZIONE FONDO PONDERAZIONE PLS
 116 - ASSISTENZA AL CRONICO 
 117 - QUOTA AGGIUNTIVA INGRESSO 
 119 - IND.COLLABORATORE DI STUDIO 
 120 - INDENNITA' INFORMATICA 
 122 - IND.PERS.INFERMIERISTICO 
 123 - FONDO PONDERAZIONE QUOTE PLS 
 124 - FONDO REGIONALE GOVERNO CLINICO PLS 
 125 - LIBRETTI SANITARI 
 129 - COMPENSI U.V.M.D. 
 143 - PRESTAZIONI AGGIUNTIVE 
 146 - ACCESSI A.D.I./A.D.I.MED 
 159 - COMPENSO FORFETT. SOST. 
 160 - COMP.AGG.VO 0-6 ANNI SOST. 
 161 - LIBRETTI SANITARI SOST. 
 179 - COMPENSO A.I.R. 
 268 - AIR IND. INFORMATICA 
 274 - PIPP DIAGNOSTICHE 
 398 - COMPENSO A.I.R. 90% 
 440 - COMP. SOSTITUTO ATTIVITA' SINDACALI 
 10100 - ARR. ASSOCIAZIONISMO 
 10107 - ARR. COMPENSO FORFETTARIO 
 10123 - ARR. FONDO PONDERAZIONE QUOTE PLS 
 10124 - ARR. FONDO REG.GOV.CLINICO PLS 
 10125 - ARR. LIBRETTI SANITARI 
 40100 - REC. ASSOCIAZIONISMO 
 40106 - REC. PEDIATRIA DI GRUPPO 
 40107 - REC. COMPENSO FORFETTARIO 
 40110 - REC. COMPENSO AGG.VO 0-6 ANNI 
 40116 - REC. ASSISTENZA AL CRONICO 
 40119 - REC. IND.COLL.DI STUDIO 
 40122 - REC. IND.PERS.INFERMIERISTICO 
 40123 - REC. FONDO POND.QUOTE CAP. PLS 
 40124 - REC. FONDO REG.GOV.CLINICO PLS 
 40125 - REC. LIBRETTI SANITARI 
 40159 - REC. COMPENSO FORFETT. SOSTIT. 
 40160 - REC. COMP.AGG.VO 0-6 ANNI SOS. 
 40161 - REC. LIBRETTI PEDIATRICI SOSTI 
 40179 - REC. COMPENSO A.I.R. 
 40398 - RECUPERO COMPENSO A.I.R. 90% 
             COMITATO AZIENDALE
             VACCINAZIONI ANTINFLUENZALI </v>
      </c>
      <c r="N20" s="146" t="str">
        <f t="shared" ca="1" si="0"/>
        <v>01_MMG_44</v>
      </c>
    </row>
    <row r="21" spans="1:25" ht="15.75" customHeight="1">
      <c r="A21" s="146" t="str">
        <f ca="1">TRIM(MID(CELL("nomefile",'01_MMG'!$A$1),FIND("]",CELL("nomefile",'01_MMG'!$A$1))+1,LEN(CELL("nomefile",'01_MMG'!$A$1))-FIND("]",CELL("nomefile",'01_MMG'!$A$1))))</f>
        <v>01_MMG</v>
      </c>
      <c r="B21" s="146">
        <f ca="1">CELL("riga",'01_MMG'!A51)</f>
        <v>51</v>
      </c>
      <c r="C21" s="146">
        <f>'INPUT CE'!$C$1</f>
        <v>509</v>
      </c>
      <c r="D21" s="146" t="str">
        <f>'01_MMG'!A51</f>
        <v>di cui BA0450</v>
      </c>
      <c r="E21" s="146" t="str">
        <f>'01_MMG'!B51</f>
        <v>COVID: USCA</v>
      </c>
      <c r="F21" s="217" t="str">
        <f>'01_MMG'!C51</f>
        <v>COVID: USCA</v>
      </c>
      <c r="G21" s="217">
        <f>'01_MMG'!D51</f>
        <v>0</v>
      </c>
      <c r="H21" s="217">
        <f>'01_MMG'!E51</f>
        <v>1316492.8600000001</v>
      </c>
      <c r="I21" s="217">
        <f>'01_MMG'!F51</f>
        <v>2897346.48</v>
      </c>
      <c r="J21" s="217">
        <f>'01_MMG'!G51</f>
        <v>2897346.48</v>
      </c>
      <c r="K21" s="217">
        <f>'01_MMG'!H51</f>
        <v>1580853.6199999999</v>
      </c>
      <c r="L21" s="218">
        <f>'01_MMG'!I51</f>
        <v>1.2008068315691434</v>
      </c>
      <c r="M21" s="217" t="str">
        <f>'01_MMG'!J51</f>
        <v>Per implementazione numero USCA attive rispetto al 2020 con relativi incarichi ai medici addetti</v>
      </c>
      <c r="N21" s="146" t="str">
        <f t="shared" ca="1" si="0"/>
        <v>01_MMG_51</v>
      </c>
    </row>
    <row r="22" spans="1:25" ht="15.75" customHeight="1">
      <c r="A22" s="146" t="str">
        <f ca="1">TRIM(MID(CELL("nomefile",'01_MMG'!$A$1),FIND("]",CELL("nomefile",'01_MMG'!$A$1))+1,LEN(CELL("nomefile",'01_MMG'!$A$1))-FIND("]",CELL("nomefile",'01_MMG'!$A$1))))</f>
        <v>01_MMG</v>
      </c>
      <c r="B22" s="146">
        <f ca="1">CELL("riga",'01_MMG'!A52)</f>
        <v>52</v>
      </c>
      <c r="C22" s="146">
        <f>'INPUT CE'!$C$1</f>
        <v>509</v>
      </c>
      <c r="D22" s="146" t="str">
        <f>'01_MMG'!A52</f>
        <v>di cui BA0450</v>
      </c>
      <c r="E22" s="146" t="str">
        <f>'01_MMG'!B52</f>
        <v>COVID: Coinvolgimento nella vaccinazione (DL 41/2021 art. 20 c.2 lett. C))</v>
      </c>
      <c r="F22" s="217" t="str">
        <f>'01_MMG'!C52</f>
        <v>COVID: Coinvolgimento nella vaccinazione (DL 41/2021 art. 20 c.2 lett. C))</v>
      </c>
      <c r="G22" s="217">
        <f>'01_MMG'!D52</f>
        <v>0</v>
      </c>
      <c r="H22" s="217">
        <f>'01_MMG'!E52</f>
        <v>0</v>
      </c>
      <c r="I22" s="217">
        <f>'01_MMG'!F52</f>
        <v>260.04000000000002</v>
      </c>
      <c r="J22" s="217">
        <f>'01_MMG'!G52</f>
        <v>260.04000000000002</v>
      </c>
      <c r="K22" s="217">
        <f>'01_MMG'!H52</f>
        <v>260.04000000000002</v>
      </c>
      <c r="L22" s="218" t="e">
        <f>'01_MMG'!I52</f>
        <v>#DIV/0!</v>
      </c>
      <c r="M22" s="217" t="str">
        <f>'01_MMG'!J52</f>
        <v>Per vaccinazioni c/o Casa Circondariale</v>
      </c>
      <c r="N22" s="146" t="str">
        <f t="shared" ca="1" si="0"/>
        <v>01_MMG_52</v>
      </c>
    </row>
    <row r="23" spans="1:25" ht="15.75" customHeight="1">
      <c r="A23" s="146" t="str">
        <f ca="1">TRIM(MID(CELL("nomefile",'01_MMG'!$A$1),FIND("]",CELL("nomefile",'01_MMG'!$A$1))+1,LEN(CELL("nomefile",'01_MMG'!$A$1))-FIND("]",CELL("nomefile",'01_MMG'!$A$1))))</f>
        <v>01_MMG</v>
      </c>
      <c r="B23" s="146">
        <f ca="1">CELL("riga",'01_MMG'!A53)</f>
        <v>53</v>
      </c>
      <c r="C23" s="146">
        <f>'INPUT CE'!$C$1</f>
        <v>509</v>
      </c>
      <c r="D23" s="146" t="str">
        <f>'01_MMG'!A53</f>
        <v>di cui BA0450</v>
      </c>
      <c r="E23" s="146" t="str">
        <f>'01_MMG'!B53</f>
        <v>COVID: Rimborso per esecuzione tamponi antigenici ai sensi del Protocollo d'Intesa MG del 30/10/2020</v>
      </c>
      <c r="F23" s="217" t="str">
        <f>'01_MMG'!C53</f>
        <v>COVID: Rimborso per esecuzione tamponi antigenici ai sensi del Protocollo d'Intesa MG del 30/10/2020</v>
      </c>
      <c r="G23" s="217">
        <f>'01_MMG'!D53</f>
        <v>0</v>
      </c>
      <c r="H23" s="217">
        <f>'01_MMG'!E53</f>
        <v>0</v>
      </c>
      <c r="I23" s="217">
        <f>'01_MMG'!F53</f>
        <v>17990.71</v>
      </c>
      <c r="J23" s="217">
        <f>'01_MMG'!G53</f>
        <v>17990.71</v>
      </c>
      <c r="K23" s="217">
        <f>'01_MMG'!H53</f>
        <v>17990.71</v>
      </c>
      <c r="L23" s="218" t="e">
        <f>'01_MMG'!I53</f>
        <v>#DIV/0!</v>
      </c>
      <c r="M23" s="217" t="str">
        <f>'01_MMG'!J53</f>
        <v>Per test covid rapidi c/o Casa Circondariale</v>
      </c>
      <c r="N23" s="146" t="str">
        <f t="shared" ca="1" si="0"/>
        <v>01_MMG_53</v>
      </c>
      <c r="O23" s="126"/>
      <c r="P23" s="126"/>
      <c r="Q23" s="126"/>
      <c r="R23" s="126"/>
      <c r="S23" s="126"/>
      <c r="T23" s="126"/>
      <c r="U23" s="126"/>
      <c r="V23" s="126"/>
      <c r="W23" s="126"/>
      <c r="X23" s="126"/>
      <c r="Y23" s="126"/>
    </row>
    <row r="24" spans="1:25" ht="15.75" customHeight="1">
      <c r="A24" s="146" t="str">
        <f ca="1">TRIM(MID(CELL("nomefile",'01_MMG'!$A$1),FIND("]",CELL("nomefile",'01_MMG'!$A$1))+1,LEN(CELL("nomefile",'01_MMG'!$A$1))-FIND("]",CELL("nomefile",'01_MMG'!$A$1))))</f>
        <v>01_MMG</v>
      </c>
      <c r="B24" s="146">
        <f ca="1">CELL("riga",'01_MMG'!A54)</f>
        <v>54</v>
      </c>
      <c r="C24" s="146">
        <f>'INPUT CE'!$C$1</f>
        <v>509</v>
      </c>
      <c r="D24" s="146" t="str">
        <f>'01_MMG'!A54</f>
        <v>di cui BA0450</v>
      </c>
      <c r="E24" s="146" t="str">
        <f>'01_MMG'!B54</f>
        <v>COVID: Altro diverso dai precedenti</v>
      </c>
      <c r="F24" s="217" t="str">
        <f>'01_MMG'!C54</f>
        <v>COVID: Altro diverso dai precedenti</v>
      </c>
      <c r="G24" s="217">
        <f>'01_MMG'!D54</f>
        <v>0</v>
      </c>
      <c r="H24" s="217">
        <f>'01_MMG'!E54</f>
        <v>0</v>
      </c>
      <c r="I24" s="217">
        <f>'01_MMG'!F54</f>
        <v>0</v>
      </c>
      <c r="J24" s="217">
        <f>'01_MMG'!G54</f>
        <v>0</v>
      </c>
      <c r="K24" s="217">
        <f>'01_MMG'!H54</f>
        <v>0</v>
      </c>
      <c r="L24" s="218" t="e">
        <f>'01_MMG'!I54</f>
        <v>#DIV/0!</v>
      </c>
      <c r="M24" s="217">
        <f>'01_MMG'!J54</f>
        <v>0</v>
      </c>
      <c r="N24" s="146" t="str">
        <f t="shared" ca="1" si="0"/>
        <v>01_MMG_54</v>
      </c>
    </row>
    <row r="25" spans="1:25" ht="15.75" customHeight="1">
      <c r="A25" s="146" t="str">
        <f ca="1">TRIM(MID(CELL("nomefile",'01_MMG'!$A$1),FIND("]",CELL("nomefile",'01_MMG'!$A$1))+1,LEN(CELL("nomefile",'01_MMG'!$A$1))-FIND("]",CELL("nomefile",'01_MMG'!$A$1))))</f>
        <v>01_MMG</v>
      </c>
      <c r="B25" s="146">
        <f ca="1">CELL("riga",'01_MMG'!A55)</f>
        <v>55</v>
      </c>
      <c r="C25" s="146">
        <f>'INPUT CE'!$C$1</f>
        <v>509</v>
      </c>
      <c r="D25" s="146" t="str">
        <f>'01_MMG'!A55</f>
        <v>di cui BA0450</v>
      </c>
      <c r="E25" s="146" t="str">
        <f>'01_MMG'!B55</f>
        <v>Quota patto aziendale/accordi aziendali</v>
      </c>
      <c r="F25" s="217" t="str">
        <f>'01_MMG'!C55</f>
        <v>Quota patto aziendale/accordi aziendali</v>
      </c>
      <c r="G25" s="217">
        <f>'01_MMG'!D55</f>
        <v>0</v>
      </c>
      <c r="H25" s="217">
        <f>'01_MMG'!E55</f>
        <v>2040756.31</v>
      </c>
      <c r="I25" s="217">
        <f>'01_MMG'!F55</f>
        <v>2031756.86</v>
      </c>
      <c r="J25" s="217">
        <f>'01_MMG'!G55</f>
        <v>0</v>
      </c>
      <c r="K25" s="217">
        <f>'01_MMG'!H55</f>
        <v>-8999.4499999999534</v>
      </c>
      <c r="L25" s="218">
        <f>'01_MMG'!I55</f>
        <v>-4.4098601856092934E-3</v>
      </c>
      <c r="M25" s="217" t="str">
        <f>'01_MMG'!J55</f>
        <v>Per minor numero di ore svolte a causa della difficoltà di trovare medici disponibili in alcune sedi (costo previsionale in quanto non è ancora stato verificato il raggiungimento degli obiettivi)</v>
      </c>
      <c r="N25" s="146" t="str">
        <f t="shared" ca="1" si="0"/>
        <v>01_MMG_55</v>
      </c>
    </row>
    <row r="26" spans="1:25" ht="15.75" customHeight="1">
      <c r="A26" s="146" t="str">
        <f ca="1">TRIM(MID(CELL("nomefile",'01_MMG'!$A$1),FIND("]",CELL("nomefile",'01_MMG'!$A$1))+1,LEN(CELL("nomefile",'01_MMG'!$A$1))-FIND("]",CELL("nomefile",'01_MMG'!$A$1))))</f>
        <v>01_MMG</v>
      </c>
      <c r="B26" s="146">
        <f ca="1">CELL("riga",'01_MMG'!A56)</f>
        <v>56</v>
      </c>
      <c r="C26" s="146">
        <f>'INPUT CE'!$C$1</f>
        <v>509</v>
      </c>
      <c r="D26" s="146" t="str">
        <f>'01_MMG'!A56</f>
        <v>di cui BA0450</v>
      </c>
      <c r="E26" s="146" t="str">
        <f>'01_MMG'!B56</f>
        <v>Attività presso case di riposo</v>
      </c>
      <c r="F26" s="217" t="str">
        <f>'01_MMG'!C56</f>
        <v>Attività presso case di riposo</v>
      </c>
      <c r="G26" s="217">
        <f>'01_MMG'!D56</f>
        <v>0</v>
      </c>
      <c r="H26" s="217">
        <f>'01_MMG'!E56</f>
        <v>0</v>
      </c>
      <c r="I26" s="217">
        <f>'01_MMG'!F56</f>
        <v>0</v>
      </c>
      <c r="J26" s="217">
        <f>'01_MMG'!G56</f>
        <v>0</v>
      </c>
      <c r="K26" s="217">
        <f>'01_MMG'!H56</f>
        <v>0</v>
      </c>
      <c r="L26" s="218" t="e">
        <f>'01_MMG'!I56</f>
        <v>#DIV/0!</v>
      </c>
      <c r="M26" s="217">
        <f>'01_MMG'!J56</f>
        <v>0</v>
      </c>
      <c r="N26" s="146" t="str">
        <f t="shared" ca="1" si="0"/>
        <v>01_MMG_56</v>
      </c>
    </row>
    <row r="27" spans="1:25" ht="15.75" customHeight="1">
      <c r="A27" s="146" t="str">
        <f ca="1">TRIM(MID(CELL("nomefile",'01_MMG'!$A$1),FIND("]",CELL("nomefile",'01_MMG'!$A$1))+1,LEN(CELL("nomefile",'01_MMG'!$A$1))-FIND("]",CELL("nomefile",'01_MMG'!$A$1))))</f>
        <v>01_MMG</v>
      </c>
      <c r="B27" s="146">
        <f ca="1">CELL("riga",'01_MMG'!A57)</f>
        <v>57</v>
      </c>
      <c r="C27" s="146">
        <f>'INPUT CE'!$C$1</f>
        <v>509</v>
      </c>
      <c r="D27" s="146" t="str">
        <f>'01_MMG'!A57</f>
        <v>di cui BA0450</v>
      </c>
      <c r="E27" s="146" t="str">
        <f>'01_MMG'!B57</f>
        <v>Altro non ricompreso nei precedenti (specificare in campo NOTE)</v>
      </c>
      <c r="F27" s="217" t="str">
        <f>'01_MMG'!C57</f>
        <v>Altro non ricompreso nei precedenti (specificare in campo NOTE)</v>
      </c>
      <c r="G27" s="217">
        <f>'01_MMG'!D57</f>
        <v>0</v>
      </c>
      <c r="H27" s="217">
        <f>'01_MMG'!E57</f>
        <v>5886103.5999999996</v>
      </c>
      <c r="I27" s="217">
        <f>'01_MMG'!F57</f>
        <v>5840546.0199999996</v>
      </c>
      <c r="J27" s="217">
        <f>'01_MMG'!G57</f>
        <v>0</v>
      </c>
      <c r="K27" s="217">
        <f>'01_MMG'!H57</f>
        <v>-45557.580000000075</v>
      </c>
      <c r="L27" s="218">
        <f>'01_MMG'!I57</f>
        <v>-7.7398535764814369E-3</v>
      </c>
      <c r="M27" s="217" t="str">
        <f>'01_MMG'!J57</f>
        <v>Per minor numero di ore svolte a causa della difficoltà di trovare medici disponibili in  alcune sedi</v>
      </c>
      <c r="N27" s="146" t="str">
        <f t="shared" ca="1" si="0"/>
        <v>01_MMG_57</v>
      </c>
    </row>
    <row r="28" spans="1:25" ht="15.75" customHeight="1">
      <c r="A28" s="146" t="str">
        <f ca="1">TRIM(MID(CELL("nomefile",'01_MMG'!$A$1),FIND("]",CELL("nomefile",'01_MMG'!$A$1))+1,LEN(CELL("nomefile",'01_MMG'!$A$1))-FIND("]",CELL("nomefile",'01_MMG'!$A$1))))</f>
        <v>01_MMG</v>
      </c>
      <c r="B28" s="146">
        <f ca="1">CELL("riga",'01_MMG'!A64)</f>
        <v>64</v>
      </c>
      <c r="C28" s="146">
        <f>'INPUT CE'!$C$1</f>
        <v>509</v>
      </c>
      <c r="D28" s="146" t="str">
        <f>'01_MMG'!A64</f>
        <v>di cui BA0460</v>
      </c>
      <c r="E28" s="146" t="str">
        <f>'01_MMG'!B64</f>
        <v>COVID: Coinvolgimento nella vaccinazione (DL 41/2021 art. 20 c.2 lett. C))</v>
      </c>
      <c r="F28" s="217" t="str">
        <f>'01_MMG'!C64</f>
        <v>COVID: Coinvolgimento nella vaccinazione (DL 41/2021 art. 20 c.2 lett. C))</v>
      </c>
      <c r="G28" s="217">
        <f>'01_MMG'!D64</f>
        <v>0</v>
      </c>
      <c r="H28" s="217">
        <f>'01_MMG'!E64</f>
        <v>0</v>
      </c>
      <c r="I28" s="217">
        <f>'01_MMG'!F64</f>
        <v>0</v>
      </c>
      <c r="J28" s="217">
        <f>'01_MMG'!G64</f>
        <v>0</v>
      </c>
      <c r="K28" s="217">
        <f>'01_MMG'!H64</f>
        <v>0</v>
      </c>
      <c r="L28" s="218" t="e">
        <f>'01_MMG'!I64</f>
        <v>#DIV/0!</v>
      </c>
      <c r="M28" s="217">
        <f>'01_MMG'!J64</f>
        <v>0</v>
      </c>
      <c r="N28" s="146" t="str">
        <f t="shared" ca="1" si="0"/>
        <v>01_MMG_64</v>
      </c>
    </row>
    <row r="29" spans="1:25" ht="15.75" customHeight="1">
      <c r="A29" s="146" t="str">
        <f ca="1">TRIM(MID(CELL("nomefile",'01_MMG'!$A$1),FIND("]",CELL("nomefile",'01_MMG'!$A$1))+1,LEN(CELL("nomefile",'01_MMG'!$A$1))-FIND("]",CELL("nomefile",'01_MMG'!$A$1))))</f>
        <v>01_MMG</v>
      </c>
      <c r="B29" s="146">
        <f ca="1">CELL("riga",'01_MMG'!A65)</f>
        <v>65</v>
      </c>
      <c r="C29" s="146">
        <f>'INPUT CE'!$C$1</f>
        <v>509</v>
      </c>
      <c r="D29" s="146" t="str">
        <f>'01_MMG'!A65</f>
        <v>di cui BA0460</v>
      </c>
      <c r="E29" s="146" t="str">
        <f>'01_MMG'!B65</f>
        <v>COVID: Altro diverso dai precedenti</v>
      </c>
      <c r="F29" s="217" t="str">
        <f>'01_MMG'!C65</f>
        <v>COVID: Altro diverso dai precedenti</v>
      </c>
      <c r="G29" s="217">
        <f>'01_MMG'!D65</f>
        <v>0</v>
      </c>
      <c r="H29" s="217">
        <f>'01_MMG'!E65</f>
        <v>0</v>
      </c>
      <c r="I29" s="217">
        <f>'01_MMG'!F65</f>
        <v>0</v>
      </c>
      <c r="J29" s="217">
        <f>'01_MMG'!G65</f>
        <v>0</v>
      </c>
      <c r="K29" s="217">
        <f>'01_MMG'!H65</f>
        <v>0</v>
      </c>
      <c r="L29" s="218" t="e">
        <f>'01_MMG'!I65</f>
        <v>#DIV/0!</v>
      </c>
      <c r="M29" s="217">
        <f>'01_MMG'!J65</f>
        <v>0</v>
      </c>
      <c r="N29" s="146" t="str">
        <f t="shared" ca="1" si="0"/>
        <v>01_MMG_65</v>
      </c>
    </row>
    <row r="30" spans="1:25" ht="15.75" customHeight="1">
      <c r="A30" s="146" t="str">
        <f ca="1">TRIM(MID(CELL("nomefile",'01_MMG'!$A$1),FIND("]",CELL("nomefile",'01_MMG'!$A$1))+1,LEN(CELL("nomefile",'01_MMG'!$A$1))-FIND("]",CELL("nomefile",'01_MMG'!$A$1))))</f>
        <v>01_MMG</v>
      </c>
      <c r="B30" s="146">
        <f ca="1">CELL("riga",'01_MMG'!A66)</f>
        <v>66</v>
      </c>
      <c r="C30" s="146">
        <f>'INPUT CE'!$C$1</f>
        <v>509</v>
      </c>
      <c r="D30" s="146" t="str">
        <f>'01_MMG'!A66</f>
        <v>di cui BA0460</v>
      </c>
      <c r="E30" s="146" t="str">
        <f>'01_MMG'!B66</f>
        <v>Altro non ricompreso nei precedenti (specificare in campo NOTE)</v>
      </c>
      <c r="F30" s="217" t="str">
        <f>'01_MMG'!C66</f>
        <v>Altro non ricompreso nei precedenti (specificare in campo NOTE)</v>
      </c>
      <c r="G30" s="217">
        <f>'01_MMG'!D66</f>
        <v>0</v>
      </c>
      <c r="H30" s="217">
        <f>'01_MMG'!E66</f>
        <v>0</v>
      </c>
      <c r="I30" s="217">
        <f>'01_MMG'!F66</f>
        <v>0</v>
      </c>
      <c r="J30" s="217">
        <f>'01_MMG'!G66</f>
        <v>0</v>
      </c>
      <c r="K30" s="217">
        <f>'01_MMG'!H66</f>
        <v>0</v>
      </c>
      <c r="L30" s="218" t="e">
        <f>'01_MMG'!I66</f>
        <v>#DIV/0!</v>
      </c>
      <c r="M30" s="217">
        <f>'01_MMG'!J66</f>
        <v>0</v>
      </c>
      <c r="N30" s="146" t="str">
        <f t="shared" ca="1" si="0"/>
        <v>01_MMG_66</v>
      </c>
    </row>
    <row r="31" spans="1:25" ht="15.75" customHeight="1">
      <c r="A31" s="212" t="str">
        <f ca="1">TRIM(MID(CELL("nomefile",'02_Ospedaliera'!$A$1),FIND("]",CELL("nomefile",'02_Ospedaliera'!$A$1))+1,LEN(CELL("nomefile",'02_Ospedaliera'!$A$1))-FIND("]",CELL("nomefile",'02_Ospedaliera'!$A$1))))</f>
        <v>02_Ospedaliera</v>
      </c>
      <c r="B31" s="212">
        <f ca="1">CELL("riga",'02_Ospedaliera'!A5)</f>
        <v>5</v>
      </c>
      <c r="C31" s="213">
        <f>'INPUT CE'!$C$1</f>
        <v>509</v>
      </c>
      <c r="D31" s="212" t="str">
        <f>'02_Ospedaliera'!A5</f>
        <v>BA0820</v>
      </c>
      <c r="E31" s="212" t="str">
        <f>'02_Ospedaliera'!B5</f>
        <v>B.2.A.7.2) - da pubblico (altri soggetti pubbl. della Regione)</v>
      </c>
      <c r="F31" s="212">
        <f>'02_Ospedaliera'!C5</f>
        <v>0</v>
      </c>
      <c r="G31" s="214">
        <f>'02_Ospedaliera'!D5</f>
        <v>0</v>
      </c>
      <c r="H31" s="214">
        <f>'02_Ospedaliera'!E5</f>
        <v>0</v>
      </c>
      <c r="I31" s="214">
        <f>'02_Ospedaliera'!F5</f>
        <v>0</v>
      </c>
      <c r="J31" s="214">
        <f>'02_Ospedaliera'!G5</f>
        <v>0</v>
      </c>
      <c r="K31" s="214">
        <f>'02_Ospedaliera'!H5</f>
        <v>0</v>
      </c>
      <c r="L31" s="215" t="e">
        <f>'02_Ospedaliera'!I5</f>
        <v>#DIV/0!</v>
      </c>
      <c r="M31" s="214">
        <f>'02_Ospedaliera'!J5</f>
        <v>0</v>
      </c>
      <c r="N31" s="213" t="str">
        <f t="shared" ca="1" si="0"/>
        <v>02_Ospedaliera_5</v>
      </c>
      <c r="O31" s="213"/>
      <c r="P31" s="213"/>
      <c r="Q31" s="213"/>
      <c r="R31" s="213"/>
      <c r="S31" s="213"/>
      <c r="T31" s="213"/>
      <c r="U31" s="213"/>
      <c r="V31" s="213"/>
      <c r="W31" s="213"/>
      <c r="X31" s="213"/>
      <c r="Y31" s="213"/>
    </row>
    <row r="32" spans="1:25" ht="15.75" customHeight="1">
      <c r="A32" s="146" t="str">
        <f ca="1">TRIM(MID(CELL("nomefile",'02_Ospedaliera'!$A$1),FIND("]",CELL("nomefile",'02_Ospedaliera'!$A$1))+1,LEN(CELL("nomefile",'02_Ospedaliera'!$A$1))-FIND("]",CELL("nomefile",'02_Ospedaliera'!$A$1))))</f>
        <v>02_Ospedaliera</v>
      </c>
      <c r="B32" s="146">
        <f ca="1">CELL("riga",'02_Ospedaliera'!A6)</f>
        <v>6</v>
      </c>
      <c r="C32" s="146">
        <f>'INPUT CE'!$C$1</f>
        <v>509</v>
      </c>
      <c r="D32" s="146" t="str">
        <f>'02_Ospedaliera'!A6</f>
        <v>BA0840</v>
      </c>
      <c r="E32" s="146" t="str">
        <f>'02_Ospedaliera'!B6</f>
        <v>B.2.A.7.4) - da privato</v>
      </c>
      <c r="F32" s="146">
        <f>'02_Ospedaliera'!C6</f>
        <v>0</v>
      </c>
      <c r="G32" s="217">
        <f>'02_Ospedaliera'!D6</f>
        <v>170818479.31999999</v>
      </c>
      <c r="H32" s="217">
        <f>'02_Ospedaliera'!E6</f>
        <v>181394336.99000001</v>
      </c>
      <c r="I32" s="217">
        <f>'02_Ospedaliera'!F6</f>
        <v>196432014.33000001</v>
      </c>
      <c r="J32" s="217">
        <f>'02_Ospedaliera'!G6</f>
        <v>22463923.600000001</v>
      </c>
      <c r="K32" s="217">
        <f>'02_Ospedaliera'!H6</f>
        <v>15037677.340000004</v>
      </c>
      <c r="L32" s="218">
        <f>'02_Ospedaliera'!I6</f>
        <v>8.2900478534944533E-2</v>
      </c>
      <c r="M32" s="146" t="str">
        <f>'02_Ospedaliera'!J6</f>
        <v>Vedi sotto</v>
      </c>
      <c r="N32" s="146" t="str">
        <f t="shared" ca="1" si="0"/>
        <v>02_Ospedaliera_6</v>
      </c>
    </row>
    <row r="33" spans="1:25" ht="15.75" customHeight="1">
      <c r="A33" s="146" t="str">
        <f ca="1">TRIM(MID(CELL("nomefile",'02_Ospedaliera'!$A$1),FIND("]",CELL("nomefile",'02_Ospedaliera'!$A$1))+1,LEN(CELL("nomefile",'02_Ospedaliera'!$A$1))-FIND("]",CELL("nomefile",'02_Ospedaliera'!$A$1))))</f>
        <v>02_Ospedaliera</v>
      </c>
      <c r="B33" s="146">
        <f ca="1">CELL("riga",'02_Ospedaliera'!A7)</f>
        <v>7</v>
      </c>
      <c r="C33" s="146">
        <f>'INPUT CE'!$C$1</f>
        <v>509</v>
      </c>
      <c r="D33" s="146" t="str">
        <f>'02_Ospedaliera'!A7</f>
        <v>BA0430</v>
      </c>
      <c r="E33" s="146" t="str">
        <f>'02_Ospedaliera'!B7</f>
        <v>B.2.A.7.4.A) Servizi sanitari per assistenza ospedaliera da IRCCS privati e Policlinici privati</v>
      </c>
      <c r="F33" s="146">
        <f>'02_Ospedaliera'!C7</f>
        <v>0</v>
      </c>
      <c r="G33" s="217">
        <f>'02_Ospedaliera'!D7</f>
        <v>0</v>
      </c>
      <c r="H33" s="217">
        <f>'02_Ospedaliera'!E7</f>
        <v>0</v>
      </c>
      <c r="I33" s="217">
        <f>'02_Ospedaliera'!F7</f>
        <v>0</v>
      </c>
      <c r="J33" s="217">
        <f>'02_Ospedaliera'!G7</f>
        <v>0</v>
      </c>
      <c r="K33" s="217">
        <f>'02_Ospedaliera'!H7</f>
        <v>0</v>
      </c>
      <c r="L33" s="218" t="e">
        <f>'02_Ospedaliera'!I7</f>
        <v>#DIV/0!</v>
      </c>
      <c r="M33" s="146">
        <f>'02_Ospedaliera'!J7</f>
        <v>0</v>
      </c>
      <c r="N33" s="146" t="str">
        <f t="shared" ca="1" si="0"/>
        <v>02_Ospedaliera_7</v>
      </c>
    </row>
    <row r="34" spans="1:25" ht="15.75" customHeight="1">
      <c r="A34" s="146" t="str">
        <f ca="1">TRIM(MID(CELL("nomefile",'02_Ospedaliera'!$A$1),FIND("]",CELL("nomefile",'02_Ospedaliera'!$A$1))+1,LEN(CELL("nomefile",'02_Ospedaliera'!$A$1))-FIND("]",CELL("nomefile",'02_Ospedaliera'!$A$1))))</f>
        <v>02_Ospedaliera</v>
      </c>
      <c r="B34" s="146">
        <f ca="1">CELL("riga",'02_Ospedaliera'!A8)</f>
        <v>8</v>
      </c>
      <c r="C34" s="146">
        <f>'INPUT CE'!$C$1</f>
        <v>509</v>
      </c>
      <c r="D34" s="146" t="str">
        <f>'02_Ospedaliera'!A8</f>
        <v>BA0440</v>
      </c>
      <c r="E34" s="146" t="str">
        <f>'02_Ospedaliera'!B8</f>
        <v>B.2.A.7.4.B) Servizi sanitari per assistenza ospedaliera da Ospedali Classificati privati</v>
      </c>
      <c r="F34" s="146">
        <f>'02_Ospedaliera'!C8</f>
        <v>0</v>
      </c>
      <c r="G34" s="217">
        <f>'02_Ospedaliera'!D8</f>
        <v>96921787.409999996</v>
      </c>
      <c r="H34" s="217">
        <f>'02_Ospedaliera'!E8</f>
        <v>105756098.56</v>
      </c>
      <c r="I34" s="217">
        <f>'02_Ospedaliera'!F8</f>
        <v>109755524.23999999</v>
      </c>
      <c r="J34" s="217">
        <f>'02_Ospedaliera'!G8</f>
        <v>11693513.120000001</v>
      </c>
      <c r="K34" s="217">
        <f>'02_Ospedaliera'!H8</f>
        <v>3999425.6799999923</v>
      </c>
      <c r="L34" s="218">
        <f>'02_Ospedaliera'!I8</f>
        <v>3.7817447262683768E-2</v>
      </c>
      <c r="M34" s="146">
        <f>'02_Ospedaliera'!J8</f>
        <v>0</v>
      </c>
      <c r="N34" s="146" t="str">
        <f t="shared" ca="1" si="0"/>
        <v>02_Ospedaliera_8</v>
      </c>
    </row>
    <row r="35" spans="1:25" ht="15.75" customHeight="1">
      <c r="A35" s="146" t="str">
        <f ca="1">TRIM(MID(CELL("nomefile",'02_Ospedaliera'!$A$1),FIND("]",CELL("nomefile",'02_Ospedaliera'!$A$1))+1,LEN(CELL("nomefile",'02_Ospedaliera'!$A$1))-FIND("]",CELL("nomefile",'02_Ospedaliera'!$A$1))))</f>
        <v>02_Ospedaliera</v>
      </c>
      <c r="B35" s="146">
        <f ca="1">CELL("riga",'02_Ospedaliera'!A9)</f>
        <v>9</v>
      </c>
      <c r="C35" s="146">
        <f>'INPUT CE'!$C$1</f>
        <v>509</v>
      </c>
      <c r="D35" s="146" t="str">
        <f>'02_Ospedaliera'!A9</f>
        <v>BA0450</v>
      </c>
      <c r="E35" s="146" t="str">
        <f>'02_Ospedaliera'!B9</f>
        <v>B.2.A.7.4.C) Servizi sanitari per assistenza ospedaliera da Case di Cura private</v>
      </c>
      <c r="F35" s="146">
        <f>'02_Ospedaliera'!C9</f>
        <v>0</v>
      </c>
      <c r="G35" s="217">
        <f>'02_Ospedaliera'!D9</f>
        <v>73896691.909999996</v>
      </c>
      <c r="H35" s="217">
        <f>'02_Ospedaliera'!E9</f>
        <v>75638238.430000007</v>
      </c>
      <c r="I35" s="217">
        <f>'02_Ospedaliera'!F9</f>
        <v>86676490.090000004</v>
      </c>
      <c r="J35" s="217">
        <f>'02_Ospedaliera'!G9</f>
        <v>10770410.480000002</v>
      </c>
      <c r="K35" s="217">
        <f>'02_Ospedaliera'!H9</f>
        <v>11038251.659999996</v>
      </c>
      <c r="L35" s="218">
        <f>'02_Ospedaliera'!I9</f>
        <v>0.14593480611285559</v>
      </c>
      <c r="M35" s="146">
        <f>'02_Ospedaliera'!J9</f>
        <v>0</v>
      </c>
      <c r="N35" s="146" t="str">
        <f t="shared" ca="1" si="0"/>
        <v>02_Ospedaliera_9</v>
      </c>
    </row>
    <row r="36" spans="1:25" ht="15.75" customHeight="1">
      <c r="A36" s="146" t="str">
        <f ca="1">TRIM(MID(CELL("nomefile",'02_Ospedaliera'!$A$1),FIND("]",CELL("nomefile",'02_Ospedaliera'!$A$1))+1,LEN(CELL("nomefile",'02_Ospedaliera'!$A$1))-FIND("]",CELL("nomefile",'02_Ospedaliera'!$A$1))))</f>
        <v>02_Ospedaliera</v>
      </c>
      <c r="B36" s="146">
        <f ca="1">CELL("riga",'02_Ospedaliera'!A10)</f>
        <v>10</v>
      </c>
      <c r="C36" s="146">
        <f>'INPUT CE'!$C$1</f>
        <v>509</v>
      </c>
      <c r="D36" s="146" t="str">
        <f>'02_Ospedaliera'!A10</f>
        <v>BA0460</v>
      </c>
      <c r="E36" s="146" t="str">
        <f>'02_Ospedaliera'!B10</f>
        <v>B.2.A.7.4.D) Servizi sanitari per assistenza ospedaliera da altri privati</v>
      </c>
      <c r="F36" s="146">
        <f>'02_Ospedaliera'!C10</f>
        <v>0</v>
      </c>
      <c r="G36" s="217">
        <f>'02_Ospedaliera'!D10</f>
        <v>0</v>
      </c>
      <c r="H36" s="217">
        <f>'02_Ospedaliera'!E10</f>
        <v>0</v>
      </c>
      <c r="I36" s="217">
        <f>'02_Ospedaliera'!F10</f>
        <v>0</v>
      </c>
      <c r="J36" s="217">
        <f>'02_Ospedaliera'!G10</f>
        <v>0</v>
      </c>
      <c r="K36" s="217">
        <f>'02_Ospedaliera'!H10</f>
        <v>0</v>
      </c>
      <c r="L36" s="218" t="e">
        <f>'02_Ospedaliera'!I10</f>
        <v>#DIV/0!</v>
      </c>
      <c r="M36" s="146">
        <f>'02_Ospedaliera'!J10</f>
        <v>0</v>
      </c>
      <c r="N36" s="146" t="str">
        <f t="shared" ca="1" si="0"/>
        <v>02_Ospedaliera_10</v>
      </c>
    </row>
    <row r="37" spans="1:25" ht="15.75" customHeight="1">
      <c r="A37" s="146" t="str">
        <f ca="1">TRIM(MID(CELL("nomefile",'02_Ospedaliera'!$A$1),FIND("]",CELL("nomefile",'02_Ospedaliera'!$A$1))+1,LEN(CELL("nomefile",'02_Ospedaliera'!$A$1))-FIND("]",CELL("nomefile",'02_Ospedaliera'!$A$1))))</f>
        <v>02_Ospedaliera</v>
      </c>
      <c r="B37" s="146">
        <f ca="1">CELL("riga",'02_Ospedaliera'!A11)</f>
        <v>11</v>
      </c>
      <c r="C37" s="146">
        <f>'INPUT CE'!$C$1</f>
        <v>509</v>
      </c>
      <c r="D37" s="146" t="str">
        <f>'02_Ospedaliera'!A11</f>
        <v>BA0890</v>
      </c>
      <c r="E37" s="146" t="str">
        <f>'02_Ospedaliera'!B11</f>
        <v>B.2.A.7.5) - da privato per cittadini non residenti - Extraregione (mobilità attiva in compensazione)</v>
      </c>
      <c r="F37" s="146">
        <f>'02_Ospedaliera'!C11</f>
        <v>0</v>
      </c>
      <c r="G37" s="217">
        <f>'02_Ospedaliera'!D11</f>
        <v>71923622.659999996</v>
      </c>
      <c r="H37" s="217">
        <f>'02_Ospedaliera'!E11</f>
        <v>59782861.719999999</v>
      </c>
      <c r="I37" s="217">
        <f>'02_Ospedaliera'!F11</f>
        <v>68040730.799999997</v>
      </c>
      <c r="J37" s="217">
        <f>'02_Ospedaliera'!G11</f>
        <v>291588.16000000003</v>
      </c>
      <c r="K37" s="217">
        <f>'02_Ospedaliera'!H11</f>
        <v>8257869.0799999982</v>
      </c>
      <c r="L37" s="218">
        <f>'02_Ospedaliera'!I11</f>
        <v>0.13813104362043904</v>
      </c>
      <c r="M37" s="217">
        <f>'02_Ospedaliera'!J11</f>
        <v>0</v>
      </c>
      <c r="N37" s="146" t="str">
        <f t="shared" ca="1" si="0"/>
        <v>02_Ospedaliera_11</v>
      </c>
    </row>
    <row r="38" spans="1:25" ht="15.75" customHeight="1">
      <c r="A38" s="146" t="str">
        <f ca="1">TRIM(MID(CELL("nomefile",'02_Ospedaliera'!$A$1),FIND("]",CELL("nomefile",'02_Ospedaliera'!$A$1))+1,LEN(CELL("nomefile",'02_Ospedaliera'!$A$1))-FIND("]",CELL("nomefile",'02_Ospedaliera'!$A$1))))</f>
        <v>02_Ospedaliera</v>
      </c>
      <c r="B38" s="146">
        <f ca="1">CELL("riga",'02_Ospedaliera'!A27)</f>
        <v>27</v>
      </c>
      <c r="C38" s="146">
        <f>'INPUT CE'!$C$1</f>
        <v>509</v>
      </c>
      <c r="D38" s="146" t="str">
        <f>'02_Ospedaliera'!A27</f>
        <v>di cui BA0840</v>
      </c>
      <c r="E38" s="146" t="str">
        <f>'02_Ospedaliera'!B27</f>
        <v>Acquisto di prestazioni nell'ambito del budget annuo (Per 2021: DGR 925/2021)</v>
      </c>
      <c r="F38" s="146">
        <f>'02_Ospedaliera'!C27</f>
        <v>0</v>
      </c>
      <c r="G38" s="217">
        <f>'02_Ospedaliera'!D27</f>
        <v>0</v>
      </c>
      <c r="H38" s="217">
        <f>'02_Ospedaliera'!E27</f>
        <v>157521654.38000003</v>
      </c>
      <c r="I38" s="217">
        <f>'02_Ospedaliera'!F27</f>
        <v>161361907.09999999</v>
      </c>
      <c r="J38" s="217">
        <f>'02_Ospedaliera'!G27</f>
        <v>746165.99</v>
      </c>
      <c r="K38" s="217">
        <f>'02_Ospedaliera'!H27</f>
        <v>3840252.719999969</v>
      </c>
      <c r="L38" s="218">
        <f>'02_Ospedaliera'!I27</f>
        <v>2.4379205101134005E-2</v>
      </c>
      <c r="M38" s="217" t="str">
        <f>'02_Ospedaliera'!J27</f>
        <v>Importi diversi dal consuntivo 2021 in applicazione della nuova DGR sui tetti 925/2021 (Adeguamento tetti alla DRG 925/2021)</v>
      </c>
      <c r="N38" s="146" t="str">
        <f t="shared" ca="1" si="0"/>
        <v>02_Ospedaliera_27</v>
      </c>
    </row>
    <row r="39" spans="1:25" ht="15.75" customHeight="1">
      <c r="A39" s="146" t="str">
        <f ca="1">TRIM(MID(CELL("nomefile",'02_Ospedaliera'!$A$1),FIND("]",CELL("nomefile",'02_Ospedaliera'!$A$1))+1,LEN(CELL("nomefile",'02_Ospedaliera'!$A$1))-FIND("]",CELL("nomefile",'02_Ospedaliera'!$A$1))))</f>
        <v>02_Ospedaliera</v>
      </c>
      <c r="B39" s="146">
        <f ca="1">CELL("riga",'02_Ospedaliera'!A28)</f>
        <v>28</v>
      </c>
      <c r="C39" s="146">
        <f>'INPUT CE'!$C$1</f>
        <v>509</v>
      </c>
      <c r="D39" s="146" t="str">
        <f>'02_Ospedaliera'!A28</f>
        <v>di cui BA0840</v>
      </c>
      <c r="E39" s="146" t="str">
        <f>'02_Ospedaliera'!B28</f>
        <v>Acquisto di prestazioni nell'ambito di extra budget annuali</v>
      </c>
      <c r="F39" s="146">
        <f>'02_Ospedaliera'!C28</f>
        <v>0</v>
      </c>
      <c r="G39" s="217">
        <f>'02_Ospedaliera'!D28</f>
        <v>0</v>
      </c>
      <c r="H39" s="217">
        <f>'02_Ospedaliera'!E28</f>
        <v>0</v>
      </c>
      <c r="I39" s="217">
        <f>'02_Ospedaliera'!F28</f>
        <v>0</v>
      </c>
      <c r="J39" s="217">
        <f>'02_Ospedaliera'!G28</f>
        <v>0</v>
      </c>
      <c r="K39" s="217">
        <f>'02_Ospedaliera'!H28</f>
        <v>0</v>
      </c>
      <c r="L39" s="218" t="e">
        <f>'02_Ospedaliera'!I28</f>
        <v>#DIV/0!</v>
      </c>
      <c r="M39" s="217">
        <f>'02_Ospedaliera'!J28</f>
        <v>0</v>
      </c>
      <c r="N39" s="146" t="str">
        <f t="shared" ca="1" si="0"/>
        <v>02_Ospedaliera_28</v>
      </c>
    </row>
    <row r="40" spans="1:25" ht="15.75" customHeight="1">
      <c r="A40" s="146" t="str">
        <f ca="1">TRIM(MID(CELL("nomefile",'02_Ospedaliera'!$A$1),FIND("]",CELL("nomefile",'02_Ospedaliera'!$A$1))+1,LEN(CELL("nomefile",'02_Ospedaliera'!$A$1))-FIND("]",CELL("nomefile",'02_Ospedaliera'!$A$1))))</f>
        <v>02_Ospedaliera</v>
      </c>
      <c r="B40" s="146">
        <f ca="1">CELL("riga",'02_Ospedaliera'!A29)</f>
        <v>29</v>
      </c>
      <c r="C40" s="146">
        <f>'INPUT CE'!$C$1</f>
        <v>509</v>
      </c>
      <c r="D40" s="146" t="str">
        <f>'02_Ospedaliera'!A29</f>
        <v>di cui BA0840</v>
      </c>
      <c r="E40" s="146" t="str">
        <f>'02_Ospedaliera'!B29</f>
        <v>Finanziamento a funzione</v>
      </c>
      <c r="F40" s="146">
        <f>'02_Ospedaliera'!C29</f>
        <v>0</v>
      </c>
      <c r="G40" s="217">
        <f>'02_Ospedaliera'!D29</f>
        <v>0</v>
      </c>
      <c r="H40" s="217">
        <f>'02_Ospedaliera'!E29</f>
        <v>11525000</v>
      </c>
      <c r="I40" s="217">
        <f>'02_Ospedaliera'!F29</f>
        <v>12444000</v>
      </c>
      <c r="J40" s="217">
        <f>'02_Ospedaliera'!G29</f>
        <v>0</v>
      </c>
      <c r="K40" s="217">
        <f>'02_Ospedaliera'!H29</f>
        <v>919000</v>
      </c>
      <c r="L40" s="218">
        <f>'02_Ospedaliera'!I29</f>
        <v>7.9739696312364439E-2</v>
      </c>
      <c r="M40" s="217" t="str">
        <f>'02_Ospedaliera'!J29</f>
        <v>Importi conformi ai nuovi finanziamenti a funzione</v>
      </c>
      <c r="N40" s="146" t="str">
        <f t="shared" ca="1" si="0"/>
        <v>02_Ospedaliera_29</v>
      </c>
    </row>
    <row r="41" spans="1:25" ht="15.75" customHeight="1">
      <c r="A41" s="146" t="str">
        <f ca="1">TRIM(MID(CELL("nomefile",'02_Ospedaliera'!$A$1),FIND("]",CELL("nomefile",'02_Ospedaliera'!$A$1))+1,LEN(CELL("nomefile",'02_Ospedaliera'!$A$1))-FIND("]",CELL("nomefile",'02_Ospedaliera'!$A$1))))</f>
        <v>02_Ospedaliera</v>
      </c>
      <c r="B41" s="146">
        <f ca="1">CELL("riga",'02_Ospedaliera'!A30)</f>
        <v>30</v>
      </c>
      <c r="C41" s="146">
        <f>'INPUT CE'!$C$1</f>
        <v>509</v>
      </c>
      <c r="D41" s="146" t="str">
        <f>'02_Ospedaliera'!A30</f>
        <v>di cui BA0840</v>
      </c>
      <c r="E41" s="146" t="str">
        <f>'02_Ospedaliera'!B30</f>
        <v>Acquisto prestazioni riabilitazione per recupero mobilità passiva interregionale (*)</v>
      </c>
      <c r="F41" s="146">
        <f>'02_Ospedaliera'!C30</f>
        <v>0</v>
      </c>
      <c r="G41" s="217">
        <f>'02_Ospedaliera'!D30</f>
        <v>0</v>
      </c>
      <c r="H41" s="217">
        <f>'02_Ospedaliera'!E30</f>
        <v>0</v>
      </c>
      <c r="I41" s="217">
        <f>'02_Ospedaliera'!F30</f>
        <v>0</v>
      </c>
      <c r="J41" s="217">
        <f>'02_Ospedaliera'!G30</f>
        <v>0</v>
      </c>
      <c r="K41" s="217">
        <f>'02_Ospedaliera'!H30</f>
        <v>0</v>
      </c>
      <c r="L41" s="218" t="e">
        <f>'02_Ospedaliera'!I30</f>
        <v>#DIV/0!</v>
      </c>
      <c r="M41" s="217">
        <f>'02_Ospedaliera'!J30</f>
        <v>0</v>
      </c>
      <c r="N41" s="146" t="str">
        <f t="shared" ca="1" si="0"/>
        <v>02_Ospedaliera_30</v>
      </c>
    </row>
    <row r="42" spans="1:25" ht="15.75" customHeight="1">
      <c r="A42" s="146" t="str">
        <f ca="1">TRIM(MID(CELL("nomefile",'02_Ospedaliera'!$A$1),FIND("]",CELL("nomefile",'02_Ospedaliera'!$A$1))+1,LEN(CELL("nomefile",'02_Ospedaliera'!$A$1))-FIND("]",CELL("nomefile",'02_Ospedaliera'!$A$1))))</f>
        <v>02_Ospedaliera</v>
      </c>
      <c r="B42" s="146">
        <f ca="1">CELL("riga",'02_Ospedaliera'!A31)</f>
        <v>31</v>
      </c>
      <c r="C42" s="146">
        <f>'INPUT CE'!$C$1</f>
        <v>509</v>
      </c>
      <c r="D42" s="146" t="str">
        <f>'02_Ospedaliera'!A31</f>
        <v>di cui BA0840</v>
      </c>
      <c r="E42" s="146" t="str">
        <f>'02_Ospedaliera'!B31</f>
        <v>Acquisto prestazioni disagio psichico in età evolutiva eccedenti il tetto (**)</v>
      </c>
      <c r="F42" s="146">
        <f>'02_Ospedaliera'!C31</f>
        <v>0</v>
      </c>
      <c r="G42" s="217">
        <f>'02_Ospedaliera'!D31</f>
        <v>0</v>
      </c>
      <c r="H42" s="217">
        <f>'02_Ospedaliera'!E31</f>
        <v>0</v>
      </c>
      <c r="I42" s="217">
        <f>'02_Ospedaliera'!F31</f>
        <v>105885.63</v>
      </c>
      <c r="J42" s="217">
        <f>'02_Ospedaliera'!G31</f>
        <v>105885.63</v>
      </c>
      <c r="K42" s="217">
        <f>'02_Ospedaliera'!H31</f>
        <v>105885.63</v>
      </c>
      <c r="L42" s="218" t="e">
        <f>'02_Ospedaliera'!I31</f>
        <v>#DIV/0!</v>
      </c>
      <c r="M42" s="217" t="str">
        <f>'02_Ospedaliera'!J31</f>
        <v>Importi in supero al tetto previsto dalla DGR 925/2021</v>
      </c>
      <c r="N42" s="146" t="str">
        <f t="shared" ca="1" si="0"/>
        <v>02_Ospedaliera_31</v>
      </c>
    </row>
    <row r="43" spans="1:25" ht="15.75" customHeight="1">
      <c r="A43" s="146" t="str">
        <f ca="1">TRIM(MID(CELL("nomefile",'02_Ospedaliera'!$A$1),FIND("]",CELL("nomefile",'02_Ospedaliera'!$A$1))+1,LEN(CELL("nomefile",'02_Ospedaliera'!$A$1))-FIND("]",CELL("nomefile",'02_Ospedaliera'!$A$1))))</f>
        <v>02_Ospedaliera</v>
      </c>
      <c r="B43" s="146">
        <f ca="1">CELL("riga",'02_Ospedaliera'!A32)</f>
        <v>32</v>
      </c>
      <c r="C43" s="146">
        <f>'INPUT CE'!$C$1</f>
        <v>509</v>
      </c>
      <c r="D43" s="146" t="str">
        <f>'02_Ospedaliera'!A32</f>
        <v>di cui BA0840</v>
      </c>
      <c r="E43" s="146" t="str">
        <f>'02_Ospedaliera'!B32</f>
        <v>Remunerazione parti eccedenti al 2019 (***)</v>
      </c>
      <c r="F43" s="146">
        <f>'02_Ospedaliera'!C32</f>
        <v>0</v>
      </c>
      <c r="G43" s="217">
        <f>'02_Ospedaliera'!D32</f>
        <v>0</v>
      </c>
      <c r="H43" s="217">
        <f>'02_Ospedaliera'!E32</f>
        <v>0</v>
      </c>
      <c r="I43" s="217">
        <f>'02_Ospedaliera'!F32</f>
        <v>1011021.85</v>
      </c>
      <c r="J43" s="217">
        <f>'02_Ospedaliera'!G32</f>
        <v>1011021.85</v>
      </c>
      <c r="K43" s="217">
        <f>'02_Ospedaliera'!H32</f>
        <v>1011021.85</v>
      </c>
      <c r="L43" s="218" t="e">
        <f>'02_Ospedaliera'!I32</f>
        <v>#DIV/0!</v>
      </c>
      <c r="M43" s="217" t="str">
        <f>'02_Ospedaliera'!J32</f>
        <v>Remunerazione prevista dalla DGR 925/2021</v>
      </c>
      <c r="N43" s="146" t="str">
        <f t="shared" ca="1" si="0"/>
        <v>02_Ospedaliera_32</v>
      </c>
    </row>
    <row r="44" spans="1:25" ht="15.75" customHeight="1">
      <c r="A44" s="146" t="str">
        <f ca="1">TRIM(MID(CELL("nomefile",'02_Ospedaliera'!$A$1),FIND("]",CELL("nomefile",'02_Ospedaliera'!$A$1))+1,LEN(CELL("nomefile",'02_Ospedaliera'!$A$1))-FIND("]",CELL("nomefile",'02_Ospedaliera'!$A$1))))</f>
        <v>02_Ospedaliera</v>
      </c>
      <c r="B44" s="146">
        <f ca="1">CELL("riga",'02_Ospedaliera'!A33)</f>
        <v>33</v>
      </c>
      <c r="C44" s="146">
        <f>'INPUT CE'!$C$1</f>
        <v>509</v>
      </c>
      <c r="D44" s="146" t="str">
        <f>'02_Ospedaliera'!A33</f>
        <v>di cui BA0840</v>
      </c>
      <c r="E44" s="146" t="str">
        <f>'02_Ospedaliera'!B33</f>
        <v xml:space="preserve">COVID: Acquisto di prestazioni per Covid nell'ambito di specifici accordi contrattuali integrativi  in deroga al limite di spesa di cui all'articolo 45,  comma  1-ter,  del  decreto  legge  26 ottobre 2019, n. 124 </v>
      </c>
      <c r="F44" s="146">
        <f>'02_Ospedaliera'!C33</f>
        <v>0</v>
      </c>
      <c r="G44" s="217">
        <f>'02_Ospedaliera'!D33</f>
        <v>0</v>
      </c>
      <c r="H44" s="217">
        <f>'02_Ospedaliera'!E33</f>
        <v>6344924.5999999996</v>
      </c>
      <c r="I44" s="217">
        <f>'02_Ospedaliera'!F33</f>
        <v>4796105.83</v>
      </c>
      <c r="J44" s="217">
        <f>'02_Ospedaliera'!G33</f>
        <v>4796105.83</v>
      </c>
      <c r="K44" s="217">
        <f>'02_Ospedaliera'!H33</f>
        <v>-1548818.7699999996</v>
      </c>
      <c r="L44" s="218">
        <f>'02_Ospedaliera'!I33</f>
        <v>-0.24410357374459579</v>
      </c>
      <c r="M44" s="217" t="str">
        <f>'02_Ospedaliera'!J33</f>
        <v>Minori costi sostenuti in funzione dell'andamento epidemiologico COVID</v>
      </c>
      <c r="N44" s="146" t="str">
        <f t="shared" ca="1" si="0"/>
        <v>02_Ospedaliera_33</v>
      </c>
    </row>
    <row r="45" spans="1:25" ht="15.75" customHeight="1">
      <c r="A45" s="146" t="str">
        <f ca="1">TRIM(MID(CELL("nomefile",'02_Ospedaliera'!$A$1),FIND("]",CELL("nomefile",'02_Ospedaliera'!$A$1))+1,LEN(CELL("nomefile",'02_Ospedaliera'!$A$1))-FIND("]",CELL("nomefile",'02_Ospedaliera'!$A$1))))</f>
        <v>02_Ospedaliera</v>
      </c>
      <c r="B45" s="146">
        <f ca="1">CELL("riga",'02_Ospedaliera'!A34)</f>
        <v>34</v>
      </c>
      <c r="C45" s="146">
        <f>'INPUT CE'!$C$1</f>
        <v>509</v>
      </c>
      <c r="D45" s="146" t="str">
        <f>'02_Ospedaliera'!A34</f>
        <v>di cui BA0840</v>
      </c>
      <c r="E45" s="146" t="str">
        <f>'02_Ospedaliera'!B34</f>
        <v>COVID: incremento tariffario DRG's (articolo 3, c. 1 e 2 DL 18/2020)</v>
      </c>
      <c r="F45" s="146">
        <f>'02_Ospedaliera'!C34</f>
        <v>0</v>
      </c>
      <c r="G45" s="217">
        <f>'02_Ospedaliera'!D34</f>
        <v>0</v>
      </c>
      <c r="H45" s="217">
        <f>'02_Ospedaliera'!E34</f>
        <v>1946002</v>
      </c>
      <c r="I45" s="217">
        <f>'02_Ospedaliera'!F34</f>
        <v>3846700</v>
      </c>
      <c r="J45" s="217">
        <f>'02_Ospedaliera'!G34</f>
        <v>3846700</v>
      </c>
      <c r="K45" s="217">
        <f>'02_Ospedaliera'!H34</f>
        <v>1900698</v>
      </c>
      <c r="L45" s="218">
        <f>'02_Ospedaliera'!I34</f>
        <v>0.97671944838700053</v>
      </c>
      <c r="M45" s="217" t="str">
        <f>'02_Ospedaliera'!J34</f>
        <v>Importo previsto dalla DGR 477/2022 – incremento tariffario</v>
      </c>
      <c r="N45" s="146" t="str">
        <f t="shared" ca="1" si="0"/>
        <v>02_Ospedaliera_34</v>
      </c>
    </row>
    <row r="46" spans="1:25" ht="15.75" customHeight="1">
      <c r="A46" s="146" t="str">
        <f ca="1">TRIM(MID(CELL("nomefile",'02_Ospedaliera'!$A$1),FIND("]",CELL("nomefile",'02_Ospedaliera'!$A$1))+1,LEN(CELL("nomefile",'02_Ospedaliera'!$A$1))-FIND("]",CELL("nomefile",'02_Ospedaliera'!$A$1))))</f>
        <v>02_Ospedaliera</v>
      </c>
      <c r="B46" s="146">
        <f ca="1">CELL("riga",'02_Ospedaliera'!A35)</f>
        <v>35</v>
      </c>
      <c r="C46" s="146">
        <f>'INPUT CE'!$C$1</f>
        <v>509</v>
      </c>
      <c r="D46" s="146" t="str">
        <f>'02_Ospedaliera'!A35</f>
        <v>di cui BA0840</v>
      </c>
      <c r="E46" s="146" t="str">
        <f>'02_Ospedaliera'!B35</f>
        <v>COVID: finanziamento a funzione</v>
      </c>
      <c r="F46" s="146">
        <f>'02_Ospedaliera'!C35</f>
        <v>0</v>
      </c>
      <c r="G46" s="217">
        <f>'02_Ospedaliera'!D35</f>
        <v>0</v>
      </c>
      <c r="H46" s="217">
        <f>'02_Ospedaliera'!E35</f>
        <v>2286702</v>
      </c>
      <c r="I46" s="217">
        <f>'02_Ospedaliera'!F35</f>
        <v>6864600</v>
      </c>
      <c r="J46" s="217">
        <f>'02_Ospedaliera'!G35</f>
        <v>6864600</v>
      </c>
      <c r="K46" s="217">
        <f>'02_Ospedaliera'!H35</f>
        <v>4577898</v>
      </c>
      <c r="L46" s="218">
        <f>'02_Ospedaliera'!I35</f>
        <v>2.0019652757552144</v>
      </c>
      <c r="M46" s="217" t="str">
        <f>'02_Ospedaliera'!J35</f>
        <v>Importo previsto dalla DGR 477/2022 – funz. Assistenziali</v>
      </c>
      <c r="N46" s="146" t="str">
        <f t="shared" ca="1" si="0"/>
        <v>02_Ospedaliera_35</v>
      </c>
    </row>
    <row r="47" spans="1:25" ht="15.75" customHeight="1">
      <c r="A47" s="146" t="str">
        <f ca="1">TRIM(MID(CELL("nomefile",'02_Ospedaliera'!$A$1),FIND("]",CELL("nomefile",'02_Ospedaliera'!$A$1))+1,LEN(CELL("nomefile",'02_Ospedaliera'!$A$1))-FIND("]",CELL("nomefile",'02_Ospedaliera'!$A$1))))</f>
        <v>02_Ospedaliera</v>
      </c>
      <c r="B47" s="146">
        <f ca="1">CELL("riga",'02_Ospedaliera'!A36)</f>
        <v>36</v>
      </c>
      <c r="C47" s="146">
        <f>'INPUT CE'!$C$1</f>
        <v>509</v>
      </c>
      <c r="D47" s="146" t="str">
        <f>'02_Ospedaliera'!A36</f>
        <v>di cui BA0840</v>
      </c>
      <c r="E47" s="146" t="str">
        <f>'02_Ospedaliera'!B36</f>
        <v>COVID: recupero liste di attesa (DGR 1293/21 e DGR 1788/21)</v>
      </c>
      <c r="F47" s="146">
        <f>'02_Ospedaliera'!C36</f>
        <v>0</v>
      </c>
      <c r="G47" s="217">
        <f>'02_Ospedaliera'!D36</f>
        <v>0</v>
      </c>
      <c r="H47" s="217">
        <f>'02_Ospedaliera'!E36</f>
        <v>0</v>
      </c>
      <c r="I47" s="217">
        <f>'02_Ospedaliera'!F36</f>
        <v>0</v>
      </c>
      <c r="J47" s="217">
        <f>'02_Ospedaliera'!G36</f>
        <v>0</v>
      </c>
      <c r="K47" s="217">
        <f>'02_Ospedaliera'!H36</f>
        <v>0</v>
      </c>
      <c r="L47" s="218" t="e">
        <f>'02_Ospedaliera'!I36</f>
        <v>#DIV/0!</v>
      </c>
      <c r="M47" s="217">
        <f>'02_Ospedaliera'!J36</f>
        <v>0</v>
      </c>
      <c r="N47" s="146" t="str">
        <f t="shared" ca="1" si="0"/>
        <v>02_Ospedaliera_36</v>
      </c>
    </row>
    <row r="48" spans="1:25" ht="15.75" customHeight="1">
      <c r="A48" s="146" t="str">
        <f ca="1">TRIM(MID(CELL("nomefile",'02_Ospedaliera'!$A$1),FIND("]",CELL("nomefile",'02_Ospedaliera'!$A$1))+1,LEN(CELL("nomefile",'02_Ospedaliera'!$A$1))-FIND("]",CELL("nomefile",'02_Ospedaliera'!$A$1))))</f>
        <v>02_Ospedaliera</v>
      </c>
      <c r="B48" s="146">
        <f ca="1">CELL("riga",'02_Ospedaliera'!A37)</f>
        <v>37</v>
      </c>
      <c r="C48" s="146">
        <f>'INPUT CE'!$C$1</f>
        <v>509</v>
      </c>
      <c r="D48" s="146" t="str">
        <f>'02_Ospedaliera'!A37</f>
        <v>di cui BA0840</v>
      </c>
      <c r="E48" s="146" t="str">
        <f>'02_Ospedaliera'!B37</f>
        <v>Recupero liste di attesa (DGR 925/2021)</v>
      </c>
      <c r="F48" s="146">
        <f>'02_Ospedaliera'!C37</f>
        <v>0</v>
      </c>
      <c r="G48" s="217">
        <f>'02_Ospedaliera'!D37</f>
        <v>0</v>
      </c>
      <c r="H48" s="217">
        <f>'02_Ospedaliera'!E37</f>
        <v>0</v>
      </c>
      <c r="I48" s="217">
        <f>'02_Ospedaliera'!F37</f>
        <v>4066513.83</v>
      </c>
      <c r="J48" s="217">
        <f>'02_Ospedaliera'!G37</f>
        <v>4066513.83</v>
      </c>
      <c r="K48" s="217">
        <f>'02_Ospedaliera'!H37</f>
        <v>4066513.83</v>
      </c>
      <c r="L48" s="218" t="e">
        <f>'02_Ospedaliera'!I37</f>
        <v>#DIV/0!</v>
      </c>
      <c r="M48" s="217" t="str">
        <f>'02_Ospedaliera'!J37</f>
        <v>Accordi contrattuali recupero liste d’attesa – quota parte del totale di € 5.093.444,20 finanziata dalla DGR 925</v>
      </c>
      <c r="N48" s="146" t="str">
        <f t="shared" ca="1" si="0"/>
        <v>02_Ospedaliera_37</v>
      </c>
      <c r="O48" s="126"/>
      <c r="P48" s="126"/>
      <c r="Q48" s="126"/>
      <c r="R48" s="126"/>
      <c r="S48" s="126"/>
      <c r="T48" s="126"/>
      <c r="U48" s="126"/>
      <c r="V48" s="126"/>
      <c r="W48" s="126"/>
      <c r="X48" s="126"/>
      <c r="Y48" s="126"/>
    </row>
    <row r="49" spans="1:25" ht="15.75" customHeight="1">
      <c r="A49" s="146" t="str">
        <f ca="1">TRIM(MID(CELL("nomefile",'02_Ospedaliera'!$A$1),FIND("]",CELL("nomefile",'02_Ospedaliera'!$A$1))+1,LEN(CELL("nomefile",'02_Ospedaliera'!$A$1))-FIND("]",CELL("nomefile",'02_Ospedaliera'!$A$1))))</f>
        <v>02_Ospedaliera</v>
      </c>
      <c r="B49" s="146">
        <f ca="1">CELL("riga",'02_Ospedaliera'!A38)</f>
        <v>38</v>
      </c>
      <c r="C49" s="146">
        <f>'INPUT CE'!$C$1</f>
        <v>509</v>
      </c>
      <c r="D49" s="146" t="str">
        <f>'02_Ospedaliera'!A38</f>
        <v>di cui BA0840</v>
      </c>
      <c r="E49" s="146" t="str">
        <f>'02_Ospedaliera'!B38</f>
        <v>Altro non ricompreso nei precedenti (specificare in campo NOTE)</v>
      </c>
      <c r="F49" s="146">
        <f>'02_Ospedaliera'!C38</f>
        <v>0</v>
      </c>
      <c r="G49" s="217">
        <f>'02_Ospedaliera'!D38</f>
        <v>0</v>
      </c>
      <c r="H49" s="217">
        <f>'02_Ospedaliera'!E38</f>
        <v>1770054.0099999998</v>
      </c>
      <c r="I49" s="217">
        <f>'02_Ospedaliera'!F38</f>
        <v>1935280.09</v>
      </c>
      <c r="J49" s="217">
        <f>'02_Ospedaliera'!G38</f>
        <v>1026930.47</v>
      </c>
      <c r="K49" s="217">
        <f>'02_Ospedaliera'!H38</f>
        <v>165226.08000000031</v>
      </c>
      <c r="L49" s="218">
        <f>'02_Ospedaliera'!I38</f>
        <v>9.3345219448981887E-2</v>
      </c>
      <c r="M49" s="217" t="str">
        <f>'02_Ospedaliera'!J38</f>
        <v>Degenze stranieri (€ 828.154,97) e quota residuale (€ 1.026.930,47) degli accordi liste d’attesa di cui alla DGR 258/2021</v>
      </c>
      <c r="N49" s="146" t="str">
        <f t="shared" ca="1" si="0"/>
        <v>02_Ospedaliera_38</v>
      </c>
      <c r="O49" s="126"/>
    </row>
    <row r="50" spans="1:25" ht="15.75" customHeight="1">
      <c r="A50" s="212" t="str">
        <f ca="1">TRIM(MID(CELL("nomefile",'03_Specialistica'!$A$1),FIND("]",CELL("nomefile",'03_Specialistica'!$A$1))+1,LEN(CELL("nomefile",'03_Specialistica'!$A$1))-FIND("]",CELL("nomefile",'03_Specialistica'!$A$1))))</f>
        <v>03_Specialistica</v>
      </c>
      <c r="B50" s="212">
        <f ca="1">CELL("riga",'03_Specialistica'!A5)</f>
        <v>5</v>
      </c>
      <c r="C50" s="213">
        <f>'INPUT CE'!$C$1</f>
        <v>509</v>
      </c>
      <c r="D50" s="212" t="str">
        <f>'03_Specialistica'!A5</f>
        <v>BA0550</v>
      </c>
      <c r="E50" s="212" t="str">
        <f>'03_Specialistica'!B5</f>
        <v>B.2.A.3.3) - da pubblico (altri soggetti pubbl. della Regione)</v>
      </c>
      <c r="F50" s="212" t="str">
        <f>'03_Specialistica'!C5</f>
        <v>Specialistica da pubblico no mobilità</v>
      </c>
      <c r="G50" s="214">
        <f>'03_Specialistica'!D5</f>
        <v>0</v>
      </c>
      <c r="H50" s="214">
        <f>'03_Specialistica'!E5</f>
        <v>0</v>
      </c>
      <c r="I50" s="214">
        <f>'03_Specialistica'!F5</f>
        <v>0</v>
      </c>
      <c r="J50" s="214">
        <f>'03_Specialistica'!G5</f>
        <v>0</v>
      </c>
      <c r="K50" s="214">
        <f>'03_Specialistica'!H5</f>
        <v>0</v>
      </c>
      <c r="L50" s="215" t="e">
        <f>'03_Specialistica'!I5</f>
        <v>#DIV/0!</v>
      </c>
      <c r="M50" s="214">
        <f>'03_Specialistica'!J5</f>
        <v>0</v>
      </c>
      <c r="N50" s="213" t="str">
        <f t="shared" ca="1" si="0"/>
        <v>03_Specialistica_5</v>
      </c>
      <c r="O50" s="213"/>
      <c r="P50" s="213"/>
      <c r="Q50" s="213"/>
      <c r="R50" s="213"/>
      <c r="S50" s="213"/>
      <c r="T50" s="213"/>
      <c r="U50" s="213"/>
      <c r="V50" s="213"/>
      <c r="W50" s="213"/>
      <c r="X50" s="213"/>
      <c r="Y50" s="213"/>
    </row>
    <row r="51" spans="1:25" ht="15.75" customHeight="1">
      <c r="A51" s="146" t="str">
        <f ca="1">TRIM(MID(CELL("nomefile",'03_Specialistica'!$A$1),FIND("]",CELL("nomefile",'03_Specialistica'!$A$1))+1,LEN(CELL("nomefile",'03_Specialistica'!$A$1))-FIND("]",CELL("nomefile",'03_Specialistica'!$A$1))))</f>
        <v>03_Specialistica</v>
      </c>
      <c r="B51" s="146">
        <f ca="1">CELL("riga",'03_Specialistica'!A6)</f>
        <v>6</v>
      </c>
      <c r="C51" s="146">
        <f>'INPUT CE'!$C$1</f>
        <v>509</v>
      </c>
      <c r="D51" s="146" t="str">
        <f>'03_Specialistica'!A6</f>
        <v>BA0551</v>
      </c>
      <c r="E51" s="146" t="str">
        <f>'03_Specialistica'!B6</f>
        <v>B.2.A.3.4) prestazioni di pronto soccorso  non seguite da ricovero - da pubblico (altri soggetti pubbl. della Regione)</v>
      </c>
      <c r="F51" s="146" t="str">
        <f>'03_Specialistica'!C6</f>
        <v>Specialistica PS da pubblico no mobilità</v>
      </c>
      <c r="G51" s="217">
        <f>'03_Specialistica'!D6</f>
        <v>0</v>
      </c>
      <c r="H51" s="217">
        <f>'03_Specialistica'!E6</f>
        <v>0</v>
      </c>
      <c r="I51" s="217">
        <f>'03_Specialistica'!F6</f>
        <v>0</v>
      </c>
      <c r="J51" s="217">
        <f>'03_Specialistica'!G6</f>
        <v>0</v>
      </c>
      <c r="K51" s="217">
        <f>'03_Specialistica'!H6</f>
        <v>0</v>
      </c>
      <c r="L51" s="218" t="e">
        <f>'03_Specialistica'!I6</f>
        <v>#DIV/0!</v>
      </c>
      <c r="M51" s="217">
        <f>'03_Specialistica'!J6</f>
        <v>0</v>
      </c>
      <c r="N51" s="146" t="str">
        <f t="shared" ca="1" si="0"/>
        <v>03_Specialistica_6</v>
      </c>
    </row>
    <row r="52" spans="1:25" ht="15.75" customHeight="1">
      <c r="A52" s="146" t="str">
        <f ca="1">TRIM(MID(CELL("nomefile",'03_Specialistica'!$A$1),FIND("]",CELL("nomefile",'03_Specialistica'!$A$1))+1,LEN(CELL("nomefile",'03_Specialistica'!$A$1))-FIND("]",CELL("nomefile",'03_Specialistica'!$A$1))))</f>
        <v>03_Specialistica</v>
      </c>
      <c r="B52" s="146">
        <f ca="1">CELL("riga",'03_Specialistica'!A7)</f>
        <v>7</v>
      </c>
      <c r="C52" s="146">
        <f>'INPUT CE'!$C$1</f>
        <v>509</v>
      </c>
      <c r="D52" s="146" t="str">
        <f>'03_Specialistica'!A7</f>
        <v>BA0570</v>
      </c>
      <c r="E52" s="146" t="str">
        <f>'03_Specialistica'!B7</f>
        <v>B.2.A.3.7) - da privato - Medici SUMAI</v>
      </c>
      <c r="F52" s="146" t="str">
        <f>'03_Specialistica'!C7</f>
        <v>SUMAI</v>
      </c>
      <c r="G52" s="217">
        <f>'03_Specialistica'!D7</f>
        <v>10456798.199999999</v>
      </c>
      <c r="H52" s="217">
        <f>'03_Specialistica'!E7</f>
        <v>10295719.08</v>
      </c>
      <c r="I52" s="217">
        <f>'03_Specialistica'!F7</f>
        <v>9875255.7100000009</v>
      </c>
      <c r="J52" s="217">
        <f>'03_Specialistica'!G7</f>
        <v>39376.800000000003</v>
      </c>
      <c r="K52" s="217">
        <f>'03_Specialistica'!H7</f>
        <v>-420463.36999999918</v>
      </c>
      <c r="L52" s="218">
        <f>'03_Specialistica'!I7</f>
        <v>-4.0838659906404451E-2</v>
      </c>
      <c r="M52" s="217">
        <f>'03_Specialistica'!J7</f>
        <v>0</v>
      </c>
      <c r="N52" s="146" t="str">
        <f t="shared" ca="1" si="0"/>
        <v>03_Specialistica_7</v>
      </c>
    </row>
    <row r="53" spans="1:25" ht="15.75" customHeight="1">
      <c r="A53" s="146" t="str">
        <f ca="1">TRIM(MID(CELL("nomefile",'03_Specialistica'!$A$1),FIND("]",CELL("nomefile",'03_Specialistica'!$A$1))+1,LEN(CELL("nomefile",'03_Specialistica'!$A$1))-FIND("]",CELL("nomefile",'03_Specialistica'!$A$1))))</f>
        <v>03_Specialistica</v>
      </c>
      <c r="B53" s="146">
        <f ca="1">CELL("riga",'03_Specialistica'!A8)</f>
        <v>8</v>
      </c>
      <c r="C53" s="146">
        <f>'INPUT CE'!$C$1</f>
        <v>509</v>
      </c>
      <c r="D53" s="146" t="str">
        <f>'03_Specialistica'!A8</f>
        <v>BA0580</v>
      </c>
      <c r="E53" s="146" t="str">
        <f>'03_Specialistica'!B8</f>
        <v>B.2.A.3.8) - da privato</v>
      </c>
      <c r="F53" s="146" t="str">
        <f>'03_Specialistica'!C8</f>
        <v>Specialistica e PS da privato residenti in Veneto</v>
      </c>
      <c r="G53" s="217">
        <f>'03_Specialistica'!D8</f>
        <v>72186519.760000005</v>
      </c>
      <c r="H53" s="217">
        <f>'03_Specialistica'!E8</f>
        <v>69882252.760000005</v>
      </c>
      <c r="I53" s="217">
        <f>'03_Specialistica'!F8</f>
        <v>81729484.180000007</v>
      </c>
      <c r="J53" s="217">
        <f>'03_Specialistica'!G8</f>
        <v>8671443.0099999998</v>
      </c>
      <c r="K53" s="217">
        <f>'03_Specialistica'!H8</f>
        <v>11847231.420000002</v>
      </c>
      <c r="L53" s="218">
        <f>'03_Specialistica'!I8</f>
        <v>0.16953133237830098</v>
      </c>
      <c r="M53" s="146" t="str">
        <f>'03_Specialistica'!J8</f>
        <v>Vedi sotto</v>
      </c>
      <c r="N53" s="146" t="str">
        <f t="shared" ca="1" si="0"/>
        <v>03_Specialistica_8</v>
      </c>
    </row>
    <row r="54" spans="1:25" ht="15.75" customHeight="1">
      <c r="A54" s="146" t="str">
        <f ca="1">TRIM(MID(CELL("nomefile",'03_Specialistica'!$A$1),FIND("]",CELL("nomefile",'03_Specialistica'!$A$1))+1,LEN(CELL("nomefile",'03_Specialistica'!$A$1))-FIND("]",CELL("nomefile",'03_Specialistica'!$A$1))))</f>
        <v>03_Specialistica</v>
      </c>
      <c r="B54" s="146">
        <f ca="1">CELL("riga",'03_Specialistica'!A9)</f>
        <v>9</v>
      </c>
      <c r="C54" s="146">
        <f>'INPUT CE'!$C$1</f>
        <v>509</v>
      </c>
      <c r="D54" s="146" t="str">
        <f>'03_Specialistica'!A9</f>
        <v>BA0590</v>
      </c>
      <c r="E54" s="146" t="str">
        <f>'03_Specialistica'!B9</f>
        <v>B.2.A.3.8.A) Servizi sanitari per assistenza specialistica da IRCCS privati e Policlinici privati</v>
      </c>
      <c r="F54" s="146" t="str">
        <f>'03_Specialistica'!C9</f>
        <v>Servizi sanitari per assistenza specialistica da IRCCS privati e Policlinici privati</v>
      </c>
      <c r="G54" s="217">
        <f>'03_Specialistica'!D9</f>
        <v>0</v>
      </c>
      <c r="H54" s="217">
        <f>'03_Specialistica'!E9</f>
        <v>0</v>
      </c>
      <c r="I54" s="217">
        <f>'03_Specialistica'!F9</f>
        <v>0</v>
      </c>
      <c r="J54" s="217">
        <f>'03_Specialistica'!G9</f>
        <v>0</v>
      </c>
      <c r="K54" s="217">
        <f>'03_Specialistica'!H9</f>
        <v>0</v>
      </c>
      <c r="L54" s="218" t="e">
        <f>'03_Specialistica'!I9</f>
        <v>#DIV/0!</v>
      </c>
      <c r="M54" s="146">
        <f>'03_Specialistica'!J9</f>
        <v>0</v>
      </c>
      <c r="N54" s="146" t="str">
        <f t="shared" ca="1" si="0"/>
        <v>03_Specialistica_9</v>
      </c>
    </row>
    <row r="55" spans="1:25" ht="15.75" customHeight="1">
      <c r="A55" s="146" t="str">
        <f ca="1">TRIM(MID(CELL("nomefile",'03_Specialistica'!$A$1),FIND("]",CELL("nomefile",'03_Specialistica'!$A$1))+1,LEN(CELL("nomefile",'03_Specialistica'!$A$1))-FIND("]",CELL("nomefile",'03_Specialistica'!$A$1))))</f>
        <v>03_Specialistica</v>
      </c>
      <c r="B55" s="146">
        <f ca="1">CELL("riga",'03_Specialistica'!A10)</f>
        <v>10</v>
      </c>
      <c r="C55" s="146">
        <f>'INPUT CE'!$C$1</f>
        <v>509</v>
      </c>
      <c r="D55" s="146" t="str">
        <f>'03_Specialistica'!A10</f>
        <v>BA0591</v>
      </c>
      <c r="E55" s="146" t="str">
        <f>'03_Specialistica'!B10</f>
        <v>B.2.A.3.8.B) Servizi sanitari per prestazioni di pronto soccorso non seguite da ricovero - da IRCCS privati e Policlinici privati</v>
      </c>
      <c r="F55" s="146" t="str">
        <f>'03_Specialistica'!C10</f>
        <v>Servizi sanitari per prestazioni di pronto soccorso non seguite da ricovero - da IRCCS privati e Policlinici privati</v>
      </c>
      <c r="G55" s="217">
        <f>'03_Specialistica'!D10</f>
        <v>0</v>
      </c>
      <c r="H55" s="217">
        <f>'03_Specialistica'!E10</f>
        <v>0</v>
      </c>
      <c r="I55" s="217">
        <f>'03_Specialistica'!F10</f>
        <v>0</v>
      </c>
      <c r="J55" s="217">
        <f>'03_Specialistica'!G10</f>
        <v>0</v>
      </c>
      <c r="K55" s="217">
        <f>'03_Specialistica'!H10</f>
        <v>0</v>
      </c>
      <c r="L55" s="218" t="e">
        <f>'03_Specialistica'!I10</f>
        <v>#DIV/0!</v>
      </c>
      <c r="M55" s="146">
        <f>'03_Specialistica'!J10</f>
        <v>0</v>
      </c>
      <c r="N55" s="146" t="str">
        <f t="shared" ca="1" si="0"/>
        <v>03_Specialistica_10</v>
      </c>
    </row>
    <row r="56" spans="1:25" ht="15.75" customHeight="1">
      <c r="A56" s="146" t="str">
        <f ca="1">TRIM(MID(CELL("nomefile",'03_Specialistica'!$A$1),FIND("]",CELL("nomefile",'03_Specialistica'!$A$1))+1,LEN(CELL("nomefile",'03_Specialistica'!$A$1))-FIND("]",CELL("nomefile",'03_Specialistica'!$A$1))))</f>
        <v>03_Specialistica</v>
      </c>
      <c r="B56" s="146">
        <f ca="1">CELL("riga",'03_Specialistica'!A11)</f>
        <v>11</v>
      </c>
      <c r="C56" s="146">
        <f>'INPUT CE'!$C$1</f>
        <v>509</v>
      </c>
      <c r="D56" s="146" t="str">
        <f>'03_Specialistica'!A11</f>
        <v>BA0600</v>
      </c>
      <c r="E56" s="146" t="str">
        <f>'03_Specialistica'!B11</f>
        <v>B.2.A.3.8.C) Servizi sanitari per assistenza specialistica da Ospedali Classificati privati</v>
      </c>
      <c r="F56" s="146" t="str">
        <f>'03_Specialistica'!C11</f>
        <v>Servizi sanitari per assistenza specialistica da Ospedali Classificati privati</v>
      </c>
      <c r="G56" s="217">
        <f>'03_Specialistica'!D11</f>
        <v>35551124</v>
      </c>
      <c r="H56" s="217">
        <f>'03_Specialistica'!E11</f>
        <v>36055277.670000002</v>
      </c>
      <c r="I56" s="217">
        <f>'03_Specialistica'!F11</f>
        <v>41547748.630000003</v>
      </c>
      <c r="J56" s="217">
        <f>'03_Specialistica'!G11</f>
        <v>7529019.6498289872</v>
      </c>
      <c r="K56" s="217">
        <f>'03_Specialistica'!H11</f>
        <v>5492470.9600000009</v>
      </c>
      <c r="L56" s="218">
        <f>'03_Specialistica'!I11</f>
        <v>0.1523347291974968</v>
      </c>
      <c r="M56" s="146">
        <f>'03_Specialistica'!J11</f>
        <v>0</v>
      </c>
      <c r="N56" s="146" t="str">
        <f t="shared" ca="1" si="0"/>
        <v>03_Specialistica_11</v>
      </c>
    </row>
    <row r="57" spans="1:25" ht="15.75" customHeight="1">
      <c r="A57" s="146" t="str">
        <f ca="1">TRIM(MID(CELL("nomefile",'03_Specialistica'!$A$1),FIND("]",CELL("nomefile",'03_Specialistica'!$A$1))+1,LEN(CELL("nomefile",'03_Specialistica'!$A$1))-FIND("]",CELL("nomefile",'03_Specialistica'!$A$1))))</f>
        <v>03_Specialistica</v>
      </c>
      <c r="B57" s="146">
        <f ca="1">CELL("riga",'03_Specialistica'!A12)</f>
        <v>12</v>
      </c>
      <c r="C57" s="146">
        <f>'INPUT CE'!$C$1</f>
        <v>509</v>
      </c>
      <c r="D57" s="146" t="str">
        <f>'03_Specialistica'!A12</f>
        <v>BA0601</v>
      </c>
      <c r="E57" s="146" t="str">
        <f>'03_Specialistica'!B12</f>
        <v>B.2.A.3.8.D) Servizi sanitari per prestazioni di pronto soccorso non seguite da ricovero - da Ospedali Classificati privati</v>
      </c>
      <c r="F57" s="146" t="str">
        <f>'03_Specialistica'!C12</f>
        <v>Servizi sanitari per prestazioni di pronto soccorso non seguite da ricovero - da Ospedali Classificati privati</v>
      </c>
      <c r="G57" s="217">
        <f>'03_Specialistica'!D12</f>
        <v>2131195.1</v>
      </c>
      <c r="H57" s="217">
        <f>'03_Specialistica'!E12</f>
        <v>2048291.6</v>
      </c>
      <c r="I57" s="217">
        <f>'03_Specialistica'!F12</f>
        <v>2623697.15</v>
      </c>
      <c r="J57" s="217">
        <f>'03_Specialistica'!G12</f>
        <v>0</v>
      </c>
      <c r="K57" s="217">
        <f>'03_Specialistica'!H12</f>
        <v>575405.54999999981</v>
      </c>
      <c r="L57" s="218">
        <f>'03_Specialistica'!I12</f>
        <v>0.28091974306783252</v>
      </c>
      <c r="M57" s="146">
        <f>'03_Specialistica'!J12</f>
        <v>0</v>
      </c>
      <c r="N57" s="146" t="str">
        <f t="shared" ca="1" si="0"/>
        <v>03_Specialistica_12</v>
      </c>
    </row>
    <row r="58" spans="1:25" ht="15.75" customHeight="1">
      <c r="A58" s="146" t="str">
        <f ca="1">TRIM(MID(CELL("nomefile",'03_Specialistica'!$A$1),FIND("]",CELL("nomefile",'03_Specialistica'!$A$1))+1,LEN(CELL("nomefile",'03_Specialistica'!$A$1))-FIND("]",CELL("nomefile",'03_Specialistica'!$A$1))))</f>
        <v>03_Specialistica</v>
      </c>
      <c r="B58" s="146">
        <f ca="1">CELL("riga",'03_Specialistica'!A13)</f>
        <v>13</v>
      </c>
      <c r="C58" s="146">
        <f>'INPUT CE'!$C$1</f>
        <v>509</v>
      </c>
      <c r="D58" s="146" t="str">
        <f>'03_Specialistica'!A13</f>
        <v>BA0610</v>
      </c>
      <c r="E58" s="146" t="str">
        <f>'03_Specialistica'!B13</f>
        <v>B.2.A.3.8.E) Servizi sanitari per assistenza specialistica da Case di Cura private</v>
      </c>
      <c r="F58" s="146" t="str">
        <f>'03_Specialistica'!C13</f>
        <v>Servizi sanitari per assistenza specialistica da Case di Cura private</v>
      </c>
      <c r="G58" s="217">
        <f>'03_Specialistica'!D13</f>
        <v>24044028.050000001</v>
      </c>
      <c r="H58" s="217">
        <f>'03_Specialistica'!E13</f>
        <v>21856644.739999998</v>
      </c>
      <c r="I58" s="217">
        <f>'03_Specialistica'!F13</f>
        <v>26842997.780000001</v>
      </c>
      <c r="J58" s="217">
        <f>'03_Specialistica'!G13</f>
        <v>921648.06017101253</v>
      </c>
      <c r="K58" s="217">
        <f>'03_Specialistica'!H13</f>
        <v>4986353.0400000028</v>
      </c>
      <c r="L58" s="218">
        <f>'03_Specialistica'!I13</f>
        <v>0.22813899842890528</v>
      </c>
      <c r="M58" s="146">
        <f>'03_Specialistica'!J13</f>
        <v>0</v>
      </c>
      <c r="N58" s="146" t="str">
        <f t="shared" ca="1" si="0"/>
        <v>03_Specialistica_13</v>
      </c>
    </row>
    <row r="59" spans="1:25" ht="15.75" customHeight="1">
      <c r="A59" s="146" t="str">
        <f ca="1">TRIM(MID(CELL("nomefile",'03_Specialistica'!$A$1),FIND("]",CELL("nomefile",'03_Specialistica'!$A$1))+1,LEN(CELL("nomefile",'03_Specialistica'!$A$1))-FIND("]",CELL("nomefile",'03_Specialistica'!$A$1))))</f>
        <v>03_Specialistica</v>
      </c>
      <c r="B59" s="146">
        <f ca="1">CELL("riga",'03_Specialistica'!A14)</f>
        <v>14</v>
      </c>
      <c r="C59" s="146">
        <f>'INPUT CE'!$C$1</f>
        <v>509</v>
      </c>
      <c r="D59" s="146" t="str">
        <f>'03_Specialistica'!A14</f>
        <v>BA0611</v>
      </c>
      <c r="E59" s="146" t="str">
        <f>'03_Specialistica'!B14</f>
        <v>B.2.A.3.8.F) Servizi sanitari per prestazioni di pronto soccorso non seguite da ricovero - da Case di Cura private</v>
      </c>
      <c r="F59" s="146" t="str">
        <f>'03_Specialistica'!C14</f>
        <v>Servizi sanitari per prestazioni di pronto soccorso non seguite da ricovero - da Case di Cura private</v>
      </c>
      <c r="G59" s="217">
        <f>'03_Specialistica'!D14</f>
        <v>1748318.25</v>
      </c>
      <c r="H59" s="217">
        <f>'03_Specialistica'!E14</f>
        <v>1725436</v>
      </c>
      <c r="I59" s="217">
        <f>'03_Specialistica'!F14</f>
        <v>2265830.75</v>
      </c>
      <c r="J59" s="217">
        <f>'03_Specialistica'!G14</f>
        <v>175702.45</v>
      </c>
      <c r="K59" s="217">
        <f>'03_Specialistica'!H14</f>
        <v>540394.75</v>
      </c>
      <c r="L59" s="218">
        <f>'03_Specialistica'!I14</f>
        <v>0.31319315813510329</v>
      </c>
      <c r="M59" s="146">
        <f>'03_Specialistica'!J14</f>
        <v>0</v>
      </c>
      <c r="N59" s="146" t="str">
        <f t="shared" ca="1" si="0"/>
        <v>03_Specialistica_14</v>
      </c>
    </row>
    <row r="60" spans="1:25" ht="15.75" customHeight="1">
      <c r="A60" s="146" t="str">
        <f ca="1">TRIM(MID(CELL("nomefile",'03_Specialistica'!$A$1),FIND("]",CELL("nomefile",'03_Specialistica'!$A$1))+1,LEN(CELL("nomefile",'03_Specialistica'!$A$1))-FIND("]",CELL("nomefile",'03_Specialistica'!$A$1))))</f>
        <v>03_Specialistica</v>
      </c>
      <c r="B60" s="146">
        <f ca="1">CELL("riga",'03_Specialistica'!A15)</f>
        <v>15</v>
      </c>
      <c r="C60" s="146">
        <f>'INPUT CE'!$C$1</f>
        <v>509</v>
      </c>
      <c r="D60" s="146" t="str">
        <f>'03_Specialistica'!A15</f>
        <v>BA0620</v>
      </c>
      <c r="E60" s="146" t="str">
        <f>'03_Specialistica'!B15</f>
        <v>B.2.A.3.8.G) Servizi sanitari per assistenza specialistica da altri privati</v>
      </c>
      <c r="F60" s="146" t="str">
        <f>'03_Specialistica'!C15</f>
        <v>Servizi sanitari per assistenza specialistica da altri privati</v>
      </c>
      <c r="G60" s="217">
        <f>'03_Specialistica'!D15</f>
        <v>8711854.3599999994</v>
      </c>
      <c r="H60" s="217">
        <f>'03_Specialistica'!E15</f>
        <v>8196602.75</v>
      </c>
      <c r="I60" s="217">
        <f>'03_Specialistica'!F15</f>
        <v>8449209.8699999992</v>
      </c>
      <c r="J60" s="217">
        <f>'03_Specialistica'!G15</f>
        <v>45072.85</v>
      </c>
      <c r="K60" s="217">
        <f>'03_Specialistica'!H15</f>
        <v>252607.11999999918</v>
      </c>
      <c r="L60" s="218">
        <f>'03_Specialistica'!I15</f>
        <v>3.0818514414401754E-2</v>
      </c>
      <c r="M60" s="146">
        <f>'03_Specialistica'!J15</f>
        <v>0</v>
      </c>
      <c r="N60" s="146" t="str">
        <f t="shared" ca="1" si="0"/>
        <v>03_Specialistica_15</v>
      </c>
    </row>
    <row r="61" spans="1:25" ht="15.75" customHeight="1">
      <c r="A61" s="146" t="str">
        <f ca="1">TRIM(MID(CELL("nomefile",'03_Specialistica'!$A$1),FIND("]",CELL("nomefile",'03_Specialistica'!$A$1))+1,LEN(CELL("nomefile",'03_Specialistica'!$A$1))-FIND("]",CELL("nomefile",'03_Specialistica'!$A$1))))</f>
        <v>03_Specialistica</v>
      </c>
      <c r="B61" s="146">
        <f ca="1">CELL("riga",'03_Specialistica'!A16)</f>
        <v>16</v>
      </c>
      <c r="C61" s="146">
        <f>'INPUT CE'!$C$1</f>
        <v>509</v>
      </c>
      <c r="D61" s="146" t="str">
        <f>'03_Specialistica'!A16</f>
        <v>BA0621</v>
      </c>
      <c r="E61" s="146" t="str">
        <f>'03_Specialistica'!B16</f>
        <v>B.2.A.3.8.H) Servizi sanitari per prestazioni di pronto soccorso non seguite da ricovero - da altri privati</v>
      </c>
      <c r="F61" s="146" t="str">
        <f>'03_Specialistica'!C16</f>
        <v>Servizi sanitari per prestazioni di pronto soccorso non seguite da ricovero - da altri privati</v>
      </c>
      <c r="G61" s="217">
        <f>'03_Specialistica'!D16</f>
        <v>0</v>
      </c>
      <c r="H61" s="217">
        <f>'03_Specialistica'!E16</f>
        <v>0</v>
      </c>
      <c r="I61" s="217">
        <f>'03_Specialistica'!F16</f>
        <v>0</v>
      </c>
      <c r="J61" s="217">
        <f>'03_Specialistica'!G16</f>
        <v>0</v>
      </c>
      <c r="K61" s="217">
        <f>'03_Specialistica'!H16</f>
        <v>0</v>
      </c>
      <c r="L61" s="218" t="e">
        <f>'03_Specialistica'!I16</f>
        <v>#DIV/0!</v>
      </c>
      <c r="M61" s="146">
        <f>'03_Specialistica'!J16</f>
        <v>0</v>
      </c>
      <c r="N61" s="146" t="str">
        <f t="shared" ca="1" si="0"/>
        <v>03_Specialistica_16</v>
      </c>
    </row>
    <row r="62" spans="1:25" ht="15.75" customHeight="1">
      <c r="A62" s="146" t="str">
        <f ca="1">TRIM(MID(CELL("nomefile",'03_Specialistica'!$A$1),FIND("]",CELL("nomefile",'03_Specialistica'!$A$1))+1,LEN(CELL("nomefile",'03_Specialistica'!$A$1))-FIND("]",CELL("nomefile",'03_Specialistica'!$A$1))))</f>
        <v>03_Specialistica</v>
      </c>
      <c r="B62" s="146">
        <f ca="1">CELL("riga",'03_Specialistica'!A17)</f>
        <v>17</v>
      </c>
      <c r="C62" s="146">
        <f>'INPUT CE'!$C$1</f>
        <v>509</v>
      </c>
      <c r="D62" s="146" t="str">
        <f>'03_Specialistica'!A17</f>
        <v>BA0630</v>
      </c>
      <c r="E62" s="146" t="str">
        <f>'03_Specialistica'!B17</f>
        <v>B.2.A.3.9) - da privato per cittadini non residenti - Extraregione (mobilità attiva in compensazione)</v>
      </c>
      <c r="F62" s="146" t="str">
        <f>'03_Specialistica'!C17</f>
        <v>Specialistica da privato extra Regione</v>
      </c>
      <c r="G62" s="217">
        <f>'03_Specialistica'!D17</f>
        <v>15342102.199999999</v>
      </c>
      <c r="H62" s="217">
        <f>'03_Specialistica'!E17</f>
        <v>14890863.619999999</v>
      </c>
      <c r="I62" s="217">
        <f>'03_Specialistica'!F17</f>
        <v>17186025.800000001</v>
      </c>
      <c r="J62" s="217">
        <f>'03_Specialistica'!G17</f>
        <v>25379.4</v>
      </c>
      <c r="K62" s="217">
        <f>'03_Specialistica'!H17</f>
        <v>2295162.1800000016</v>
      </c>
      <c r="L62" s="218">
        <f>'03_Specialistica'!I17</f>
        <v>0.15413224098818268</v>
      </c>
      <c r="M62" s="217">
        <f>'03_Specialistica'!J17</f>
        <v>0</v>
      </c>
      <c r="N62" s="146" t="str">
        <f t="shared" ca="1" si="0"/>
        <v>03_Specialistica_17</v>
      </c>
    </row>
    <row r="63" spans="1:25" ht="15.75" customHeight="1">
      <c r="A63" s="146" t="str">
        <f ca="1">TRIM(MID(CELL("nomefile",'03_Specialistica'!$A$1),FIND("]",CELL("nomefile",'03_Specialistica'!$A$1))+1,LEN(CELL("nomefile",'03_Specialistica'!$A$1))-FIND("]",CELL("nomefile",'03_Specialistica'!$A$1))))</f>
        <v>03_Specialistica</v>
      </c>
      <c r="B63" s="146">
        <f ca="1">CELL("riga",'03_Specialistica'!A18)</f>
        <v>18</v>
      </c>
      <c r="C63" s="146">
        <f>'INPUT CE'!$C$1</f>
        <v>509</v>
      </c>
      <c r="D63" s="146" t="str">
        <f>'03_Specialistica'!A18</f>
        <v>BA0631</v>
      </c>
      <c r="E63" s="146" t="str">
        <f>'03_Specialistica'!B18</f>
        <v>B.2.A.3.10) Servizi sanitari per prestazioni di pronto soccorso non seguite da ricovero - da privato per cittadini non residenti - Extraregione (mobilità attiva in compensazione)</v>
      </c>
      <c r="F63" s="146" t="str">
        <f>'03_Specialistica'!C18</f>
        <v>Specialistica PS da privato extra Regione</v>
      </c>
      <c r="G63" s="217">
        <f>'03_Specialistica'!D18</f>
        <v>852686.75</v>
      </c>
      <c r="H63" s="217">
        <f>'03_Specialistica'!E18</f>
        <v>624946.55000000005</v>
      </c>
      <c r="I63" s="217">
        <f>'03_Specialistica'!F18</f>
        <v>783228.15</v>
      </c>
      <c r="J63" s="217">
        <f>'03_Specialistica'!G18</f>
        <v>41149.599999999999</v>
      </c>
      <c r="K63" s="217">
        <f>'03_Specialistica'!H18</f>
        <v>158281.59999999998</v>
      </c>
      <c r="L63" s="218">
        <f>'03_Specialistica'!I18</f>
        <v>0.25327221984024062</v>
      </c>
      <c r="M63" s="217">
        <f>'03_Specialistica'!J18</f>
        <v>0</v>
      </c>
      <c r="N63" s="146" t="str">
        <f t="shared" ca="1" si="0"/>
        <v>03_Specialistica_18</v>
      </c>
    </row>
    <row r="64" spans="1:25" ht="15.75" customHeight="1">
      <c r="A64" s="146" t="str">
        <f ca="1">TRIM(MID(CELL("nomefile",'03_Specialistica'!$A$1),FIND("]",CELL("nomefile",'03_Specialistica'!$A$1))+1,LEN(CELL("nomefile",'03_Specialistica'!$A$1))-FIND("]",CELL("nomefile",'03_Specialistica'!$A$1))))</f>
        <v>03_Specialistica</v>
      </c>
      <c r="B64" s="146">
        <f ca="1">CELL("riga",'03_Specialistica'!A33)</f>
        <v>33</v>
      </c>
      <c r="C64" s="146">
        <f>'INPUT CE'!$C$1</f>
        <v>509</v>
      </c>
      <c r="D64" s="146" t="str">
        <f>'03_Specialistica'!A33</f>
        <v>Privati_Osp</v>
      </c>
      <c r="E64" s="146" t="str">
        <f>'03_Specialistica'!B33</f>
        <v>Assistenza specialistica ambulatoriale da PRIVATI OSPEDALIERI</v>
      </c>
      <c r="F64" s="146" t="str">
        <f>'03_Specialistica'!C33</f>
        <v>Assistenza specialistica ambulatoriale da PRIVATI OSPEDALIERI</v>
      </c>
      <c r="G64" s="217">
        <f>'03_Specialistica'!D33</f>
        <v>63474665.400000006</v>
      </c>
      <c r="H64" s="217">
        <f>'03_Specialistica'!E33</f>
        <v>61685650.010000005</v>
      </c>
      <c r="I64" s="217">
        <f>'03_Specialistica'!F33</f>
        <v>73280274.310000002</v>
      </c>
      <c r="J64" s="217">
        <f>'03_Specialistica'!G33</f>
        <v>8626370.1599999983</v>
      </c>
      <c r="K64" s="217">
        <f>'03_Specialistica'!H33</f>
        <v>11594624.299999997</v>
      </c>
      <c r="L64" s="218">
        <f>'03_Specialistica'!I33</f>
        <v>0.18796307241830745</v>
      </c>
      <c r="M64" s="217">
        <f>'03_Specialistica'!J33</f>
        <v>0</v>
      </c>
      <c r="N64" s="146" t="str">
        <f t="shared" ca="1" si="0"/>
        <v>03_Specialistica_33</v>
      </c>
    </row>
    <row r="65" spans="1:25" ht="15" customHeight="1">
      <c r="A65" s="146" t="str">
        <f ca="1">TRIM(MID(CELL("nomefile",'03_Specialistica'!$A$1),FIND("]",CELL("nomefile",'03_Specialistica'!$A$1))+1,LEN(CELL("nomefile",'03_Specialistica'!$A$1))-FIND("]",CELL("nomefile",'03_Specialistica'!$A$1))))</f>
        <v>03_Specialistica</v>
      </c>
      <c r="B65" s="146">
        <f ca="1">CELL("riga",'03_Specialistica'!A34)</f>
        <v>34</v>
      </c>
      <c r="C65" s="146">
        <f>'INPUT CE'!$C$1</f>
        <v>509</v>
      </c>
      <c r="D65" s="146" t="str">
        <f>'03_Specialistica'!A34</f>
        <v>di cui Privati_Osp</v>
      </c>
      <c r="E65" s="146" t="str">
        <f>'03_Specialistica'!B34</f>
        <v>Acquisto di prestazioni nell'ambito del budget annuo (valore netto) (Per 2022: Dgr 925/2021)</v>
      </c>
      <c r="F65" s="146" t="str">
        <f>'03_Specialistica'!C34</f>
        <v>Acquisto di prestazioni nell'ambito del budget annuo (valore netto) (Per 2022: Dgr 925/2021)</v>
      </c>
      <c r="G65" s="217">
        <f>'03_Specialistica'!D34</f>
        <v>0</v>
      </c>
      <c r="H65" s="217">
        <f>'03_Specialistica'!E34</f>
        <v>55198691.709999993</v>
      </c>
      <c r="I65" s="217">
        <f>'03_Specialistica'!F34</f>
        <v>65014145.210000001</v>
      </c>
      <c r="J65" s="217">
        <f>'03_Specialistica'!G34</f>
        <v>7635618</v>
      </c>
      <c r="K65" s="217">
        <f>'03_Specialistica'!H34</f>
        <v>2006386.75</v>
      </c>
      <c r="L65" s="218">
        <f>'03_Specialistica'!I34</f>
        <v>0.17782040109877828</v>
      </c>
      <c r="M65" s="217" t="str">
        <f>'03_Specialistica'!J34</f>
        <v>Importi diversi dal consuntivo 2021 in applicazione della nuova DGR sui tetti 925/2021 (Adeguamento tetti alla DRG 925/2021)</v>
      </c>
      <c r="N65" s="146" t="str">
        <f t="shared" ca="1" si="0"/>
        <v>03_Specialistica_34</v>
      </c>
    </row>
    <row r="66" spans="1:25" ht="15" customHeight="1">
      <c r="A66" s="146" t="str">
        <f ca="1">TRIM(MID(CELL("nomefile",'03_Specialistica'!$A$1),FIND("]",CELL("nomefile",'03_Specialistica'!$A$1))+1,LEN(CELL("nomefile",'03_Specialistica'!$A$1))-FIND("]",CELL("nomefile",'03_Specialistica'!$A$1))))</f>
        <v>03_Specialistica</v>
      </c>
      <c r="B66" s="146">
        <f ca="1">CELL("riga",'03_Specialistica'!A35)</f>
        <v>35</v>
      </c>
      <c r="C66" s="146">
        <f>'INPUT CE'!$C$1</f>
        <v>509</v>
      </c>
      <c r="D66" s="146" t="str">
        <f>'03_Specialistica'!A35</f>
        <v>di cui Privati_Osp</v>
      </c>
      <c r="E66" s="146" t="str">
        <f>'03_Specialistica'!B35</f>
        <v>Acquisto di prestazioni di specialistica ambulatoriale di pronto soccorso non esitate in ricovero (valore netto)</v>
      </c>
      <c r="F66" s="146" t="str">
        <f>'03_Specialistica'!C35</f>
        <v>Acquisto di prestazioni di specialistica ambulatoriale di pronto soccorso non esitate in ricovero (valore netto)</v>
      </c>
      <c r="G66" s="217">
        <f>'03_Specialistica'!D35</f>
        <v>0</v>
      </c>
      <c r="H66" s="217">
        <f>'03_Specialistica'!E35</f>
        <v>3685456.45</v>
      </c>
      <c r="I66" s="217">
        <f>'03_Specialistica'!F35</f>
        <v>4534578.4000000004</v>
      </c>
      <c r="J66" s="217">
        <f>'03_Specialistica'!G35</f>
        <v>175702.45</v>
      </c>
      <c r="K66" s="217">
        <f>'03_Specialistica'!H35</f>
        <v>175702.45</v>
      </c>
      <c r="L66" s="218">
        <f>'03_Specialistica'!I35</f>
        <v>0.23039804201186542</v>
      </c>
      <c r="M66" s="217" t="str">
        <f>'03_Specialistica'!J35</f>
        <v>Incremento attività S. Cuore e Pederzoli in ragione della pandemia</v>
      </c>
      <c r="N66" s="146" t="str">
        <f t="shared" ca="1" si="0"/>
        <v>03_Specialistica_35</v>
      </c>
    </row>
    <row r="67" spans="1:25" ht="15" customHeight="1">
      <c r="A67" s="146" t="str">
        <f ca="1">TRIM(MID(CELL("nomefile",'03_Specialistica'!$A$1),FIND("]",CELL("nomefile",'03_Specialistica'!$A$1))+1,LEN(CELL("nomefile",'03_Specialistica'!$A$1))-FIND("]",CELL("nomefile",'03_Specialistica'!$A$1))))</f>
        <v>03_Specialistica</v>
      </c>
      <c r="B67" s="146">
        <f ca="1">CELL("riga",'03_Specialistica'!A36)</f>
        <v>36</v>
      </c>
      <c r="C67" s="146">
        <f>'INPUT CE'!$C$1</f>
        <v>509</v>
      </c>
      <c r="D67" s="146" t="str">
        <f>'03_Specialistica'!A36</f>
        <v>di cui Privati_Osp</v>
      </c>
      <c r="E67" s="146" t="str">
        <f>'03_Specialistica'!B36</f>
        <v>Acquisto di prestazioni nell'ambito di extra budget annuali (valore netto)</v>
      </c>
      <c r="F67" s="146" t="str">
        <f>'03_Specialistica'!C36</f>
        <v>Acquisto di prestazioni nell'ambito di extra budget annuali (valore netto)</v>
      </c>
      <c r="G67" s="217">
        <f>'03_Specialistica'!D36</f>
        <v>0</v>
      </c>
      <c r="H67" s="217">
        <f>'03_Specialistica'!E36</f>
        <v>0</v>
      </c>
      <c r="I67" s="217">
        <f>'03_Specialistica'!F36</f>
        <v>0</v>
      </c>
      <c r="J67" s="217">
        <f>'03_Specialistica'!G36</f>
        <v>0</v>
      </c>
      <c r="K67" s="217">
        <f>'03_Specialistica'!H36</f>
        <v>0</v>
      </c>
      <c r="L67" s="218" t="e">
        <f>'03_Specialistica'!I36</f>
        <v>#DIV/0!</v>
      </c>
      <c r="M67" s="217">
        <f>'03_Specialistica'!J36</f>
        <v>0</v>
      </c>
      <c r="N67" s="146" t="str">
        <f t="shared" ca="1" si="0"/>
        <v>03_Specialistica_36</v>
      </c>
    </row>
    <row r="68" spans="1:25" ht="15" customHeight="1">
      <c r="A68" s="146" t="str">
        <f ca="1">TRIM(MID(CELL("nomefile",'03_Specialistica'!$A$1),FIND("]",CELL("nomefile",'03_Specialistica'!$A$1))+1,LEN(CELL("nomefile",'03_Specialistica'!$A$1))-FIND("]",CELL("nomefile",'03_Specialistica'!$A$1))))</f>
        <v>03_Specialistica</v>
      </c>
      <c r="B68" s="146">
        <f ca="1">CELL("riga",'03_Specialistica'!A37)</f>
        <v>37</v>
      </c>
      <c r="C68" s="146">
        <f>'INPUT CE'!$C$1</f>
        <v>509</v>
      </c>
      <c r="D68" s="146" t="str">
        <f>'03_Specialistica'!A37</f>
        <v>di cui Privati_Osp</v>
      </c>
      <c r="E68" s="146" t="str">
        <f>'03_Specialistica'!B37</f>
        <v>Finanziamento a funzione</v>
      </c>
      <c r="F68" s="146" t="str">
        <f>'03_Specialistica'!C37</f>
        <v>Finanziamento a funzione</v>
      </c>
      <c r="G68" s="217">
        <f>'03_Specialistica'!D37</f>
        <v>0</v>
      </c>
      <c r="H68" s="217">
        <f>'03_Specialistica'!E37</f>
        <v>2740000</v>
      </c>
      <c r="I68" s="217">
        <f>'03_Specialistica'!F37</f>
        <v>2740000</v>
      </c>
      <c r="J68" s="217">
        <f>'03_Specialistica'!G37</f>
        <v>0</v>
      </c>
      <c r="K68" s="217">
        <f>'03_Specialistica'!H37</f>
        <v>0</v>
      </c>
      <c r="L68" s="218">
        <f>'03_Specialistica'!I37</f>
        <v>0</v>
      </c>
      <c r="M68" s="217" t="str">
        <f>'03_Specialistica'!J37</f>
        <v>Finanziamento a funz Stagione Turistica e Radioterapia</v>
      </c>
      <c r="N68" s="146" t="str">
        <f t="shared" ca="1" si="0"/>
        <v>03_Specialistica_37</v>
      </c>
    </row>
    <row r="69" spans="1:25" ht="15" customHeight="1">
      <c r="A69" s="146" t="str">
        <f ca="1">TRIM(MID(CELL("nomefile",'03_Specialistica'!$A$1),FIND("]",CELL("nomefile",'03_Specialistica'!$A$1))+1,LEN(CELL("nomefile",'03_Specialistica'!$A$1))-FIND("]",CELL("nomefile",'03_Specialistica'!$A$1))))</f>
        <v>03_Specialistica</v>
      </c>
      <c r="B69" s="146">
        <f ca="1">CELL("riga",'03_Specialistica'!A38)</f>
        <v>38</v>
      </c>
      <c r="C69" s="146">
        <f>'INPUT CE'!$C$1</f>
        <v>509</v>
      </c>
      <c r="D69" s="146" t="str">
        <f>'03_Specialistica'!A38</f>
        <v>di cui Privati_Osp</v>
      </c>
      <c r="E69" s="146" t="str">
        <f>'03_Specialistica'!B38</f>
        <v>Acquisto di prestazioni di radioterapia (*)</v>
      </c>
      <c r="F69" s="146" t="str">
        <f>'03_Specialistica'!C38</f>
        <v>Acquisto di prestazioni di radioterapia (*)</v>
      </c>
      <c r="G69" s="217">
        <f>'03_Specialistica'!D38</f>
        <v>0</v>
      </c>
      <c r="H69" s="217">
        <f>'03_Specialistica'!E38</f>
        <v>0</v>
      </c>
      <c r="I69" s="217">
        <f>'03_Specialistica'!F38</f>
        <v>0</v>
      </c>
      <c r="J69" s="217">
        <f>'03_Specialistica'!G38</f>
        <v>0</v>
      </c>
      <c r="K69" s="217">
        <f>'03_Specialistica'!H38</f>
        <v>0</v>
      </c>
      <c r="L69" s="218" t="e">
        <f>'03_Specialistica'!I38</f>
        <v>#DIV/0!</v>
      </c>
      <c r="M69" s="217">
        <f>'03_Specialistica'!J38</f>
        <v>0</v>
      </c>
      <c r="N69" s="146" t="str">
        <f t="shared" ca="1" si="0"/>
        <v>03_Specialistica_38</v>
      </c>
    </row>
    <row r="70" spans="1:25" ht="15" customHeight="1">
      <c r="A70" s="146" t="str">
        <f ca="1">TRIM(MID(CELL("nomefile",'03_Specialistica'!$A$1),FIND("]",CELL("nomefile",'03_Specialistica'!$A$1))+1,LEN(CELL("nomefile",'03_Specialistica'!$A$1))-FIND("]",CELL("nomefile",'03_Specialistica'!$A$1))))</f>
        <v>03_Specialistica</v>
      </c>
      <c r="B70" s="146">
        <f ca="1">CELL("riga",'03_Specialistica'!A39)</f>
        <v>39</v>
      </c>
      <c r="C70" s="146">
        <f>'INPUT CE'!$C$1</f>
        <v>509</v>
      </c>
      <c r="D70" s="146" t="str">
        <f>'03_Specialistica'!A39</f>
        <v>di cui Privati_Osp</v>
      </c>
      <c r="E70" s="146" t="str">
        <f>'03_Specialistica'!B39</f>
        <v>COVID :Acquisto di prestazioni per Covid nell'ambito di specifici accordi contrattuali integrativi  in deroga al limite di spesa di cui all'articolo 45,  comma  1-ter,  del  decreto  legge  26 ottobre 2019, n. 124  (valore netto)</v>
      </c>
      <c r="F70" s="146" t="str">
        <f>'03_Specialistica'!C39</f>
        <v>COVID :Acquisto di prestazioni per Covid nell'ambito di specifici accordi contrattuali integrativi  in deroga al limite di spesa di cui all'articolo 45,  comma  1-ter,  del  decreto  legge  26 ottobre 2019, n. 124  (valore netto)</v>
      </c>
      <c r="G70" s="217">
        <f>'03_Specialistica'!D39</f>
        <v>0</v>
      </c>
      <c r="H70" s="217">
        <f>'03_Specialistica'!E39</f>
        <v>0</v>
      </c>
      <c r="I70" s="217">
        <f>'03_Specialistica'!F39</f>
        <v>0</v>
      </c>
      <c r="J70" s="217">
        <f>'03_Specialistica'!G39</f>
        <v>0</v>
      </c>
      <c r="K70" s="217">
        <f>'03_Specialistica'!H39</f>
        <v>25407.83</v>
      </c>
      <c r="L70" s="218" t="e">
        <f>'03_Specialistica'!I39</f>
        <v>#DIV/0!</v>
      </c>
      <c r="M70" s="217" t="str">
        <f>'03_Specialistica'!J39</f>
        <v>Attività per lo screening</v>
      </c>
      <c r="N70" s="146" t="str">
        <f t="shared" ca="1" si="0"/>
        <v>03_Specialistica_39</v>
      </c>
    </row>
    <row r="71" spans="1:25" ht="15" customHeight="1">
      <c r="A71" s="146" t="str">
        <f ca="1">TRIM(MID(CELL("nomefile",'03_Specialistica'!$A$1),FIND("]",CELL("nomefile",'03_Specialistica'!$A$1))+1,LEN(CELL("nomefile",'03_Specialistica'!$A$1))-FIND("]",CELL("nomefile",'03_Specialistica'!$A$1))))</f>
        <v>03_Specialistica</v>
      </c>
      <c r="B71" s="146">
        <f ca="1">CELL("riga",'03_Specialistica'!A40)</f>
        <v>40</v>
      </c>
      <c r="C71" s="146">
        <f>'INPUT CE'!$C$1</f>
        <v>509</v>
      </c>
      <c r="D71" s="146" t="str">
        <f>'03_Specialistica'!A40</f>
        <v>di cui Privati_Osp</v>
      </c>
      <c r="E71" s="146" t="str">
        <f>'03_Specialistica'!B40</f>
        <v>COVID: recupero liste di attesa (valore netto) come previsto da DGR 1293/21 e DGR 1788/21</v>
      </c>
      <c r="F71" s="146" t="str">
        <f>'03_Specialistica'!C40</f>
        <v>COVID: recupero liste di attesa (valore netto)</v>
      </c>
      <c r="G71" s="217">
        <f>'03_Specialistica'!D40</f>
        <v>0</v>
      </c>
      <c r="H71" s="217">
        <f>'03_Specialistica'!E40</f>
        <v>0</v>
      </c>
      <c r="I71" s="217">
        <f>'03_Specialistica'!F40</f>
        <v>486830.52000000008</v>
      </c>
      <c r="J71" s="217">
        <f>'03_Specialistica'!G40</f>
        <v>487736.46000000008</v>
      </c>
      <c r="K71" s="217">
        <f>'03_Specialistica'!H40</f>
        <v>487736.46000000008</v>
      </c>
      <c r="L71" s="218" t="e">
        <f>'03_Specialistica'!I40</f>
        <v>#DIV/0!</v>
      </c>
      <c r="M71" s="217" t="str">
        <f>'03_Specialistica'!J40</f>
        <v>Accordi contrattuali recupero liste d’attesa</v>
      </c>
      <c r="N71" s="146" t="str">
        <f t="shared" ca="1" si="0"/>
        <v>03_Specialistica_40</v>
      </c>
    </row>
    <row r="72" spans="1:25" ht="15" customHeight="1">
      <c r="A72" s="146" t="str">
        <f ca="1">TRIM(MID(CELL("nomefile",'03_Specialistica'!$A$1),FIND("]",CELL("nomefile",'03_Specialistica'!$A$1))+1,LEN(CELL("nomefile",'03_Specialistica'!$A$1))-FIND("]",CELL("nomefile",'03_Specialistica'!$A$1))))</f>
        <v>03_Specialistica</v>
      </c>
      <c r="B72" s="146">
        <f ca="1">CELL("riga",'03_Specialistica'!A41)</f>
        <v>41</v>
      </c>
      <c r="C72" s="146">
        <f>'INPUT CE'!$C$1</f>
        <v>509</v>
      </c>
      <c r="D72" s="146" t="str">
        <f>'03_Specialistica'!A41</f>
        <v>di cui Privati_Osp</v>
      </c>
      <c r="E72" s="146" t="str">
        <f>'03_Specialistica'!B41</f>
        <v>Recupero liste di attesa (DGR 925/2021)</v>
      </c>
      <c r="F72" s="146">
        <f>'03_Specialistica'!C41</f>
        <v>0</v>
      </c>
      <c r="G72" s="217">
        <f>'03_Specialistica'!D41</f>
        <v>0</v>
      </c>
      <c r="H72" s="217">
        <f>'03_Specialistica'!E41</f>
        <v>0</v>
      </c>
      <c r="I72" s="217">
        <f>'03_Specialistica'!F41</f>
        <v>327313.24999999994</v>
      </c>
      <c r="J72" s="217">
        <f>'03_Specialistica'!G41</f>
        <v>327313.24999999994</v>
      </c>
      <c r="K72" s="217">
        <f>'03_Specialistica'!H41</f>
        <v>0</v>
      </c>
      <c r="L72" s="218" t="e">
        <f>'03_Specialistica'!I41</f>
        <v>#DIV/0!</v>
      </c>
      <c r="M72" s="217" t="str">
        <f>'03_Specialistica'!J41</f>
        <v>Accordi contrattuali recupero liste d’attesa</v>
      </c>
      <c r="N72" s="146" t="str">
        <f t="shared" ca="1" si="0"/>
        <v>03_Specialistica_41</v>
      </c>
      <c r="O72" s="126"/>
      <c r="P72" s="126"/>
      <c r="Q72" s="126"/>
      <c r="R72" s="126"/>
      <c r="S72" s="126"/>
      <c r="T72" s="126"/>
      <c r="U72" s="126"/>
      <c r="V72" s="126"/>
      <c r="W72" s="126"/>
      <c r="X72" s="126"/>
      <c r="Y72" s="126"/>
    </row>
    <row r="73" spans="1:25" ht="15" customHeight="1">
      <c r="A73" s="146" t="str">
        <f ca="1">TRIM(MID(CELL("nomefile",'03_Specialistica'!$A$1),FIND("]",CELL("nomefile",'03_Specialistica'!$A$1))+1,LEN(CELL("nomefile",'03_Specialistica'!$A$1))-FIND("]",CELL("nomefile",'03_Specialistica'!$A$1))))</f>
        <v>03_Specialistica</v>
      </c>
      <c r="B73" s="146">
        <f ca="1">CELL("riga",'03_Specialistica'!A42)</f>
        <v>42</v>
      </c>
      <c r="C73" s="146">
        <f>'INPUT CE'!$C$1</f>
        <v>509</v>
      </c>
      <c r="D73" s="146" t="str">
        <f>'03_Specialistica'!A42</f>
        <v>di cui Privati_Osp</v>
      </c>
      <c r="E73" s="146" t="str">
        <f>'03_Specialistica'!B42</f>
        <v>Altro non ricompreso nei precedenti (specificare in campo NOTE)</v>
      </c>
      <c r="F73" s="146" t="str">
        <f>'03_Specialistica'!C42</f>
        <v>Altro non ricompreso nei precedenti (specificare in campo NOTE)</v>
      </c>
      <c r="G73" s="217">
        <f>'03_Specialistica'!D42</f>
        <v>0</v>
      </c>
      <c r="H73" s="217">
        <f>'03_Specialistica'!E42</f>
        <v>61501.85</v>
      </c>
      <c r="I73" s="217">
        <f>'03_Specialistica'!F42</f>
        <v>177406.93</v>
      </c>
      <c r="J73" s="217">
        <f>'03_Specialistica'!G42</f>
        <v>0</v>
      </c>
      <c r="K73" s="217">
        <f>'03_Specialistica'!H42</f>
        <v>5435.65</v>
      </c>
      <c r="L73" s="218">
        <f>'03_Specialistica'!I42</f>
        <v>1.8845787565739891</v>
      </c>
      <c r="M73" s="217" t="str">
        <f>'03_Specialistica'!J42</f>
        <v>Prestazioni stranieri / € 25.407,83 attività di screening (colonscopie)</v>
      </c>
      <c r="N73" s="146" t="str">
        <f t="shared" ca="1" si="0"/>
        <v>03_Specialistica_42</v>
      </c>
    </row>
    <row r="74" spans="1:25" ht="15" customHeight="1">
      <c r="A74" s="146" t="str">
        <f ca="1">TRIM(MID(CELL("nomefile",'03_Specialistica'!$A$1),FIND("]",CELL("nomefile",'03_Specialistica'!$A$1))+1,LEN(CELL("nomefile",'03_Specialistica'!$A$1))-FIND("]",CELL("nomefile",'03_Specialistica'!$A$1))))</f>
        <v>03_Specialistica</v>
      </c>
      <c r="B74" s="146">
        <f ca="1">CELL("riga",'03_Specialistica'!A53)</f>
        <v>53</v>
      </c>
      <c r="C74" s="146">
        <f>'INPUT CE'!$C$1</f>
        <v>509</v>
      </c>
      <c r="D74" s="146" t="str">
        <f>'03_Specialistica'!A53</f>
        <v>Privati_Amb</v>
      </c>
      <c r="E74" s="146" t="str">
        <f>'03_Specialistica'!B53</f>
        <v>Assistenza specialistica ambulatoriale da PRIVATI ESCLUSIVAMENTE AMBULATORIALI</v>
      </c>
      <c r="F74" s="146" t="str">
        <f>'03_Specialistica'!C53</f>
        <v>Assistenza specialistica ambulatoriale da PRIVATI ESCLUSIVAMENTE AMBULATORIALI</v>
      </c>
      <c r="G74" s="217">
        <f>'03_Specialistica'!D53</f>
        <v>8711854.3599999994</v>
      </c>
      <c r="H74" s="217">
        <f>'03_Specialistica'!E53</f>
        <v>8196602.75</v>
      </c>
      <c r="I74" s="217">
        <f>'03_Specialistica'!F53</f>
        <v>8449209.8699999992</v>
      </c>
      <c r="J74" s="217">
        <f>'03_Specialistica'!G53</f>
        <v>45072.85</v>
      </c>
      <c r="K74" s="217">
        <f>'03_Specialistica'!H53</f>
        <v>252607.11999999918</v>
      </c>
      <c r="L74" s="218">
        <f>'03_Specialistica'!I53</f>
        <v>3.0818514414401754E-2</v>
      </c>
      <c r="M74" s="217">
        <f>'03_Specialistica'!J53</f>
        <v>0</v>
      </c>
      <c r="N74" s="146" t="str">
        <f t="shared" ca="1" si="0"/>
        <v>03_Specialistica_53</v>
      </c>
    </row>
    <row r="75" spans="1:25" ht="15" customHeight="1">
      <c r="A75" s="146" t="str">
        <f ca="1">TRIM(MID(CELL("nomefile",'03_Specialistica'!$A$1),FIND("]",CELL("nomefile",'03_Specialistica'!$A$1))+1,LEN(CELL("nomefile",'03_Specialistica'!$A$1))-FIND("]",CELL("nomefile",'03_Specialistica'!$A$1))))</f>
        <v>03_Specialistica</v>
      </c>
      <c r="B75" s="146">
        <f ca="1">CELL("riga",'03_Specialistica'!A54)</f>
        <v>54</v>
      </c>
      <c r="C75" s="146">
        <f>'INPUT CE'!$C$1</f>
        <v>509</v>
      </c>
      <c r="D75" s="146" t="str">
        <f>'03_Specialistica'!A54</f>
        <v>di cui Privati_Amb</v>
      </c>
      <c r="E75" s="146" t="str">
        <f>'03_Specialistica'!B54</f>
        <v>Acquisto di prestazioni nell'ambito del budget annuo (valore netto)</v>
      </c>
      <c r="F75" s="146" t="str">
        <f>'03_Specialistica'!C54</f>
        <v>Acquisto di prestazioni nell'ambito del budget annuo (valore netto)</v>
      </c>
      <c r="G75" s="217">
        <f>'03_Specialistica'!D54</f>
        <v>0</v>
      </c>
      <c r="H75" s="217">
        <f>'03_Specialistica'!E54</f>
        <v>8092632.1299999999</v>
      </c>
      <c r="I75" s="217">
        <f>'03_Specialistica'!F54</f>
        <v>8270413.8700000001</v>
      </c>
      <c r="J75" s="217">
        <f>'03_Specialistica'!G54</f>
        <v>7945.75</v>
      </c>
      <c r="K75" s="217">
        <f>'03_Specialistica'!H54</f>
        <v>7945.75</v>
      </c>
      <c r="L75" s="218">
        <f>'03_Specialistica'!I54</f>
        <v>2.1968345668518685E-2</v>
      </c>
      <c r="M75" s="217">
        <f>'03_Specialistica'!J54</f>
        <v>0</v>
      </c>
      <c r="N75" s="146" t="str">
        <f t="shared" ca="1" si="0"/>
        <v>03_Specialistica_54</v>
      </c>
    </row>
    <row r="76" spans="1:25" ht="15" customHeight="1">
      <c r="A76" s="146" t="str">
        <f ca="1">TRIM(MID(CELL("nomefile",'03_Specialistica'!$A$1),FIND("]",CELL("nomefile",'03_Specialistica'!$A$1))+1,LEN(CELL("nomefile",'03_Specialistica'!$A$1))-FIND("]",CELL("nomefile",'03_Specialistica'!$A$1))))</f>
        <v>03_Specialistica</v>
      </c>
      <c r="B76" s="146">
        <f ca="1">CELL("riga",'03_Specialistica'!A55)</f>
        <v>55</v>
      </c>
      <c r="C76" s="146">
        <f>'INPUT CE'!$C$1</f>
        <v>509</v>
      </c>
      <c r="D76" s="146" t="str">
        <f>'03_Specialistica'!A55</f>
        <v>di cui Privati_Amb</v>
      </c>
      <c r="E76" s="146" t="str">
        <f>'03_Specialistica'!B55</f>
        <v>Acquisto di prestazioni di specialistica ambulatoriale di pronto soccorso non esitate in ricovero (valore netto)</v>
      </c>
      <c r="F76" s="146" t="str">
        <f>'03_Specialistica'!C55</f>
        <v>Acquisto di prestazioni di specialistica ambulatoriale di pronto soccorso non esitate in ricovero (valore netto)</v>
      </c>
      <c r="G76" s="217">
        <f>'03_Specialistica'!D55</f>
        <v>0</v>
      </c>
      <c r="H76" s="217">
        <f>'03_Specialistica'!E55</f>
        <v>0</v>
      </c>
      <c r="I76" s="217">
        <f>'03_Specialistica'!F55</f>
        <v>0</v>
      </c>
      <c r="J76" s="217">
        <f>'03_Specialistica'!G55</f>
        <v>0</v>
      </c>
      <c r="K76" s="217">
        <f>'03_Specialistica'!H55</f>
        <v>0</v>
      </c>
      <c r="L76" s="218" t="e">
        <f>'03_Specialistica'!I55</f>
        <v>#DIV/0!</v>
      </c>
      <c r="M76" s="217">
        <f>'03_Specialistica'!J55</f>
        <v>0</v>
      </c>
      <c r="N76" s="146" t="str">
        <f t="shared" ca="1" si="0"/>
        <v>03_Specialistica_55</v>
      </c>
    </row>
    <row r="77" spans="1:25" ht="15" customHeight="1">
      <c r="A77" s="146" t="str">
        <f ca="1">TRIM(MID(CELL("nomefile",'03_Specialistica'!$A$1),FIND("]",CELL("nomefile",'03_Specialistica'!$A$1))+1,LEN(CELL("nomefile",'03_Specialistica'!$A$1))-FIND("]",CELL("nomefile",'03_Specialistica'!$A$1))))</f>
        <v>03_Specialistica</v>
      </c>
      <c r="B77" s="146">
        <f ca="1">CELL("riga",'03_Specialistica'!A56)</f>
        <v>56</v>
      </c>
      <c r="C77" s="146">
        <f>'INPUT CE'!$C$1</f>
        <v>509</v>
      </c>
      <c r="D77" s="146" t="str">
        <f>'03_Specialistica'!A56</f>
        <v>di cui Privati_Amb</v>
      </c>
      <c r="E77" s="146" t="str">
        <f>'03_Specialistica'!B56</f>
        <v>Acquisto di prestazioni nell'ambito di extra budget annuali (valore netto)</v>
      </c>
      <c r="F77" s="146" t="str">
        <f>'03_Specialistica'!C56</f>
        <v>Acquisto di prestazioni nell'ambito di extra budget annuali (valore netto)</v>
      </c>
      <c r="G77" s="217">
        <f>'03_Specialistica'!D56</f>
        <v>0</v>
      </c>
      <c r="H77" s="217">
        <f>'03_Specialistica'!E56</f>
        <v>103970.62</v>
      </c>
      <c r="I77" s="217">
        <f>'03_Specialistica'!F56</f>
        <v>130789.82</v>
      </c>
      <c r="J77" s="217">
        <f>'03_Specialistica'!G56</f>
        <v>0</v>
      </c>
      <c r="K77" s="217">
        <f>'03_Specialistica'!H56</f>
        <v>0</v>
      </c>
      <c r="L77" s="218">
        <f>'03_Specialistica'!I56</f>
        <v>0.2579497938936981</v>
      </c>
      <c r="M77" s="217">
        <f>'03_Specialistica'!J56</f>
        <v>0</v>
      </c>
      <c r="N77" s="146" t="str">
        <f t="shared" ca="1" si="0"/>
        <v>03_Specialistica_56</v>
      </c>
    </row>
    <row r="78" spans="1:25" ht="15" customHeight="1">
      <c r="A78" s="146" t="str">
        <f ca="1">TRIM(MID(CELL("nomefile",'03_Specialistica'!$A$1),FIND("]",CELL("nomefile",'03_Specialistica'!$A$1))+1,LEN(CELL("nomefile",'03_Specialistica'!$A$1))-FIND("]",CELL("nomefile",'03_Specialistica'!$A$1))))</f>
        <v>03_Specialistica</v>
      </c>
      <c r="B78" s="146">
        <f ca="1">CELL("riga",'03_Specialistica'!A57)</f>
        <v>57</v>
      </c>
      <c r="C78" s="146">
        <f>'INPUT CE'!$C$1</f>
        <v>509</v>
      </c>
      <c r="D78" s="146" t="str">
        <f>'03_Specialistica'!A57</f>
        <v>di cui Privati_Amb</v>
      </c>
      <c r="E78" s="146" t="str">
        <f>'03_Specialistica'!B57</f>
        <v>Finanziamento a funzione</v>
      </c>
      <c r="F78" s="146" t="str">
        <f>'03_Specialistica'!C57</f>
        <v>Finanziamento a funzione</v>
      </c>
      <c r="G78" s="217">
        <f>'03_Specialistica'!D57</f>
        <v>0</v>
      </c>
      <c r="H78" s="217">
        <f>'03_Specialistica'!E57</f>
        <v>0</v>
      </c>
      <c r="I78" s="217">
        <f>'03_Specialistica'!F57</f>
        <v>0</v>
      </c>
      <c r="J78" s="217">
        <f>'03_Specialistica'!G57</f>
        <v>0</v>
      </c>
      <c r="K78" s="217">
        <f>'03_Specialistica'!H57</f>
        <v>0</v>
      </c>
      <c r="L78" s="218" t="e">
        <f>'03_Specialistica'!I57</f>
        <v>#DIV/0!</v>
      </c>
      <c r="M78" s="217">
        <f>'03_Specialistica'!J57</f>
        <v>0</v>
      </c>
      <c r="N78" s="146" t="str">
        <f t="shared" ca="1" si="0"/>
        <v>03_Specialistica_57</v>
      </c>
    </row>
    <row r="79" spans="1:25" ht="15" customHeight="1">
      <c r="A79" s="146" t="str">
        <f ca="1">TRIM(MID(CELL("nomefile",'03_Specialistica'!$A$1),FIND("]",CELL("nomefile",'03_Specialistica'!$A$1))+1,LEN(CELL("nomefile",'03_Specialistica'!$A$1))-FIND("]",CELL("nomefile",'03_Specialistica'!$A$1))))</f>
        <v>03_Specialistica</v>
      </c>
      <c r="B79" s="146">
        <f ca="1">CELL("riga",'03_Specialistica'!A58)</f>
        <v>58</v>
      </c>
      <c r="C79" s="146">
        <f>'INPUT CE'!$C$1</f>
        <v>509</v>
      </c>
      <c r="D79" s="146" t="str">
        <f>'03_Specialistica'!A58</f>
        <v>di cui Privati_Amb</v>
      </c>
      <c r="E79" s="146" t="str">
        <f>'03_Specialistica'!B58</f>
        <v>Acquisto di prestazioni di radioterapia (*)</v>
      </c>
      <c r="F79" s="146" t="str">
        <f>'03_Specialistica'!C58</f>
        <v>Acquisto di prestazioni di radioterapia (*)</v>
      </c>
      <c r="G79" s="217">
        <f>'03_Specialistica'!D58</f>
        <v>0</v>
      </c>
      <c r="H79" s="217">
        <f>'03_Specialistica'!E58</f>
        <v>0</v>
      </c>
      <c r="I79" s="217">
        <f>'03_Specialistica'!F58</f>
        <v>0</v>
      </c>
      <c r="J79" s="217">
        <f>'03_Specialistica'!G58</f>
        <v>0</v>
      </c>
      <c r="K79" s="217">
        <f>'03_Specialistica'!H58</f>
        <v>0</v>
      </c>
      <c r="L79" s="218" t="e">
        <f>'03_Specialistica'!I58</f>
        <v>#DIV/0!</v>
      </c>
      <c r="M79" s="217">
        <f>'03_Specialistica'!J58</f>
        <v>0</v>
      </c>
      <c r="N79" s="146" t="str">
        <f t="shared" ca="1" si="0"/>
        <v>03_Specialistica_58</v>
      </c>
    </row>
    <row r="80" spans="1:25" ht="15" customHeight="1">
      <c r="A80" s="146" t="str">
        <f ca="1">TRIM(MID(CELL("nomefile",'03_Specialistica'!$A$1),FIND("]",CELL("nomefile",'03_Specialistica'!$A$1))+1,LEN(CELL("nomefile",'03_Specialistica'!$A$1))-FIND("]",CELL("nomefile",'03_Specialistica'!$A$1))))</f>
        <v>03_Specialistica</v>
      </c>
      <c r="B80" s="146">
        <f ca="1">CELL("riga",'03_Specialistica'!A59)</f>
        <v>59</v>
      </c>
      <c r="C80" s="146">
        <f>'INPUT CE'!$C$1</f>
        <v>509</v>
      </c>
      <c r="D80" s="146" t="str">
        <f>'03_Specialistica'!A59</f>
        <v>di cui Privati_Amb</v>
      </c>
      <c r="E80" s="146" t="str">
        <f>'03_Specialistica'!B59</f>
        <v>COVID :Acquisto di prestazioni per Covid nell'ambito di specifici accordi contrattuali integrativi  in deroga al limite di spesa di cui all'articolo 45,  comma  1-ter,  del  decreto  legge  26 ottobre 2019, n. 124  (valore netto)</v>
      </c>
      <c r="F80" s="146" t="str">
        <f>'03_Specialistica'!C60</f>
        <v>COVID :Acquisto di prestazioni per Covid nell'ambito di specifici accordi contrattuali integrativi  in deroga al limite di spesa di cui all'articolo 45,  comma  1-ter,  del  decreto  legge  26 ottobre 2019, n. 124  (valore netto)</v>
      </c>
      <c r="G80" s="217">
        <f>'03_Specialistica'!D60</f>
        <v>0</v>
      </c>
      <c r="H80" s="217">
        <f>'03_Specialistica'!E60</f>
        <v>0</v>
      </c>
      <c r="I80" s="217">
        <f>'03_Specialistica'!F60</f>
        <v>38033.040000000001</v>
      </c>
      <c r="J80" s="217">
        <f>'03_Specialistica'!G60</f>
        <v>37127.1</v>
      </c>
      <c r="K80" s="217">
        <f>'03_Specialistica'!H60</f>
        <v>37127.1</v>
      </c>
      <c r="L80" s="218" t="e">
        <f>'03_Specialistica'!I60</f>
        <v>#DIV/0!</v>
      </c>
      <c r="M80" s="217" t="str">
        <f>'03_Specialistica'!J60</f>
        <v>Accordi contrattuali recupero liste d’attesa</v>
      </c>
      <c r="N80" s="146" t="str">
        <f t="shared" ca="1" si="0"/>
        <v>03_Specialistica_59</v>
      </c>
    </row>
    <row r="81" spans="1:25" ht="15" customHeight="1">
      <c r="A81" s="146" t="str">
        <f ca="1">TRIM(MID(CELL("nomefile",'03_Specialistica'!$A$1),FIND("]",CELL("nomefile",'03_Specialistica'!$A$1))+1,LEN(CELL("nomefile",'03_Specialistica'!$A$1))-FIND("]",CELL("nomefile",'03_Specialistica'!$A$1))))</f>
        <v>03_Specialistica</v>
      </c>
      <c r="B81" s="146">
        <f ca="1">CELL("riga",'03_Specialistica'!A60)</f>
        <v>60</v>
      </c>
      <c r="C81" s="146">
        <f>'INPUT CE'!$C$1</f>
        <v>509</v>
      </c>
      <c r="D81" s="146" t="str">
        <f>'03_Specialistica'!A60</f>
        <v>di cui Privati_Amb</v>
      </c>
      <c r="E81" s="146" t="str">
        <f>'03_Specialistica'!B60</f>
        <v>COVID: recupero liste di attesa (valore netto) come previsto da DGR 1293/21 e DGR 1788/21</v>
      </c>
      <c r="F81" s="146" t="str">
        <f>'03_Specialistica'!C61</f>
        <v>COVID: richieste rimborso spese sostenute per emergenza</v>
      </c>
      <c r="G81" s="217">
        <f>'03_Specialistica'!D61</f>
        <v>0</v>
      </c>
      <c r="H81" s="217">
        <f>'03_Specialistica'!E61</f>
        <v>0</v>
      </c>
      <c r="I81" s="217">
        <f>'03_Specialistica'!F61</f>
        <v>9973.14</v>
      </c>
      <c r="J81" s="217">
        <f>'03_Specialistica'!G61</f>
        <v>0</v>
      </c>
      <c r="K81" s="217">
        <f>'03_Specialistica'!H61</f>
        <v>0</v>
      </c>
      <c r="L81" s="218" t="e">
        <f>'03_Specialistica'!I61</f>
        <v>#DIV/0!</v>
      </c>
      <c r="M81" s="217">
        <f>'03_Specialistica'!J61</f>
        <v>0</v>
      </c>
      <c r="N81" s="146" t="str">
        <f t="shared" ca="1" si="0"/>
        <v>03_Specialistica_60</v>
      </c>
      <c r="O81" s="126"/>
    </row>
    <row r="82" spans="1:25" ht="15" customHeight="1">
      <c r="A82" s="146" t="str">
        <f ca="1">TRIM(MID(CELL("nomefile",'03_Specialistica'!$A$1),FIND("]",CELL("nomefile",'03_Specialistica'!$A$1))+1,LEN(CELL("nomefile",'03_Specialistica'!$A$1))-FIND("]",CELL("nomefile",'03_Specialistica'!$A$1))))</f>
        <v>03_Specialistica</v>
      </c>
      <c r="B82" s="146" t="e">
        <f ca="1">CELL("riga",'03_Specialistica'!#REF!)</f>
        <v>#REF!</v>
      </c>
      <c r="C82" s="146">
        <f>'INPUT CE'!$C$1</f>
        <v>509</v>
      </c>
      <c r="D82" s="146" t="e">
        <f>'03_Specialistica'!#REF!</f>
        <v>#REF!</v>
      </c>
      <c r="E82" s="146" t="e">
        <f>'03_Specialistica'!#REF!</f>
        <v>#REF!</v>
      </c>
      <c r="F82" s="146" t="str">
        <f>'03_Specialistica'!C62</f>
        <v>Altro non ricompreso nei precedenti (specificare in campo NOTE)</v>
      </c>
      <c r="G82" s="217">
        <f>'03_Specialistica'!D62</f>
        <v>0</v>
      </c>
      <c r="H82" s="217">
        <f>'03_Specialistica'!E62</f>
        <v>0</v>
      </c>
      <c r="I82" s="217">
        <f>'03_Specialistica'!F62</f>
        <v>0</v>
      </c>
      <c r="J82" s="217">
        <f>'03_Specialistica'!G62</f>
        <v>0</v>
      </c>
      <c r="K82" s="217">
        <f>'03_Specialistica'!H62</f>
        <v>0</v>
      </c>
      <c r="L82" s="218">
        <f>'03_Specialistica'!I62</f>
        <v>0</v>
      </c>
      <c r="M82" s="217">
        <f>'03_Specialistica'!J62</f>
        <v>0</v>
      </c>
      <c r="N82" s="146" t="e">
        <f t="shared" ca="1" si="0"/>
        <v>#REF!</v>
      </c>
      <c r="O82" s="126"/>
      <c r="P82" s="126"/>
      <c r="Q82" s="126"/>
      <c r="R82" s="126"/>
      <c r="S82" s="126"/>
      <c r="T82" s="126"/>
      <c r="U82" s="126"/>
      <c r="V82" s="126"/>
      <c r="W82" s="126"/>
      <c r="X82" s="126"/>
      <c r="Y82" s="126"/>
    </row>
    <row r="83" spans="1:25" ht="15" customHeight="1">
      <c r="A83" s="146" t="str">
        <f ca="1">TRIM(MID(CELL("nomefile",'03_Specialistica'!$A$1),FIND("]",CELL("nomefile",'03_Specialistica'!$A$1))+1,LEN(CELL("nomefile",'03_Specialistica'!$A$1))-FIND("]",CELL("nomefile",'03_Specialistica'!$A$1))))</f>
        <v>03_Specialistica</v>
      </c>
      <c r="B83" s="146">
        <f ca="1">CELL("riga",'03_Specialistica'!A61)</f>
        <v>61</v>
      </c>
      <c r="C83" s="146">
        <f>'INPUT CE'!$C$1</f>
        <v>509</v>
      </c>
      <c r="D83" s="146" t="str">
        <f>'03_Specialistica'!A61</f>
        <v>di cui Privati_Amb</v>
      </c>
      <c r="E83" s="146" t="str">
        <f>'03_Specialistica'!B61</f>
        <v>Altro non ricompreso nei precedenti (specificare in campo NOTE)</v>
      </c>
      <c r="F83" s="146">
        <f>'03_Specialistica'!C63</f>
        <v>0</v>
      </c>
      <c r="G83" s="217">
        <f>'03_Specialistica'!D63</f>
        <v>0</v>
      </c>
      <c r="H83" s="217">
        <f>'03_Specialistica'!E63</f>
        <v>0</v>
      </c>
      <c r="I83" s="217">
        <f>'03_Specialistica'!F63</f>
        <v>0</v>
      </c>
      <c r="J83" s="217">
        <f>'03_Specialistica'!G63</f>
        <v>0</v>
      </c>
      <c r="K83" s="217">
        <f>'03_Specialistica'!H63</f>
        <v>0</v>
      </c>
      <c r="L83" s="218">
        <f>'03_Specialistica'!I63</f>
        <v>0</v>
      </c>
      <c r="M83" s="217">
        <f>'03_Specialistica'!J63</f>
        <v>0</v>
      </c>
      <c r="N83" s="146" t="str">
        <f t="shared" ca="1" si="0"/>
        <v>03_Specialistica_61</v>
      </c>
      <c r="O83" s="126"/>
    </row>
    <row r="84" spans="1:25" ht="15.75" customHeight="1">
      <c r="A84" s="212" t="str">
        <f ca="1">TRIM(MID(CELL("nomefile",'04_Altri acquisti prest sanitar'!$A$1),FIND("]",CELL("nomefile",'04_Altri acquisti prest sanitar'!$A$1))+1,LEN(CELL("nomefile",'04_Altri acquisti prest sanitar'!$A$1))-FIND("]",CELL("nomefile",'04_Altri acquisti prest sanitar'!$A$1))))</f>
        <v>04_Altri acquisti prest sanitar</v>
      </c>
      <c r="B84" s="212">
        <f ca="1">CELL("riga",'04_Altri acquisti prest sanitar'!A5)</f>
        <v>5</v>
      </c>
      <c r="C84" s="213">
        <f>'INPUT CE'!$C$1</f>
        <v>509</v>
      </c>
      <c r="D84" s="212" t="str">
        <f>'04_Altri acquisti prest sanitar'!A5</f>
        <v>BA0680</v>
      </c>
      <c r="E84" s="212" t="str">
        <f>'04_Altri acquisti prest sanitar'!B5</f>
        <v>B.2.A.4.4) - da privato (intraregionale)</v>
      </c>
      <c r="F84" s="214" t="str">
        <f>'04_Altri acquisti prest sanitar'!C5</f>
        <v>Riabilitativa da privato</v>
      </c>
      <c r="G84" s="220">
        <f>'04_Altri acquisti prest sanitar'!D5</f>
        <v>6825817</v>
      </c>
      <c r="H84" s="220">
        <f>'04_Altri acquisti prest sanitar'!E5</f>
        <v>5469270</v>
      </c>
      <c r="I84" s="220">
        <f>'04_Altri acquisti prest sanitar'!F5</f>
        <v>6885643.7999999998</v>
      </c>
      <c r="J84" s="220">
        <f>'04_Altri acquisti prest sanitar'!G5</f>
        <v>0</v>
      </c>
      <c r="K84" s="220">
        <f>'04_Altri acquisti prest sanitar'!H5</f>
        <v>1416373.7999999998</v>
      </c>
      <c r="L84" s="215">
        <f>'04_Altri acquisti prest sanitar'!I5</f>
        <v>0.25896944199134442</v>
      </c>
      <c r="M84" s="214" t="str">
        <f>'04_Altri acquisti prest sanitar'!J5</f>
        <v>Ripresa attività nel rispetto dei tetti assegnati.</v>
      </c>
      <c r="N84" s="213" t="str">
        <f t="shared" ca="1" si="0"/>
        <v>04_Altri acquisti prest sanitar_5</v>
      </c>
      <c r="O84" s="213"/>
      <c r="P84" s="213"/>
      <c r="Q84" s="213"/>
      <c r="R84" s="213"/>
      <c r="S84" s="213"/>
      <c r="T84" s="213"/>
      <c r="U84" s="213"/>
      <c r="V84" s="213"/>
      <c r="W84" s="213"/>
      <c r="X84" s="213"/>
      <c r="Y84" s="213"/>
    </row>
    <row r="85" spans="1:25" ht="15" customHeight="1">
      <c r="A85" s="146" t="str">
        <f ca="1">TRIM(MID(CELL("nomefile",'04_Altri acquisti prest sanitar'!$A$1),FIND("]",CELL("nomefile",'04_Altri acquisti prest sanitar'!$A$1))+1,LEN(CELL("nomefile",'04_Altri acquisti prest sanitar'!$A$1))-FIND("]",CELL("nomefile",'04_Altri acquisti prest sanitar'!$A$1))))</f>
        <v>04_Altri acquisti prest sanitar</v>
      </c>
      <c r="B85" s="146">
        <f ca="1">CELL("riga",'04_Altri acquisti prest sanitar'!A6)</f>
        <v>6</v>
      </c>
      <c r="C85" s="146">
        <f>'INPUT CE'!$C$1</f>
        <v>509</v>
      </c>
      <c r="D85" s="146" t="str">
        <f>'04_Altri acquisti prest sanitar'!A6</f>
        <v>BA0700</v>
      </c>
      <c r="E85" s="146" t="str">
        <f>'04_Altri acquisti prest sanitar'!B6</f>
        <v>B.2.A.5)   Acquisti servizi sanitari per assistenza integrativa</v>
      </c>
      <c r="F85" s="217" t="str">
        <f>'04_Altri acquisti prest sanitar'!C6</f>
        <v>Integrativa</v>
      </c>
      <c r="G85" s="221">
        <f>'04_Altri acquisti prest sanitar'!D6</f>
        <v>15940129.560000001</v>
      </c>
      <c r="H85" s="221">
        <f>'04_Altri acquisti prest sanitar'!E6</f>
        <v>15763844.17</v>
      </c>
      <c r="I85" s="221">
        <f>'04_Altri acquisti prest sanitar'!F6</f>
        <v>16543026.449999999</v>
      </c>
      <c r="J85" s="221">
        <f>'04_Altri acquisti prest sanitar'!G6</f>
        <v>0</v>
      </c>
      <c r="K85" s="221">
        <f>'04_Altri acquisti prest sanitar'!H6</f>
        <v>779182.27999999933</v>
      </c>
      <c r="L85" s="218">
        <f>'04_Altri acquisti prest sanitar'!I6</f>
        <v>4.9428443442929515E-2</v>
      </c>
      <c r="M85" s="217" t="str">
        <f>'04_Altri acquisti prest sanitar'!J6</f>
        <v>vedere relazione tetti</v>
      </c>
      <c r="N85" s="146" t="str">
        <f t="shared" ca="1" si="0"/>
        <v>04_Altri acquisti prest sanitar_6</v>
      </c>
    </row>
    <row r="86" spans="1:25" ht="15" customHeight="1">
      <c r="A86" s="146" t="str">
        <f ca="1">TRIM(MID(CELL("nomefile",'04_Altri acquisti prest sanitar'!$A$1),FIND("]",CELL("nomefile",'04_Altri acquisti prest sanitar'!$A$1))+1,LEN(CELL("nomefile",'04_Altri acquisti prest sanitar'!$A$1))-FIND("]",CELL("nomefile",'04_Altri acquisti prest sanitar'!$A$1))))</f>
        <v>04_Altri acquisti prest sanitar</v>
      </c>
      <c r="B86" s="146">
        <f ca="1">CELL("riga",'04_Altri acquisti prest sanitar'!A7)</f>
        <v>7</v>
      </c>
      <c r="C86" s="146">
        <f>'INPUT CE'!$C$1</f>
        <v>509</v>
      </c>
      <c r="D86" s="146" t="str">
        <f>'04_Altri acquisti prest sanitar'!A7</f>
        <v>BA0750</v>
      </c>
      <c r="E86" s="146" t="str">
        <f>'04_Altri acquisti prest sanitar'!B7</f>
        <v>B.2.A.6)   Acquisti servizi sanitari per assistenza protesica</v>
      </c>
      <c r="F86" s="217" t="str">
        <f>'04_Altri acquisti prest sanitar'!C7</f>
        <v>Protesica</v>
      </c>
      <c r="G86" s="221">
        <f>'04_Altri acquisti prest sanitar'!D7</f>
        <v>4413587.72</v>
      </c>
      <c r="H86" s="221">
        <f>'04_Altri acquisti prest sanitar'!E7</f>
        <v>3488518.98</v>
      </c>
      <c r="I86" s="221">
        <f>'04_Altri acquisti prest sanitar'!F7</f>
        <v>4190200.34</v>
      </c>
      <c r="J86" s="221">
        <f>'04_Altri acquisti prest sanitar'!G7</f>
        <v>0</v>
      </c>
      <c r="K86" s="221">
        <f>'04_Altri acquisti prest sanitar'!H7</f>
        <v>701681.35999999987</v>
      </c>
      <c r="L86" s="218">
        <f>'04_Altri acquisti prest sanitar'!I7</f>
        <v>0.20114018700279512</v>
      </c>
      <c r="M86" s="217" t="str">
        <f>'04_Altri acquisti prest sanitar'!J7</f>
        <v xml:space="preserve"> nuovo tariffario che ha aggiornato i prezzi rispetto a quanto utilizzato fino al 2020 adeguandoli al costo di mercato attuale / incremento pazienti che utilizzano Dispositivi</v>
      </c>
      <c r="N86" s="146" t="str">
        <f t="shared" ca="1" si="0"/>
        <v>04_Altri acquisti prest sanitar_7</v>
      </c>
    </row>
    <row r="87" spans="1:25" ht="15" customHeight="1">
      <c r="A87" s="146" t="str">
        <f ca="1">TRIM(MID(CELL("nomefile",'04_Altri acquisti prest sanitar'!$A$1),FIND("]",CELL("nomefile",'04_Altri acquisti prest sanitar'!$A$1))+1,LEN(CELL("nomefile",'04_Altri acquisti prest sanitar'!$A$1))-FIND("]",CELL("nomefile",'04_Altri acquisti prest sanitar'!$A$1))))</f>
        <v>04_Altri acquisti prest sanitar</v>
      </c>
      <c r="B87" s="146">
        <f ca="1">CELL("riga",'04_Altri acquisti prest sanitar'!A8)</f>
        <v>8</v>
      </c>
      <c r="C87" s="146">
        <f>'INPUT CE'!$C$1</f>
        <v>509</v>
      </c>
      <c r="D87" s="146" t="str">
        <f>'04_Altri acquisti prest sanitar'!A8</f>
        <v>BA0920</v>
      </c>
      <c r="E87" s="146" t="str">
        <f>'04_Altri acquisti prest sanitar'!B8</f>
        <v>B.2.A.8.2) - da pubblico (altri soggetti pubbl. della Regione)</v>
      </c>
      <c r="F87" s="217" t="str">
        <f>'04_Altri acquisti prest sanitar'!C8</f>
        <v>Psichiatria da pubblico</v>
      </c>
      <c r="G87" s="221">
        <f>'04_Altri acquisti prest sanitar'!D8</f>
        <v>0</v>
      </c>
      <c r="H87" s="221">
        <f>'04_Altri acquisti prest sanitar'!E8</f>
        <v>0</v>
      </c>
      <c r="I87" s="221">
        <f>'04_Altri acquisti prest sanitar'!F8</f>
        <v>0</v>
      </c>
      <c r="J87" s="221">
        <f>'04_Altri acquisti prest sanitar'!G8</f>
        <v>0</v>
      </c>
      <c r="K87" s="221">
        <f>'04_Altri acquisti prest sanitar'!H8</f>
        <v>0</v>
      </c>
      <c r="L87" s="218" t="e">
        <f>'04_Altri acquisti prest sanitar'!I8</f>
        <v>#DIV/0!</v>
      </c>
      <c r="M87" s="217">
        <f>'04_Altri acquisti prest sanitar'!J8</f>
        <v>0</v>
      </c>
      <c r="N87" s="146" t="str">
        <f t="shared" ca="1" si="0"/>
        <v>04_Altri acquisti prest sanitar_8</v>
      </c>
    </row>
    <row r="88" spans="1:25" ht="15" customHeight="1">
      <c r="A88" s="146" t="str">
        <f ca="1">TRIM(MID(CELL("nomefile",'04_Altri acquisti prest sanitar'!$A$1),FIND("]",CELL("nomefile",'04_Altri acquisti prest sanitar'!$A$1))+1,LEN(CELL("nomefile",'04_Altri acquisti prest sanitar'!$A$1))-FIND("]",CELL("nomefile",'04_Altri acquisti prest sanitar'!$A$1))))</f>
        <v>04_Altri acquisti prest sanitar</v>
      </c>
      <c r="B88" s="146">
        <f ca="1">CELL("riga",'04_Altri acquisti prest sanitar'!A9)</f>
        <v>9</v>
      </c>
      <c r="C88" s="146">
        <f>'INPUT CE'!$C$1</f>
        <v>509</v>
      </c>
      <c r="D88" s="146" t="str">
        <f>'04_Altri acquisti prest sanitar'!A9</f>
        <v>BA0940</v>
      </c>
      <c r="E88" s="146" t="str">
        <f>'04_Altri acquisti prest sanitar'!B9</f>
        <v>B.2.A.8.4) - da privato (intraregionale)</v>
      </c>
      <c r="F88" s="217" t="str">
        <f>'04_Altri acquisti prest sanitar'!C9</f>
        <v>Psichiatria da privato</v>
      </c>
      <c r="G88" s="221">
        <f>'04_Altri acquisti prest sanitar'!D9</f>
        <v>11164221.779999999</v>
      </c>
      <c r="H88" s="221">
        <f>'04_Altri acquisti prest sanitar'!E9</f>
        <v>10613226.75</v>
      </c>
      <c r="I88" s="221">
        <f>'04_Altri acquisti prest sanitar'!F9</f>
        <v>11328891.42</v>
      </c>
      <c r="J88" s="221">
        <f>'04_Altri acquisti prest sanitar'!G9</f>
        <v>0</v>
      </c>
      <c r="K88" s="221">
        <f>'04_Altri acquisti prest sanitar'!H9</f>
        <v>715664.66999999993</v>
      </c>
      <c r="L88" s="218">
        <f>'04_Altri acquisti prest sanitar'!I9</f>
        <v>6.7431393567465303E-2</v>
      </c>
      <c r="M88" s="217" t="str">
        <f>'04_Altri acquisti prest sanitar'!J9</f>
        <v>Rinnovi contrattuali con applicazione delle rette di cui alla  DGRV 1036/21 non completata nel 2021. Nel 2021 non ci sono inserimenti in CTRP Casa Tezon</v>
      </c>
      <c r="N88" s="146" t="str">
        <f t="shared" ca="1" si="0"/>
        <v>04_Altri acquisti prest sanitar_9</v>
      </c>
    </row>
    <row r="89" spans="1:25" ht="15" customHeight="1">
      <c r="A89" s="146" t="str">
        <f ca="1">TRIM(MID(CELL("nomefile",'04_Altri acquisti prest sanitar'!$A$1),FIND("]",CELL("nomefile",'04_Altri acquisti prest sanitar'!$A$1))+1,LEN(CELL("nomefile",'04_Altri acquisti prest sanitar'!$A$1))-FIND("]",CELL("nomefile",'04_Altri acquisti prest sanitar'!$A$1))))</f>
        <v>04_Altri acquisti prest sanitar</v>
      </c>
      <c r="B89" s="146">
        <f ca="1">CELL("riga",'04_Altri acquisti prest sanitar'!A10)</f>
        <v>10</v>
      </c>
      <c r="C89" s="146">
        <f>'INPUT CE'!$C$1</f>
        <v>509</v>
      </c>
      <c r="D89" s="146" t="str">
        <f>'04_Altri acquisti prest sanitar'!A10</f>
        <v>BA1000</v>
      </c>
      <c r="E89" s="146" t="str">
        <f>'04_Altri acquisti prest sanitar'!B10</f>
        <v>B.2.A.9.4) - da privato (intraregionale)</v>
      </c>
      <c r="F89" s="217" t="str">
        <f>'04_Altri acquisti prest sanitar'!C10</f>
        <v>File F da privato intra regione</v>
      </c>
      <c r="G89" s="221">
        <f>'04_Altri acquisti prest sanitar'!D10</f>
        <v>14522535.15</v>
      </c>
      <c r="H89" s="221">
        <f>'04_Altri acquisti prest sanitar'!E10</f>
        <v>16528532.07</v>
      </c>
      <c r="I89" s="221">
        <f>'04_Altri acquisti prest sanitar'!F10</f>
        <v>18433010.719999999</v>
      </c>
      <c r="J89" s="221">
        <f>'04_Altri acquisti prest sanitar'!G10</f>
        <v>0</v>
      </c>
      <c r="K89" s="221">
        <f>'04_Altri acquisti prest sanitar'!H10</f>
        <v>1904478.6499999985</v>
      </c>
      <c r="L89" s="218">
        <f>'04_Altri acquisti prest sanitar'!I10</f>
        <v>0.11522370177426167</v>
      </c>
      <c r="M89" s="217" t="str">
        <f>'04_Altri acquisti prest sanitar'!J10</f>
        <v>rispetto al 2020 c'è stato un incremento della distribuzione da parte dei privati accreditati rimandendo comunque all'interno del tetto assegnato dalla Regione</v>
      </c>
      <c r="N89" s="146" t="str">
        <f t="shared" ca="1" si="0"/>
        <v>04_Altri acquisti prest sanitar_10</v>
      </c>
    </row>
    <row r="90" spans="1:25" ht="15" customHeight="1">
      <c r="A90" s="146" t="str">
        <f ca="1">TRIM(MID(CELL("nomefile",'04_Altri acquisti prest sanitar'!$A$1),FIND("]",CELL("nomefile",'04_Altri acquisti prest sanitar'!$A$1))+1,LEN(CELL("nomefile",'04_Altri acquisti prest sanitar'!$A$1))-FIND("]",CELL("nomefile",'04_Altri acquisti prest sanitar'!$A$1))))</f>
        <v>04_Altri acquisti prest sanitar</v>
      </c>
      <c r="B90" s="146">
        <f ca="1">CELL("riga",'04_Altri acquisti prest sanitar'!A11)</f>
        <v>11</v>
      </c>
      <c r="C90" s="146">
        <f>'INPUT CE'!$C$1</f>
        <v>509</v>
      </c>
      <c r="D90" s="146" t="str">
        <f>'04_Altri acquisti prest sanitar'!A11</f>
        <v>BA1010</v>
      </c>
      <c r="E90" s="146" t="str">
        <f>'04_Altri acquisti prest sanitar'!B11</f>
        <v>B.2.A.9.5) - da privato (extraregionale)</v>
      </c>
      <c r="F90" s="217" t="str">
        <f>'04_Altri acquisti prest sanitar'!C11</f>
        <v>File F da privato extra regione</v>
      </c>
      <c r="G90" s="221">
        <f>'04_Altri acquisti prest sanitar'!D11</f>
        <v>0</v>
      </c>
      <c r="H90" s="221">
        <f>'04_Altri acquisti prest sanitar'!E11</f>
        <v>0</v>
      </c>
      <c r="I90" s="221">
        <f>'04_Altri acquisti prest sanitar'!F11</f>
        <v>0</v>
      </c>
      <c r="J90" s="221">
        <f>'04_Altri acquisti prest sanitar'!G11</f>
        <v>0</v>
      </c>
      <c r="K90" s="221">
        <f>'04_Altri acquisti prest sanitar'!H11</f>
        <v>0</v>
      </c>
      <c r="L90" s="218" t="e">
        <f>'04_Altri acquisti prest sanitar'!I11</f>
        <v>#DIV/0!</v>
      </c>
      <c r="M90" s="217">
        <f>'04_Altri acquisti prest sanitar'!J11</f>
        <v>0</v>
      </c>
      <c r="N90" s="146" t="str">
        <f t="shared" ca="1" si="0"/>
        <v>04_Altri acquisti prest sanitar_11</v>
      </c>
    </row>
    <row r="91" spans="1:25" ht="15" customHeight="1">
      <c r="A91" s="146" t="str">
        <f ca="1">TRIM(MID(CELL("nomefile",'04_Altri acquisti prest sanitar'!$A$1),FIND("]",CELL("nomefile",'04_Altri acquisti prest sanitar'!$A$1))+1,LEN(CELL("nomefile",'04_Altri acquisti prest sanitar'!$A$1))-FIND("]",CELL("nomefile",'04_Altri acquisti prest sanitar'!$A$1))))</f>
        <v>04_Altri acquisti prest sanitar</v>
      </c>
      <c r="B91" s="146">
        <f ca="1">CELL("riga",'04_Altri acquisti prest sanitar'!A12)</f>
        <v>12</v>
      </c>
      <c r="C91" s="146">
        <f>'INPUT CE'!$C$1</f>
        <v>509</v>
      </c>
      <c r="D91" s="146" t="str">
        <f>'04_Altri acquisti prest sanitar'!A12</f>
        <v>BA1070</v>
      </c>
      <c r="E91" s="146" t="str">
        <f>'04_Altri acquisti prest sanitar'!B12</f>
        <v>B.2.A.10.4) - da privato</v>
      </c>
      <c r="F91" s="217" t="str">
        <f>'04_Altri acquisti prest sanitar'!C12</f>
        <v>Termali da privato</v>
      </c>
      <c r="G91" s="221">
        <f>'04_Altri acquisti prest sanitar'!D12</f>
        <v>46876.74</v>
      </c>
      <c r="H91" s="221">
        <f>'04_Altri acquisti prest sanitar'!E12</f>
        <v>29838.98</v>
      </c>
      <c r="I91" s="221">
        <f>'04_Altri acquisti prest sanitar'!F12</f>
        <v>51938.18</v>
      </c>
      <c r="J91" s="221">
        <f>'04_Altri acquisti prest sanitar'!G12</f>
        <v>0</v>
      </c>
      <c r="K91" s="221">
        <f>'04_Altri acquisti prest sanitar'!H12</f>
        <v>22099.200000000001</v>
      </c>
      <c r="L91" s="218">
        <f>'04_Altri acquisti prest sanitar'!I12</f>
        <v>0.74061512826510834</v>
      </c>
      <c r="M91" s="217">
        <f>'04_Altri acquisti prest sanitar'!J12</f>
        <v>0</v>
      </c>
      <c r="N91" s="146" t="str">
        <f t="shared" ca="1" si="0"/>
        <v>04_Altri acquisti prest sanitar_12</v>
      </c>
    </row>
    <row r="92" spans="1:25" ht="15" customHeight="1">
      <c r="A92" s="146" t="str">
        <f ca="1">TRIM(MID(CELL("nomefile",'04_Altri acquisti prest sanitar'!$A$1),FIND("]",CELL("nomefile",'04_Altri acquisti prest sanitar'!$A$1))+1,LEN(CELL("nomefile",'04_Altri acquisti prest sanitar'!$A$1))-FIND("]",CELL("nomefile",'04_Altri acquisti prest sanitar'!$A$1))))</f>
        <v>04_Altri acquisti prest sanitar</v>
      </c>
      <c r="B92" s="146">
        <f ca="1">CELL("riga",'04_Altri acquisti prest sanitar'!A13)</f>
        <v>13</v>
      </c>
      <c r="C92" s="146">
        <f>'INPUT CE'!$C$1</f>
        <v>509</v>
      </c>
      <c r="D92" s="146" t="str">
        <f>'04_Altri acquisti prest sanitar'!A13</f>
        <v>BA1110</v>
      </c>
      <c r="E92" s="146" t="str">
        <f>'04_Altri acquisti prest sanitar'!B13</f>
        <v>B.2.A.11.2) - da pubblico (altri soggetti pubbl. della Regione)</v>
      </c>
      <c r="F92" s="217" t="str">
        <f>'04_Altri acquisti prest sanitar'!C13</f>
        <v>Trasporto sanitario da pubblico</v>
      </c>
      <c r="G92" s="221">
        <f>'04_Altri acquisti prest sanitar'!D13</f>
        <v>3611441.01</v>
      </c>
      <c r="H92" s="221">
        <f>'04_Altri acquisti prest sanitar'!E13</f>
        <v>4073931.25</v>
      </c>
      <c r="I92" s="221">
        <f>'04_Altri acquisti prest sanitar'!F13</f>
        <v>5147317.78</v>
      </c>
      <c r="J92" s="221">
        <f>'04_Altri acquisti prest sanitar'!G13</f>
        <v>966674.4</v>
      </c>
      <c r="K92" s="221">
        <f>'04_Altri acquisti prest sanitar'!H13</f>
        <v>1073386.5300000003</v>
      </c>
      <c r="L92" s="218">
        <f>'04_Altri acquisti prest sanitar'!I13</f>
        <v>0.26347683947783862</v>
      </c>
      <c r="M92" s="217" t="str">
        <f>'04_Altri acquisti prest sanitar'!J13</f>
        <v>INCREMENTO rispetto al consuntivo 2020 evidenziato è determinato dall' ADEGUAMENTO del COMPENSO ORARIO INFERMIERI+MEDICI chiesti a rimborso da Croce Verde: Incremento costo infermieri da € 18 ad € 24 su tutti i mezzi infermierizzati distretti 1,2,4</v>
      </c>
      <c r="N92" s="146" t="str">
        <f t="shared" ca="1" si="0"/>
        <v>04_Altri acquisti prest sanitar_13</v>
      </c>
    </row>
    <row r="93" spans="1:25" ht="15" customHeight="1">
      <c r="A93" s="146" t="str">
        <f ca="1">TRIM(MID(CELL("nomefile",'04_Altri acquisti prest sanitar'!$A$1),FIND("]",CELL("nomefile",'04_Altri acquisti prest sanitar'!$A$1))+1,LEN(CELL("nomefile",'04_Altri acquisti prest sanitar'!$A$1))-FIND("]",CELL("nomefile",'04_Altri acquisti prest sanitar'!$A$1))))</f>
        <v>04_Altri acquisti prest sanitar</v>
      </c>
      <c r="B93" s="146">
        <f ca="1">CELL("riga",'04_Altri acquisti prest sanitar'!A14)</f>
        <v>14</v>
      </c>
      <c r="C93" s="146">
        <f>'INPUT CE'!$C$1</f>
        <v>509</v>
      </c>
      <c r="D93" s="146" t="str">
        <f>'04_Altri acquisti prest sanitar'!A14</f>
        <v>BA1130</v>
      </c>
      <c r="E93" s="146" t="str">
        <f>'04_Altri acquisti prest sanitar'!B14</f>
        <v>B.2.A.11.4) - da privato</v>
      </c>
      <c r="F93" s="217" t="str">
        <f>'04_Altri acquisti prest sanitar'!C14</f>
        <v>Trasporto sanitario da privato</v>
      </c>
      <c r="G93" s="221">
        <f>'04_Altri acquisti prest sanitar'!D14</f>
        <v>7153072.5700000003</v>
      </c>
      <c r="H93" s="221">
        <f>'04_Altri acquisti prest sanitar'!E14</f>
        <v>8742379.4199999999</v>
      </c>
      <c r="I93" s="221">
        <f>'04_Altri acquisti prest sanitar'!F14</f>
        <v>10882571.970000001</v>
      </c>
      <c r="J93" s="221">
        <f>'04_Altri acquisti prest sanitar'!G14</f>
        <v>1629959.06</v>
      </c>
      <c r="K93" s="221">
        <f>'04_Altri acquisti prest sanitar'!H14</f>
        <v>2140192.5500000007</v>
      </c>
      <c r="L93" s="218">
        <f>'04_Altri acquisti prest sanitar'!I14</f>
        <v>0.24480664212581171</v>
      </c>
      <c r="M93" s="217" t="str">
        <f>'04_Altri acquisti prest sanitar'!J14</f>
        <v>INCREMENTO rispetto al consuntivo 2020 evidenziato è determinato dall' ADEGUAMENTO del COMPENSO ORARIO INFERMIERI+MEDICI chiesti a rimborso da Croce Verde: Incremento costo infermieri da € 18 ad € 24 su tutti i mezzi infermierizzati distretti 1,2,4</v>
      </c>
      <c r="N93" s="146" t="str">
        <f t="shared" ca="1" si="0"/>
        <v>04_Altri acquisti prest sanitar_14</v>
      </c>
    </row>
    <row r="94" spans="1:25" ht="15.75" customHeight="1">
      <c r="A94" s="212" t="str">
        <f ca="1">TRIM(MID(CELL("nomefile",'05_SocioSanitario'!$A$1),FIND("]",CELL("nomefile",'05_SocioSanitario'!$A$1))+1,LEN(CELL("nomefile",'05_SocioSanitario'!$A$1))-FIND("]",CELL("nomefile",'05_SocioSanitario'!$A$1))))</f>
        <v>05_SocioSanitario</v>
      </c>
      <c r="B94" s="212">
        <f ca="1">CELL("riga",'05_SocioSanitario'!A5)</f>
        <v>5</v>
      </c>
      <c r="C94" s="213">
        <f>'INPUT CE'!$C$1</f>
        <v>509</v>
      </c>
      <c r="D94" s="212" t="str">
        <f>'05_SocioSanitario'!A5</f>
        <v>BA1160</v>
      </c>
      <c r="E94" s="212" t="str">
        <f>'05_SocioSanitario'!B5</f>
        <v>B.2.A.12.2) - da pubblico (altri soggetti pubblici della Regione)</v>
      </c>
      <c r="F94" s="214" t="str">
        <f>'05_SocioSanitario'!C5</f>
        <v>Prestazioni socio sanit da pubblico</v>
      </c>
      <c r="G94" s="220">
        <f>'05_SocioSanitario'!D5</f>
        <v>31208383</v>
      </c>
      <c r="H94" s="220">
        <f>'05_SocioSanitario'!E5</f>
        <v>31261207.09</v>
      </c>
      <c r="I94" s="220">
        <f>'05_SocioSanitario'!F5</f>
        <v>31152050.350000001</v>
      </c>
      <c r="J94" s="220">
        <f>'05_SocioSanitario'!G5</f>
        <v>0</v>
      </c>
      <c r="K94" s="220">
        <f>'05_SocioSanitario'!H5</f>
        <v>-109156.73999999836</v>
      </c>
      <c r="L94" s="215">
        <f>'05_SocioSanitario'!I5</f>
        <v>-3.4917634397718667E-3</v>
      </c>
      <c r="M94" s="214">
        <f>'05_SocioSanitario'!J5</f>
        <v>0</v>
      </c>
      <c r="N94" s="213" t="str">
        <f t="shared" ca="1" si="0"/>
        <v>05_SocioSanitario_5</v>
      </c>
      <c r="O94" s="213"/>
      <c r="P94" s="213"/>
      <c r="Q94" s="213"/>
      <c r="R94" s="213"/>
      <c r="S94" s="213"/>
      <c r="T94" s="213"/>
      <c r="U94" s="213"/>
      <c r="V94" s="213"/>
      <c r="W94" s="213"/>
      <c r="X94" s="213"/>
      <c r="Y94" s="213"/>
    </row>
    <row r="95" spans="1:25" ht="15" customHeight="1">
      <c r="A95" s="146" t="str">
        <f ca="1">TRIM(MID(CELL("nomefile",'05_SocioSanitario'!$A$1),FIND("]",CELL("nomefile",'05_SocioSanitario'!$A$1))+1,LEN(CELL("nomefile",'05_SocioSanitario'!$A$1))-FIND("]",CELL("nomefile",'05_SocioSanitario'!$A$1))))</f>
        <v>05_SocioSanitario</v>
      </c>
      <c r="B95" s="146">
        <f ca="1">CELL("riga",'05_SocioSanitario'!A6)</f>
        <v>6</v>
      </c>
      <c r="C95" s="146">
        <f>'INPUT CE'!$C$1</f>
        <v>509</v>
      </c>
      <c r="D95" s="146" t="str">
        <f>'05_SocioSanitario'!A6</f>
        <v>BA1160a</v>
      </c>
      <c r="E95" s="146" t="str">
        <f>'05_SocioSanitario'!B6</f>
        <v>B.2.A.12.2.A) Residenzialità anziani</v>
      </c>
      <c r="F95" s="217" t="str">
        <f>'05_SocioSanitario'!C6</f>
        <v>Res. Anziani da pubblico</v>
      </c>
      <c r="G95" s="221">
        <f>'05_SocioSanitario'!D6</f>
        <v>30093539.699999999</v>
      </c>
      <c r="H95" s="221">
        <f>'05_SocioSanitario'!E6</f>
        <v>30237184.879999999</v>
      </c>
      <c r="I95" s="221">
        <f>'05_SocioSanitario'!F6</f>
        <v>29732401.420000002</v>
      </c>
      <c r="J95" s="221">
        <f>'05_SocioSanitario'!G6</f>
        <v>0</v>
      </c>
      <c r="K95" s="221">
        <f>'05_SocioSanitario'!H6</f>
        <v>-504783.45999999717</v>
      </c>
      <c r="L95" s="218">
        <f>'05_SocioSanitario'!I6</f>
        <v>-1.6694128835183952E-2</v>
      </c>
      <c r="M95" s="217" t="str">
        <f>'05_SocioSanitario'!J6</f>
        <v>Diminuzioni impegnative per blocco ingressi di parecchi CS causa Covid e/o emergenza I.P. -1.131.000 - 12.000 centri diurni; riclassificazione costo SAPA da pubblico in BA1160e -92.000; aumento assistenza medica a favore di ospiti non autosufficienti presenti nei Centri Servizi +180.000; RSA da pubblico riclassificazione costo dal conto BA1180a + 550.000</v>
      </c>
      <c r="N95" s="146" t="str">
        <f t="shared" ca="1" si="0"/>
        <v>05_SocioSanitario_6</v>
      </c>
    </row>
    <row r="96" spans="1:25" ht="15" customHeight="1">
      <c r="A96" s="146" t="str">
        <f ca="1">TRIM(MID(CELL("nomefile",'05_SocioSanitario'!$A$1),FIND("]",CELL("nomefile",'05_SocioSanitario'!$A$1))+1,LEN(CELL("nomefile",'05_SocioSanitario'!$A$1))-FIND("]",CELL("nomefile",'05_SocioSanitario'!$A$1))))</f>
        <v>05_SocioSanitario</v>
      </c>
      <c r="B96" s="146">
        <f ca="1">CELL("riga",'05_SocioSanitario'!A7)</f>
        <v>7</v>
      </c>
      <c r="C96" s="146">
        <f>'INPUT CE'!$C$1</f>
        <v>509</v>
      </c>
      <c r="D96" s="146" t="str">
        <f>'05_SocioSanitario'!A7</f>
        <v>BA1160b</v>
      </c>
      <c r="E96" s="146" t="str">
        <f>'05_SocioSanitario'!B7</f>
        <v>B.2.A.12.2.B) Residenzialità disabili</v>
      </c>
      <c r="F96" s="217" t="str">
        <f>'05_SocioSanitario'!C7</f>
        <v>Res. Disabili da pubblico</v>
      </c>
      <c r="G96" s="221">
        <f>'05_SocioSanitario'!D7</f>
        <v>0</v>
      </c>
      <c r="H96" s="221">
        <f>'05_SocioSanitario'!E7</f>
        <v>0</v>
      </c>
      <c r="I96" s="221">
        <f>'05_SocioSanitario'!F7</f>
        <v>0</v>
      </c>
      <c r="J96" s="221">
        <f>'05_SocioSanitario'!G7</f>
        <v>0</v>
      </c>
      <c r="K96" s="221">
        <f>'05_SocioSanitario'!H7</f>
        <v>0</v>
      </c>
      <c r="L96" s="218">
        <f>'05_SocioSanitario'!I7</f>
        <v>0</v>
      </c>
      <c r="M96" s="217">
        <f>'05_SocioSanitario'!J7</f>
        <v>0</v>
      </c>
      <c r="N96" s="146" t="str">
        <f t="shared" ca="1" si="0"/>
        <v>05_SocioSanitario_7</v>
      </c>
    </row>
    <row r="97" spans="1:14" ht="15" customHeight="1">
      <c r="A97" s="146" t="str">
        <f ca="1">TRIM(MID(CELL("nomefile",'05_SocioSanitario'!$A$1),FIND("]",CELL("nomefile",'05_SocioSanitario'!$A$1))+1,LEN(CELL("nomefile",'05_SocioSanitario'!$A$1))-FIND("]",CELL("nomefile",'05_SocioSanitario'!$A$1))))</f>
        <v>05_SocioSanitario</v>
      </c>
      <c r="B97" s="146">
        <f ca="1">CELL("riga",'05_SocioSanitario'!A8)</f>
        <v>8</v>
      </c>
      <c r="C97" s="146">
        <f>'INPUT CE'!$C$1</f>
        <v>509</v>
      </c>
      <c r="D97" s="146" t="str">
        <f>'05_SocioSanitario'!A8</f>
        <v>BA1160c</v>
      </c>
      <c r="E97" s="146" t="str">
        <f>'05_SocioSanitario'!B8</f>
        <v>B.2.A.12.2.C) Centri diurni per disabili</v>
      </c>
      <c r="F97" s="217" t="str">
        <f>'05_SocioSanitario'!C8</f>
        <v>CD disabili pubblico</v>
      </c>
      <c r="G97" s="221">
        <f>'05_SocioSanitario'!D8</f>
        <v>0</v>
      </c>
      <c r="H97" s="221">
        <f>'05_SocioSanitario'!E8</f>
        <v>0</v>
      </c>
      <c r="I97" s="221">
        <f>'05_SocioSanitario'!F8</f>
        <v>0</v>
      </c>
      <c r="J97" s="221">
        <f>'05_SocioSanitario'!G8</f>
        <v>0</v>
      </c>
      <c r="K97" s="221">
        <f>'05_SocioSanitario'!H8</f>
        <v>0</v>
      </c>
      <c r="L97" s="218">
        <f>'05_SocioSanitario'!I8</f>
        <v>0</v>
      </c>
      <c r="M97" s="217">
        <f>'05_SocioSanitario'!J8</f>
        <v>0</v>
      </c>
      <c r="N97" s="146" t="str">
        <f t="shared" ca="1" si="0"/>
        <v>05_SocioSanitario_8</v>
      </c>
    </row>
    <row r="98" spans="1:14" ht="15" customHeight="1">
      <c r="A98" s="146" t="str">
        <f ca="1">TRIM(MID(CELL("nomefile",'05_SocioSanitario'!$A$1),FIND("]",CELL("nomefile",'05_SocioSanitario'!$A$1))+1,LEN(CELL("nomefile",'05_SocioSanitario'!$A$1))-FIND("]",CELL("nomefile",'05_SocioSanitario'!$A$1))))</f>
        <v>05_SocioSanitario</v>
      </c>
      <c r="B98" s="146">
        <f ca="1">CELL("riga",'05_SocioSanitario'!A9)</f>
        <v>9</v>
      </c>
      <c r="C98" s="146">
        <f>'INPUT CE'!$C$1</f>
        <v>509</v>
      </c>
      <c r="D98" s="146" t="str">
        <f>'05_SocioSanitario'!A9</f>
        <v>BA1160d</v>
      </c>
      <c r="E98" s="146" t="str">
        <f>'05_SocioSanitario'!B9</f>
        <v>B.2.A.12.2.D) Hospice</v>
      </c>
      <c r="F98" s="217" t="str">
        <f>'05_SocioSanitario'!C9</f>
        <v>Hospice pubblico</v>
      </c>
      <c r="G98" s="221">
        <f>'05_SocioSanitario'!D9</f>
        <v>0</v>
      </c>
      <c r="H98" s="221">
        <f>'05_SocioSanitario'!E9</f>
        <v>0</v>
      </c>
      <c r="I98" s="221">
        <f>'05_SocioSanitario'!F9</f>
        <v>0</v>
      </c>
      <c r="J98" s="221">
        <f>'05_SocioSanitario'!G9</f>
        <v>0</v>
      </c>
      <c r="K98" s="221">
        <f>'05_SocioSanitario'!H9</f>
        <v>0</v>
      </c>
      <c r="L98" s="218">
        <f>'05_SocioSanitario'!I9</f>
        <v>0</v>
      </c>
      <c r="M98" s="217">
        <f>'05_SocioSanitario'!J9</f>
        <v>0</v>
      </c>
      <c r="N98" s="146" t="str">
        <f t="shared" ca="1" si="0"/>
        <v>05_SocioSanitario_9</v>
      </c>
    </row>
    <row r="99" spans="1:14" ht="15" customHeight="1">
      <c r="A99" s="146" t="str">
        <f ca="1">TRIM(MID(CELL("nomefile",'05_SocioSanitario'!$A$1),FIND("]",CELL("nomefile",'05_SocioSanitario'!$A$1))+1,LEN(CELL("nomefile",'05_SocioSanitario'!$A$1))-FIND("]",CELL("nomefile",'05_SocioSanitario'!$A$1))))</f>
        <v>05_SocioSanitario</v>
      </c>
      <c r="B99" s="146">
        <f ca="1">CELL("riga",'05_SocioSanitario'!A10)</f>
        <v>10</v>
      </c>
      <c r="C99" s="146">
        <f>'INPUT CE'!$C$1</f>
        <v>509</v>
      </c>
      <c r="D99" s="146" t="str">
        <f>'05_SocioSanitario'!A10</f>
        <v>BA1160e</v>
      </c>
      <c r="E99" s="146" t="str">
        <f>'05_SocioSanitario'!B10</f>
        <v>B.2.A.12.2.E) Altro</v>
      </c>
      <c r="F99" s="217" t="str">
        <f>'05_SocioSanitario'!C10</f>
        <v>Altro pubblico</v>
      </c>
      <c r="G99" s="221">
        <f>'05_SocioSanitario'!D10</f>
        <v>1114843.3</v>
      </c>
      <c r="H99" s="221">
        <f>'05_SocioSanitario'!E10</f>
        <v>1024022.21</v>
      </c>
      <c r="I99" s="221">
        <f>'05_SocioSanitario'!F10</f>
        <v>1419648.93</v>
      </c>
      <c r="J99" s="221">
        <f>'05_SocioSanitario'!G10</f>
        <v>0</v>
      </c>
      <c r="K99" s="221">
        <f>'05_SocioSanitario'!H10</f>
        <v>395626.72</v>
      </c>
      <c r="L99" s="218">
        <f>'05_SocioSanitario'!I10</f>
        <v>0.38634583912003229</v>
      </c>
      <c r="M99" s="217">
        <f>'05_SocioSanitario'!J10</f>
        <v>0</v>
      </c>
      <c r="N99" s="146" t="str">
        <f t="shared" ca="1" si="0"/>
        <v>05_SocioSanitario_10</v>
      </c>
    </row>
    <row r="100" spans="1:14" ht="15" customHeight="1">
      <c r="A100" s="146" t="str">
        <f ca="1">TRIM(MID(CELL("nomefile",'05_SocioSanitario'!$A$1),FIND("]",CELL("nomefile",'05_SocioSanitario'!$A$1))+1,LEN(CELL("nomefile",'05_SocioSanitario'!$A$1))-FIND("]",CELL("nomefile",'05_SocioSanitario'!$A$1))))</f>
        <v>05_SocioSanitario</v>
      </c>
      <c r="B100" s="146">
        <f ca="1">CELL("riga",'05_SocioSanitario'!A11)</f>
        <v>11</v>
      </c>
      <c r="C100" s="146">
        <f>'INPUT CE'!$C$1</f>
        <v>509</v>
      </c>
      <c r="D100" s="146" t="str">
        <f>'05_SocioSanitario'!A11</f>
        <v>di cui BA1160e</v>
      </c>
      <c r="E100" s="146" t="str">
        <f>'05_SocioSanitario'!B11</f>
        <v>a) Consultori familiari</v>
      </c>
      <c r="F100" s="146">
        <f>'05_SocioSanitario'!C11</f>
        <v>0</v>
      </c>
      <c r="G100" s="221">
        <f>'05_SocioSanitario'!D11</f>
        <v>0</v>
      </c>
      <c r="H100" s="221">
        <f>'05_SocioSanitario'!E11</f>
        <v>0</v>
      </c>
      <c r="I100" s="221">
        <f>'05_SocioSanitario'!F11</f>
        <v>0</v>
      </c>
      <c r="J100" s="221">
        <f>'05_SocioSanitario'!G11</f>
        <v>0</v>
      </c>
      <c r="K100" s="221">
        <f>'05_SocioSanitario'!H11</f>
        <v>0</v>
      </c>
      <c r="L100" s="218">
        <f>'05_SocioSanitario'!I11</f>
        <v>0</v>
      </c>
      <c r="M100" s="217">
        <f>'05_SocioSanitario'!J11</f>
        <v>0</v>
      </c>
      <c r="N100" s="146" t="str">
        <f t="shared" ca="1" si="0"/>
        <v>05_SocioSanitario_11</v>
      </c>
    </row>
    <row r="101" spans="1:14" ht="15" customHeight="1">
      <c r="A101" s="146" t="str">
        <f ca="1">TRIM(MID(CELL("nomefile",'05_SocioSanitario'!$A$1),FIND("]",CELL("nomefile",'05_SocioSanitario'!$A$1))+1,LEN(CELL("nomefile",'05_SocioSanitario'!$A$1))-FIND("]",CELL("nomefile",'05_SocioSanitario'!$A$1))))</f>
        <v>05_SocioSanitario</v>
      </c>
      <c r="B101" s="146">
        <f ca="1">CELL("riga",'05_SocioSanitario'!A12)</f>
        <v>12</v>
      </c>
      <c r="C101" s="146">
        <f>'INPUT CE'!$C$1</f>
        <v>509</v>
      </c>
      <c r="D101" s="146" t="str">
        <f>'05_SocioSanitario'!A12</f>
        <v>di cui BA1160e</v>
      </c>
      <c r="E101" s="146" t="str">
        <f>'05_SocioSanitario'!B12</f>
        <v>b) Comunità terapeutiche per tossicodipendenti ed alcoldipendenti</v>
      </c>
      <c r="F101" s="146">
        <f>'05_SocioSanitario'!C12</f>
        <v>0</v>
      </c>
      <c r="G101" s="221">
        <f>'05_SocioSanitario'!D12</f>
        <v>0</v>
      </c>
      <c r="H101" s="221">
        <f>'05_SocioSanitario'!E12</f>
        <v>0</v>
      </c>
      <c r="I101" s="221">
        <f>'05_SocioSanitario'!F12</f>
        <v>0</v>
      </c>
      <c r="J101" s="221">
        <f>'05_SocioSanitario'!G12</f>
        <v>0</v>
      </c>
      <c r="K101" s="221">
        <f>'05_SocioSanitario'!H12</f>
        <v>0</v>
      </c>
      <c r="L101" s="218">
        <f>'05_SocioSanitario'!I12</f>
        <v>0</v>
      </c>
      <c r="M101" s="217">
        <f>'05_SocioSanitario'!J12</f>
        <v>0</v>
      </c>
      <c r="N101" s="146" t="str">
        <f t="shared" ca="1" si="0"/>
        <v>05_SocioSanitario_12</v>
      </c>
    </row>
    <row r="102" spans="1:14" ht="15" customHeight="1">
      <c r="A102" s="146" t="str">
        <f ca="1">TRIM(MID(CELL("nomefile",'05_SocioSanitario'!$A$1),FIND("]",CELL("nomefile",'05_SocioSanitario'!$A$1))+1,LEN(CELL("nomefile",'05_SocioSanitario'!$A$1))-FIND("]",CELL("nomefile",'05_SocioSanitario'!$A$1))))</f>
        <v>05_SocioSanitario</v>
      </c>
      <c r="B102" s="146">
        <f ca="1">CELL("riga",'05_SocioSanitario'!A13)</f>
        <v>13</v>
      </c>
      <c r="C102" s="146">
        <f>'INPUT CE'!$C$1</f>
        <v>509</v>
      </c>
      <c r="D102" s="146" t="str">
        <f>'05_SocioSanitario'!A13</f>
        <v>di cui BA1160e</v>
      </c>
      <c r="E102" s="146" t="str">
        <f>'05_SocioSanitario'!B13</f>
        <v>c) Stati Vegetativi Permanenti</v>
      </c>
      <c r="F102" s="146">
        <f>'05_SocioSanitario'!C13</f>
        <v>0</v>
      </c>
      <c r="G102" s="221">
        <f>'05_SocioSanitario'!D13</f>
        <v>0</v>
      </c>
      <c r="H102" s="221">
        <f>'05_SocioSanitario'!E13</f>
        <v>0</v>
      </c>
      <c r="I102" s="221">
        <f>'05_SocioSanitario'!F13</f>
        <v>299841</v>
      </c>
      <c r="J102" s="221">
        <f>'05_SocioSanitario'!G13</f>
        <v>0</v>
      </c>
      <c r="K102" s="221">
        <f>'05_SocioSanitario'!H13</f>
        <v>299841</v>
      </c>
      <c r="L102" s="218">
        <f>'05_SocioSanitario'!I13</f>
        <v>0</v>
      </c>
      <c r="M102" s="217" t="str">
        <f>'05_SocioSanitario'!J13</f>
        <v>SVP da pubblico -riclassificazione da conto BA1180a</v>
      </c>
      <c r="N102" s="146" t="str">
        <f t="shared" ca="1" si="0"/>
        <v>05_SocioSanitario_13</v>
      </c>
    </row>
    <row r="103" spans="1:14" ht="15" customHeight="1">
      <c r="A103" s="146" t="str">
        <f ca="1">TRIM(MID(CELL("nomefile",'05_SocioSanitario'!$A$1),FIND("]",CELL("nomefile",'05_SocioSanitario'!$A$1))+1,LEN(CELL("nomefile",'05_SocioSanitario'!$A$1))-FIND("]",CELL("nomefile",'05_SocioSanitario'!$A$1))))</f>
        <v>05_SocioSanitario</v>
      </c>
      <c r="B103" s="146">
        <f ca="1">CELL("riga",'05_SocioSanitario'!A14)</f>
        <v>14</v>
      </c>
      <c r="C103" s="146">
        <f>'INPUT CE'!$C$1</f>
        <v>509</v>
      </c>
      <c r="D103" s="146" t="str">
        <f>'05_SocioSanitario'!A14</f>
        <v>di cui BA1160e</v>
      </c>
      <c r="E103" s="146" t="str">
        <f>'05_SocioSanitario'!B14</f>
        <v>d) Prestazioni per carcerati</v>
      </c>
      <c r="F103" s="146">
        <f>'05_SocioSanitario'!C14</f>
        <v>0</v>
      </c>
      <c r="G103" s="221">
        <f>'05_SocioSanitario'!D14</f>
        <v>0</v>
      </c>
      <c r="H103" s="221">
        <f>'05_SocioSanitario'!E14</f>
        <v>0</v>
      </c>
      <c r="I103" s="221">
        <f>'05_SocioSanitario'!F14</f>
        <v>0</v>
      </c>
      <c r="J103" s="221">
        <f>'05_SocioSanitario'!G14</f>
        <v>0</v>
      </c>
      <c r="K103" s="221">
        <f>'05_SocioSanitario'!H14</f>
        <v>0</v>
      </c>
      <c r="L103" s="218">
        <f>'05_SocioSanitario'!I14</f>
        <v>0</v>
      </c>
      <c r="M103" s="217">
        <f>'05_SocioSanitario'!J14</f>
        <v>0</v>
      </c>
      <c r="N103" s="146" t="str">
        <f t="shared" ca="1" si="0"/>
        <v>05_SocioSanitario_14</v>
      </c>
    </row>
    <row r="104" spans="1:14" ht="15" customHeight="1">
      <c r="A104" s="146" t="str">
        <f ca="1">TRIM(MID(CELL("nomefile",'05_SocioSanitario'!$A$1),FIND("]",CELL("nomefile",'05_SocioSanitario'!$A$1))+1,LEN(CELL("nomefile",'05_SocioSanitario'!$A$1))-FIND("]",CELL("nomefile",'05_SocioSanitario'!$A$1))))</f>
        <v>05_SocioSanitario</v>
      </c>
      <c r="B104" s="146">
        <f ca="1">CELL("riga",'05_SocioSanitario'!A15)</f>
        <v>15</v>
      </c>
      <c r="C104" s="146">
        <f>'INPUT CE'!$C$1</f>
        <v>509</v>
      </c>
      <c r="D104" s="146" t="str">
        <f>'05_SocioSanitario'!A15</f>
        <v>di cui BA1160e</v>
      </c>
      <c r="E104" s="146" t="str">
        <f>'05_SocioSanitario'!B15</f>
        <v>e) Residenzialità di sollievo per anziani e disabili</v>
      </c>
      <c r="F104" s="146">
        <f>'05_SocioSanitario'!C15</f>
        <v>0</v>
      </c>
      <c r="G104" s="221">
        <f>'05_SocioSanitario'!D15</f>
        <v>0</v>
      </c>
      <c r="H104" s="221">
        <f>'05_SocioSanitario'!E15</f>
        <v>0</v>
      </c>
      <c r="I104" s="221">
        <f>'05_SocioSanitario'!F15</f>
        <v>0</v>
      </c>
      <c r="J104" s="221">
        <f>'05_SocioSanitario'!G15</f>
        <v>0</v>
      </c>
      <c r="K104" s="221">
        <f>'05_SocioSanitario'!H15</f>
        <v>0</v>
      </c>
      <c r="L104" s="218">
        <f>'05_SocioSanitario'!I15</f>
        <v>0</v>
      </c>
      <c r="M104" s="217">
        <f>'05_SocioSanitario'!J15</f>
        <v>0</v>
      </c>
      <c r="N104" s="146" t="str">
        <f t="shared" ca="1" si="0"/>
        <v>05_SocioSanitario_15</v>
      </c>
    </row>
    <row r="105" spans="1:14" ht="15" customHeight="1">
      <c r="A105" s="146" t="str">
        <f ca="1">TRIM(MID(CELL("nomefile",'05_SocioSanitario'!$A$1),FIND("]",CELL("nomefile",'05_SocioSanitario'!$A$1))+1,LEN(CELL("nomefile",'05_SocioSanitario'!$A$1))-FIND("]",CELL("nomefile",'05_SocioSanitario'!$A$1))))</f>
        <v>05_SocioSanitario</v>
      </c>
      <c r="B105" s="146">
        <f ca="1">CELL("riga",'05_SocioSanitario'!A16)</f>
        <v>16</v>
      </c>
      <c r="C105" s="146">
        <f>'INPUT CE'!$C$1</f>
        <v>509</v>
      </c>
      <c r="D105" s="146" t="str">
        <f>'05_SocioSanitario'!A16</f>
        <v>di cui BA1160e</v>
      </c>
      <c r="E105" s="146" t="str">
        <f>'05_SocioSanitario'!B16</f>
        <v>f) Ospedali di Comunità</v>
      </c>
      <c r="F105" s="146">
        <f>'05_SocioSanitario'!C16</f>
        <v>0</v>
      </c>
      <c r="G105" s="221">
        <f>'05_SocioSanitario'!D16</f>
        <v>0</v>
      </c>
      <c r="H105" s="221">
        <f>'05_SocioSanitario'!E16</f>
        <v>0</v>
      </c>
      <c r="I105" s="221">
        <f>'05_SocioSanitario'!F16</f>
        <v>0</v>
      </c>
      <c r="J105" s="221">
        <f>'05_SocioSanitario'!G16</f>
        <v>0</v>
      </c>
      <c r="K105" s="221">
        <f>'05_SocioSanitario'!H16</f>
        <v>0</v>
      </c>
      <c r="L105" s="218">
        <f>'05_SocioSanitario'!I16</f>
        <v>0</v>
      </c>
      <c r="M105" s="217">
        <f>'05_SocioSanitario'!J16</f>
        <v>0</v>
      </c>
      <c r="N105" s="146" t="str">
        <f t="shared" ca="1" si="0"/>
        <v>05_SocioSanitario_16</v>
      </c>
    </row>
    <row r="106" spans="1:14" ht="15" customHeight="1">
      <c r="A106" s="146" t="str">
        <f ca="1">TRIM(MID(CELL("nomefile",'05_SocioSanitario'!$A$1),FIND("]",CELL("nomefile",'05_SocioSanitario'!$A$1))+1,LEN(CELL("nomefile",'05_SocioSanitario'!$A$1))-FIND("]",CELL("nomefile",'05_SocioSanitario'!$A$1))))</f>
        <v>05_SocioSanitario</v>
      </c>
      <c r="B106" s="146">
        <f ca="1">CELL("riga",'05_SocioSanitario'!A17)</f>
        <v>17</v>
      </c>
      <c r="C106" s="146">
        <f>'INPUT CE'!$C$1</f>
        <v>509</v>
      </c>
      <c r="D106" s="146" t="str">
        <f>'05_SocioSanitario'!A17</f>
        <v>di cui BA1160e</v>
      </c>
      <c r="E106" s="146" t="str">
        <f>'05_SocioSanitario'!B17</f>
        <v>g) Unità Riabilitative Territoriali</v>
      </c>
      <c r="F106" s="146">
        <f>'05_SocioSanitario'!C17</f>
        <v>0</v>
      </c>
      <c r="G106" s="221">
        <f>'05_SocioSanitario'!D17</f>
        <v>0</v>
      </c>
      <c r="H106" s="221">
        <f>'05_SocioSanitario'!E17</f>
        <v>0</v>
      </c>
      <c r="I106" s="221">
        <f>'05_SocioSanitario'!F17</f>
        <v>0</v>
      </c>
      <c r="J106" s="221">
        <f>'05_SocioSanitario'!G17</f>
        <v>0</v>
      </c>
      <c r="K106" s="221">
        <f>'05_SocioSanitario'!H17</f>
        <v>0</v>
      </c>
      <c r="L106" s="218">
        <f>'05_SocioSanitario'!I17</f>
        <v>0</v>
      </c>
      <c r="M106" s="217">
        <f>'05_SocioSanitario'!J17</f>
        <v>0</v>
      </c>
      <c r="N106" s="146" t="str">
        <f t="shared" ca="1" si="0"/>
        <v>05_SocioSanitario_17</v>
      </c>
    </row>
    <row r="107" spans="1:14" ht="15" customHeight="1">
      <c r="A107" s="146" t="str">
        <f ca="1">TRIM(MID(CELL("nomefile",'05_SocioSanitario'!$A$1),FIND("]",CELL("nomefile",'05_SocioSanitario'!$A$1))+1,LEN(CELL("nomefile",'05_SocioSanitario'!$A$1))-FIND("]",CELL("nomefile",'05_SocioSanitario'!$A$1))))</f>
        <v>05_SocioSanitario</v>
      </c>
      <c r="B107" s="146">
        <f ca="1">CELL("riga",'05_SocioSanitario'!A18)</f>
        <v>18</v>
      </c>
      <c r="C107" s="146">
        <f>'INPUT CE'!$C$1</f>
        <v>509</v>
      </c>
      <c r="D107" s="146" t="str">
        <f>'05_SocioSanitario'!A18</f>
        <v>di cui BA1160e</v>
      </c>
      <c r="E107" s="146" t="str">
        <f>'05_SocioSanitario'!B18</f>
        <v>h) Prestazioni di psichiatria residenziale e semiresidenziale per minori</v>
      </c>
      <c r="F107" s="146">
        <f>'05_SocioSanitario'!C18</f>
        <v>0</v>
      </c>
      <c r="G107" s="221">
        <f>'05_SocioSanitario'!D18</f>
        <v>0</v>
      </c>
      <c r="H107" s="221">
        <f>'05_SocioSanitario'!E18</f>
        <v>0</v>
      </c>
      <c r="I107" s="221">
        <f>'05_SocioSanitario'!F18</f>
        <v>0</v>
      </c>
      <c r="J107" s="221">
        <f>'05_SocioSanitario'!G18</f>
        <v>0</v>
      </c>
      <c r="K107" s="221">
        <f>'05_SocioSanitario'!H18</f>
        <v>0</v>
      </c>
      <c r="L107" s="218">
        <f>'05_SocioSanitario'!I18</f>
        <v>0</v>
      </c>
      <c r="M107" s="217">
        <f>'05_SocioSanitario'!J18</f>
        <v>0</v>
      </c>
      <c r="N107" s="146" t="str">
        <f t="shared" ca="1" si="0"/>
        <v>05_SocioSanitario_18</v>
      </c>
    </row>
    <row r="108" spans="1:14" ht="15" customHeight="1">
      <c r="A108" s="146" t="str">
        <f ca="1">TRIM(MID(CELL("nomefile",'05_SocioSanitario'!$A$1),FIND("]",CELL("nomefile",'05_SocioSanitario'!$A$1))+1,LEN(CELL("nomefile",'05_SocioSanitario'!$A$1))-FIND("]",CELL("nomefile",'05_SocioSanitario'!$A$1))))</f>
        <v>05_SocioSanitario</v>
      </c>
      <c r="B108" s="146">
        <f ca="1">CELL("riga",'05_SocioSanitario'!A19)</f>
        <v>19</v>
      </c>
      <c r="C108" s="146">
        <f>'INPUT CE'!$C$1</f>
        <v>509</v>
      </c>
      <c r="D108" s="146" t="str">
        <f>'05_SocioSanitario'!A19</f>
        <v>di cui BA1160e</v>
      </c>
      <c r="E108" s="146" t="str">
        <f>'05_SocioSanitario'!B19</f>
        <v>i) SAPA</v>
      </c>
      <c r="F108" s="146">
        <f>'05_SocioSanitario'!C19</f>
        <v>0</v>
      </c>
      <c r="G108" s="221">
        <f>'05_SocioSanitario'!D19</f>
        <v>0</v>
      </c>
      <c r="H108" s="221">
        <f>'05_SocioSanitario'!E19</f>
        <v>0</v>
      </c>
      <c r="I108" s="221">
        <f>'05_SocioSanitario'!F19</f>
        <v>92658</v>
      </c>
      <c r="J108" s="221">
        <f>'05_SocioSanitario'!G19</f>
        <v>0</v>
      </c>
      <c r="K108" s="221">
        <f>'05_SocioSanitario'!H19</f>
        <v>92658</v>
      </c>
      <c r="L108" s="218">
        <f>'05_SocioSanitario'!I19</f>
        <v>0</v>
      </c>
      <c r="M108" s="217" t="str">
        <f>'05_SocioSanitario'!J19</f>
        <v>SAPA da pubblico -riclassificazione da conto BA1160a</v>
      </c>
      <c r="N108" s="146" t="str">
        <f t="shared" ca="1" si="0"/>
        <v>05_SocioSanitario_19</v>
      </c>
    </row>
    <row r="109" spans="1:14" ht="15" customHeight="1">
      <c r="A109" s="146" t="str">
        <f ca="1">TRIM(MID(CELL("nomefile",'05_SocioSanitario'!$A$1),FIND("]",CELL("nomefile",'05_SocioSanitario'!$A$1))+1,LEN(CELL("nomefile",'05_SocioSanitario'!$A$1))-FIND("]",CELL("nomefile",'05_SocioSanitario'!$A$1))))</f>
        <v>05_SocioSanitario</v>
      </c>
      <c r="B109" s="146">
        <f ca="1">CELL("riga",'05_SocioSanitario'!A20)</f>
        <v>20</v>
      </c>
      <c r="C109" s="146">
        <f>'INPUT CE'!$C$1</f>
        <v>509</v>
      </c>
      <c r="D109" s="146" t="str">
        <f>'05_SocioSanitario'!A20</f>
        <v>di cui BA1160e</v>
      </c>
      <c r="E109" s="146" t="str">
        <f>'05_SocioSanitario'!B20</f>
        <v>l) Altro: riabilitazione casa di riposo</v>
      </c>
      <c r="F109" s="146">
        <f>'05_SocioSanitario'!C20</f>
        <v>0</v>
      </c>
      <c r="G109" s="221">
        <f>'05_SocioSanitario'!D20</f>
        <v>0</v>
      </c>
      <c r="H109" s="221">
        <f>'05_SocioSanitario'!E20</f>
        <v>1024022.21</v>
      </c>
      <c r="I109" s="221">
        <f>'05_SocioSanitario'!F20</f>
        <v>1027149.93</v>
      </c>
      <c r="J109" s="221">
        <f>'05_SocioSanitario'!G20</f>
        <v>0</v>
      </c>
      <c r="K109" s="221">
        <f>'05_SocioSanitario'!H20</f>
        <v>3127.7200000000885</v>
      </c>
      <c r="L109" s="218">
        <f>'05_SocioSanitario'!I20</f>
        <v>3.0543478153663983E-3</v>
      </c>
      <c r="M109" s="217" t="str">
        <f>'05_SocioSanitario'!J20</f>
        <v xml:space="preserve">Riabilitazione in casa di riposo </v>
      </c>
      <c r="N109" s="146" t="str">
        <f t="shared" ca="1" si="0"/>
        <v>05_SocioSanitario_20</v>
      </c>
    </row>
    <row r="110" spans="1:14" ht="15" customHeight="1">
      <c r="A110" s="146" t="str">
        <f ca="1">TRIM(MID(CELL("nomefile",'05_SocioSanitario'!$A$1),FIND("]",CELL("nomefile",'05_SocioSanitario'!$A$1))+1,LEN(CELL("nomefile",'05_SocioSanitario'!$A$1))-FIND("]",CELL("nomefile",'05_SocioSanitario'!$A$1))))</f>
        <v>05_SocioSanitario</v>
      </c>
      <c r="B110" s="146">
        <f ca="1">CELL("riga",'05_SocioSanitario'!A25)</f>
        <v>25</v>
      </c>
      <c r="C110" s="146">
        <f>'INPUT CE'!$C$1</f>
        <v>509</v>
      </c>
      <c r="D110" s="146" t="str">
        <f>'05_SocioSanitario'!A25</f>
        <v>BA1180</v>
      </c>
      <c r="E110" s="146" t="str">
        <f>'05_SocioSanitario'!B25</f>
        <v>B.2.A.12.5) - da privato (intraregionale)</v>
      </c>
      <c r="F110" s="217" t="str">
        <f>'05_SocioSanitario'!C25</f>
        <v>Prestazioni socio sanit da pubblico</v>
      </c>
      <c r="G110" s="221">
        <f>'05_SocioSanitario'!D25</f>
        <v>100658237.92</v>
      </c>
      <c r="H110" s="221">
        <f>'05_SocioSanitario'!E25</f>
        <v>100560101.97</v>
      </c>
      <c r="I110" s="221">
        <f>'05_SocioSanitario'!F25</f>
        <v>100935298.09</v>
      </c>
      <c r="J110" s="221">
        <f>'05_SocioSanitario'!G25</f>
        <v>448796</v>
      </c>
      <c r="K110" s="221">
        <f>'05_SocioSanitario'!H25</f>
        <v>375196.12000000477</v>
      </c>
      <c r="L110" s="218">
        <f>'05_SocioSanitario'!I25</f>
        <v>3.7310634401697129E-3</v>
      </c>
      <c r="M110" s="217">
        <f>'05_SocioSanitario'!J25</f>
        <v>0</v>
      </c>
      <c r="N110" s="146" t="str">
        <f t="shared" ca="1" si="0"/>
        <v>05_SocioSanitario_25</v>
      </c>
    </row>
    <row r="111" spans="1:14" ht="15" customHeight="1">
      <c r="A111" s="146" t="str">
        <f ca="1">TRIM(MID(CELL("nomefile",'05_SocioSanitario'!$A$1),FIND("]",CELL("nomefile",'05_SocioSanitario'!$A$1))+1,LEN(CELL("nomefile",'05_SocioSanitario'!$A$1))-FIND("]",CELL("nomefile",'05_SocioSanitario'!$A$1))))</f>
        <v>05_SocioSanitario</v>
      </c>
      <c r="B111" s="146">
        <f ca="1">CELL("riga",'05_SocioSanitario'!A26)</f>
        <v>26</v>
      </c>
      <c r="C111" s="146">
        <f>'INPUT CE'!$C$1</f>
        <v>509</v>
      </c>
      <c r="D111" s="146" t="str">
        <f>'05_SocioSanitario'!A26</f>
        <v>BA1180a</v>
      </c>
      <c r="E111" s="146" t="str">
        <f>'05_SocioSanitario'!B26</f>
        <v>B.2.A.12.5.A) Residenzialità anziani</v>
      </c>
      <c r="F111" s="217" t="str">
        <f>'05_SocioSanitario'!C26</f>
        <v>Res. Anziani da pubblico</v>
      </c>
      <c r="G111" s="221">
        <f>'05_SocioSanitario'!D26</f>
        <v>52396201.420000002</v>
      </c>
      <c r="H111" s="221">
        <f>'05_SocioSanitario'!E26</f>
        <v>51412436.149999999</v>
      </c>
      <c r="I111" s="221">
        <f>'05_SocioSanitario'!F26</f>
        <v>50964494.789999999</v>
      </c>
      <c r="J111" s="221">
        <f>'05_SocioSanitario'!G26</f>
        <v>0</v>
      </c>
      <c r="K111" s="221">
        <f>'05_SocioSanitario'!H26</f>
        <v>-447941.3599999994</v>
      </c>
      <c r="L111" s="218">
        <f>'05_SocioSanitario'!I26</f>
        <v>-8.712704426086626E-3</v>
      </c>
      <c r="M111" s="217" t="str">
        <f>'05_SocioSanitario'!J26</f>
        <v>Riclassificazione RSA da pubblico nel conto BA1160a -550.000; ulteriore riduzione RSA rispetto 2020 -60.000; aumento residenzialità case di riposo rispetto 2020 +775.000 (ma in forte riduzione rispetto previsioni CEPA T3 per blocco ingressi di parecchi CS causa Covid ed emergenza IP); centri diurni -13.000; riclassificazione SVP da pubblico conto BA1160e SVP da privato nel conto BA1180e -833.000; aumento assistenza medica a favore di ospiti non autosufficienti presenti nei Centri Servizi +243.000</v>
      </c>
      <c r="N111" s="146" t="str">
        <f t="shared" ca="1" si="0"/>
        <v>05_SocioSanitario_26</v>
      </c>
    </row>
    <row r="112" spans="1:14" ht="15" customHeight="1">
      <c r="A112" s="146" t="str">
        <f ca="1">TRIM(MID(CELL("nomefile",'05_SocioSanitario'!$A$1),FIND("]",CELL("nomefile",'05_SocioSanitario'!$A$1))+1,LEN(CELL("nomefile",'05_SocioSanitario'!$A$1))-FIND("]",CELL("nomefile",'05_SocioSanitario'!$A$1))))</f>
        <v>05_SocioSanitario</v>
      </c>
      <c r="B112" s="146">
        <f ca="1">CELL("riga",'05_SocioSanitario'!A27)</f>
        <v>27</v>
      </c>
      <c r="C112" s="146">
        <f>'INPUT CE'!$C$1</f>
        <v>509</v>
      </c>
      <c r="D112" s="146" t="str">
        <f>'05_SocioSanitario'!A27</f>
        <v>BA1180b</v>
      </c>
      <c r="E112" s="146" t="str">
        <f>'05_SocioSanitario'!B27</f>
        <v>B.2.A.12.5.B) Residenzialità disabili</v>
      </c>
      <c r="F112" s="217" t="str">
        <f>'05_SocioSanitario'!C27</f>
        <v>Res. Disabili da pubblico</v>
      </c>
      <c r="G112" s="221">
        <f>'05_SocioSanitario'!D27</f>
        <v>12106036.15</v>
      </c>
      <c r="H112" s="221">
        <f>'05_SocioSanitario'!E27</f>
        <v>12935627.25</v>
      </c>
      <c r="I112" s="221">
        <f>'05_SocioSanitario'!F27</f>
        <v>13321845.960000001</v>
      </c>
      <c r="J112" s="221">
        <f>'05_SocioSanitario'!G27</f>
        <v>0</v>
      </c>
      <c r="K112" s="221">
        <f>'05_SocioSanitario'!H27</f>
        <v>386218.71000000089</v>
      </c>
      <c r="L112" s="218">
        <f>'05_SocioSanitario'!I27</f>
        <v>2.9856975818470799E-2</v>
      </c>
      <c r="M112" s="217" t="str">
        <f>'05_SocioSanitario'!J27</f>
        <v>Aumento per scorrimento liste d'attesa</v>
      </c>
      <c r="N112" s="146" t="str">
        <f t="shared" ca="1" si="0"/>
        <v>05_SocioSanitario_27</v>
      </c>
    </row>
    <row r="113" spans="1:25" ht="15" customHeight="1">
      <c r="A113" s="146" t="str">
        <f ca="1">TRIM(MID(CELL("nomefile",'05_SocioSanitario'!$A$1),FIND("]",CELL("nomefile",'05_SocioSanitario'!$A$1))+1,LEN(CELL("nomefile",'05_SocioSanitario'!$A$1))-FIND("]",CELL("nomefile",'05_SocioSanitario'!$A$1))))</f>
        <v>05_SocioSanitario</v>
      </c>
      <c r="B113" s="146">
        <f ca="1">CELL("riga",'05_SocioSanitario'!A28)</f>
        <v>28</v>
      </c>
      <c r="C113" s="146">
        <f>'INPUT CE'!$C$1</f>
        <v>509</v>
      </c>
      <c r="D113" s="146" t="str">
        <f>'05_SocioSanitario'!A28</f>
        <v>BA1180c</v>
      </c>
      <c r="E113" s="146" t="str">
        <f>'05_SocioSanitario'!B28</f>
        <v>B.2.A.12.5.C) Centri diurni per disabili</v>
      </c>
      <c r="F113" s="217" t="str">
        <f>'05_SocioSanitario'!C28</f>
        <v>CD disabili pubblico</v>
      </c>
      <c r="G113" s="221">
        <f>'05_SocioSanitario'!D28</f>
        <v>15165033.359999999</v>
      </c>
      <c r="H113" s="221">
        <f>'05_SocioSanitario'!E28</f>
        <v>15671112.300000001</v>
      </c>
      <c r="I113" s="221">
        <f>'05_SocioSanitario'!F28</f>
        <v>16681739.460000001</v>
      </c>
      <c r="J113" s="221">
        <f>'05_SocioSanitario'!G28</f>
        <v>0</v>
      </c>
      <c r="K113" s="221">
        <f>'05_SocioSanitario'!H28</f>
        <v>1010627.1600000001</v>
      </c>
      <c r="L113" s="218">
        <f>'05_SocioSanitario'!I28</f>
        <v>6.4489816718370507E-2</v>
      </c>
      <c r="M113" s="217" t="str">
        <f>'05_SocioSanitario'!J28</f>
        <v>Aumento per scorrimento liste d'attesa</v>
      </c>
      <c r="N113" s="146" t="str">
        <f t="shared" ca="1" si="0"/>
        <v>05_SocioSanitario_28</v>
      </c>
    </row>
    <row r="114" spans="1:25" ht="15" customHeight="1">
      <c r="A114" s="146" t="str">
        <f ca="1">TRIM(MID(CELL("nomefile",'05_SocioSanitario'!$A$1),FIND("]",CELL("nomefile",'05_SocioSanitario'!$A$1))+1,LEN(CELL("nomefile",'05_SocioSanitario'!$A$1))-FIND("]",CELL("nomefile",'05_SocioSanitario'!$A$1))))</f>
        <v>05_SocioSanitario</v>
      </c>
      <c r="B114" s="146">
        <f ca="1">CELL("riga",'05_SocioSanitario'!A29)</f>
        <v>29</v>
      </c>
      <c r="C114" s="146">
        <f>'INPUT CE'!$C$1</f>
        <v>509</v>
      </c>
      <c r="D114" s="146" t="str">
        <f>'05_SocioSanitario'!A29</f>
        <v>BA1180d</v>
      </c>
      <c r="E114" s="146" t="str">
        <f>'05_SocioSanitario'!B29</f>
        <v>B.2.A.12.5.D) Hospice</v>
      </c>
      <c r="F114" s="217" t="str">
        <f>'05_SocioSanitario'!C29</f>
        <v>Hospice pubblico</v>
      </c>
      <c r="G114" s="221">
        <f>'05_SocioSanitario'!D29</f>
        <v>2029127.66</v>
      </c>
      <c r="H114" s="221">
        <f>'05_SocioSanitario'!E29</f>
        <v>1720631.6</v>
      </c>
      <c r="I114" s="221">
        <f>'05_SocioSanitario'!F29</f>
        <v>1689501.52</v>
      </c>
      <c r="J114" s="221">
        <f>'05_SocioSanitario'!G29</f>
        <v>0</v>
      </c>
      <c r="K114" s="221">
        <f>'05_SocioSanitario'!H29</f>
        <v>-31130.080000000075</v>
      </c>
      <c r="L114" s="218">
        <f>'05_SocioSanitario'!I29</f>
        <v>-1.809224008207222E-2</v>
      </c>
      <c r="M114" s="217" t="str">
        <f>'05_SocioSanitario'!J29</f>
        <v>Leggera diminuzione di ricoveri in hospice da 01/01/2021 a 30/04/2021</v>
      </c>
      <c r="N114" s="146" t="str">
        <f t="shared" ca="1" si="0"/>
        <v>05_SocioSanitario_29</v>
      </c>
    </row>
    <row r="115" spans="1:25" ht="15" customHeight="1">
      <c r="A115" s="146" t="str">
        <f ca="1">TRIM(MID(CELL("nomefile",'05_SocioSanitario'!$A$1),FIND("]",CELL("nomefile",'05_SocioSanitario'!$A$1))+1,LEN(CELL("nomefile",'05_SocioSanitario'!$A$1))-FIND("]",CELL("nomefile",'05_SocioSanitario'!$A$1))))</f>
        <v>05_SocioSanitario</v>
      </c>
      <c r="B115" s="146">
        <f ca="1">CELL("riga",'05_SocioSanitario'!A30)</f>
        <v>30</v>
      </c>
      <c r="C115" s="146">
        <f>'INPUT CE'!$C$1</f>
        <v>509</v>
      </c>
      <c r="D115" s="146" t="str">
        <f>'05_SocioSanitario'!A30</f>
        <v>BA1180e</v>
      </c>
      <c r="E115" s="146" t="str">
        <f>'05_SocioSanitario'!B30</f>
        <v>B.2.A.12.5.E) Altro</v>
      </c>
      <c r="F115" s="217" t="str">
        <f>'05_SocioSanitario'!C30</f>
        <v>Altro pubblico</v>
      </c>
      <c r="G115" s="221">
        <f>'05_SocioSanitario'!D30</f>
        <v>18961839.329999998</v>
      </c>
      <c r="H115" s="221">
        <f>'05_SocioSanitario'!E30</f>
        <v>18820294.670000002</v>
      </c>
      <c r="I115" s="221">
        <f>'05_SocioSanitario'!F30</f>
        <v>18277716.359999999</v>
      </c>
      <c r="J115" s="221">
        <f>'05_SocioSanitario'!G30</f>
        <v>448796</v>
      </c>
      <c r="K115" s="221">
        <f>'05_SocioSanitario'!H30</f>
        <v>-542578.31000000238</v>
      </c>
      <c r="L115" s="218">
        <f>'05_SocioSanitario'!I30</f>
        <v>-2.8829426930540358E-2</v>
      </c>
      <c r="M115" s="217">
        <f>'05_SocioSanitario'!J30</f>
        <v>0</v>
      </c>
      <c r="N115" s="146" t="str">
        <f t="shared" ca="1" si="0"/>
        <v>05_SocioSanitario_30</v>
      </c>
    </row>
    <row r="116" spans="1:25" ht="15" customHeight="1">
      <c r="A116" s="146" t="str">
        <f ca="1">TRIM(MID(CELL("nomefile",'05_SocioSanitario'!$A$1),FIND("]",CELL("nomefile",'05_SocioSanitario'!$A$1))+1,LEN(CELL("nomefile",'05_SocioSanitario'!$A$1))-FIND("]",CELL("nomefile",'05_SocioSanitario'!$A$1))))</f>
        <v>05_SocioSanitario</v>
      </c>
      <c r="B116" s="146">
        <f ca="1">CELL("riga",'05_SocioSanitario'!A31)</f>
        <v>31</v>
      </c>
      <c r="C116" s="146">
        <f>'INPUT CE'!$C$1</f>
        <v>509</v>
      </c>
      <c r="D116" s="146" t="str">
        <f>'05_SocioSanitario'!A31</f>
        <v>di cui BA1180e</v>
      </c>
      <c r="E116" s="146" t="str">
        <f>'05_SocioSanitario'!B31</f>
        <v>a) Consultori familiari</v>
      </c>
      <c r="F116" s="146">
        <f>'05_SocioSanitario'!C31</f>
        <v>0</v>
      </c>
      <c r="G116" s="221">
        <f>'05_SocioSanitario'!D31</f>
        <v>0</v>
      </c>
      <c r="H116" s="221">
        <f>'05_SocioSanitario'!E31</f>
        <v>120088.28</v>
      </c>
      <c r="I116" s="221">
        <f>'05_SocioSanitario'!F31</f>
        <v>131110.82999999999</v>
      </c>
      <c r="J116" s="221">
        <f>'05_SocioSanitario'!G31</f>
        <v>0</v>
      </c>
      <c r="K116" s="221">
        <f>'05_SocioSanitario'!H31</f>
        <v>11022.549999999988</v>
      </c>
      <c r="L116" s="218">
        <f>'05_SocioSanitario'!I31</f>
        <v>9.1787058653850284E-2</v>
      </c>
      <c r="M116" s="217" t="str">
        <f>'05_SocioSanitario'!J31</f>
        <v>Costi in linea - a cons 2020 11.681 non registrati a consuntivo ma sopravv 2021</v>
      </c>
      <c r="N116" s="146" t="str">
        <f t="shared" ca="1" si="0"/>
        <v>05_SocioSanitario_31</v>
      </c>
    </row>
    <row r="117" spans="1:25" ht="15" customHeight="1">
      <c r="A117" s="146" t="str">
        <f ca="1">TRIM(MID(CELL("nomefile",'05_SocioSanitario'!$A$1),FIND("]",CELL("nomefile",'05_SocioSanitario'!$A$1))+1,LEN(CELL("nomefile",'05_SocioSanitario'!$A$1))-FIND("]",CELL("nomefile",'05_SocioSanitario'!$A$1))))</f>
        <v>05_SocioSanitario</v>
      </c>
      <c r="B117" s="146">
        <f ca="1">CELL("riga",'05_SocioSanitario'!A32)</f>
        <v>32</v>
      </c>
      <c r="C117" s="146">
        <f>'INPUT CE'!$C$1</f>
        <v>509</v>
      </c>
      <c r="D117" s="146" t="str">
        <f>'05_SocioSanitario'!A32</f>
        <v>di cui BA1180e</v>
      </c>
      <c r="E117" s="146" t="str">
        <f>'05_SocioSanitario'!B32</f>
        <v>b) Comunità terapeutiche per tossicodipendenti ed alcoldipendenti</v>
      </c>
      <c r="F117" s="146">
        <f>'05_SocioSanitario'!C32</f>
        <v>0</v>
      </c>
      <c r="G117" s="221">
        <f>'05_SocioSanitario'!D32</f>
        <v>0</v>
      </c>
      <c r="H117" s="221">
        <f>'05_SocioSanitario'!E32</f>
        <v>3746172.35</v>
      </c>
      <c r="I117" s="221">
        <f>'05_SocioSanitario'!F32</f>
        <v>3949258.43</v>
      </c>
      <c r="J117" s="221">
        <f>'05_SocioSanitario'!G32</f>
        <v>0</v>
      </c>
      <c r="K117" s="221">
        <f>'05_SocioSanitario'!H32</f>
        <v>203086.08000000007</v>
      </c>
      <c r="L117" s="218">
        <f>'05_SocioSanitario'!I32</f>
        <v>5.4211622164153761E-2</v>
      </c>
      <c r="M117" s="217" t="str">
        <f>'05_SocioSanitario'!J32</f>
        <v>DGRV 1778 del 22/12/2020 assegnazione all'Ulss9 di 3.938.000 per inserimenti in strutture insistenti sul territorio di cui si prevede pieno utilizzo + maggiori spese per il servizio di supporto educativo e riabilitativo per il recupero e potenziamento delle capacità residue</v>
      </c>
      <c r="N117" s="146" t="str">
        <f t="shared" ca="1" si="0"/>
        <v>05_SocioSanitario_32</v>
      </c>
    </row>
    <row r="118" spans="1:25" ht="15" customHeight="1">
      <c r="A118" s="146" t="str">
        <f ca="1">TRIM(MID(CELL("nomefile",'05_SocioSanitario'!$A$1),FIND("]",CELL("nomefile",'05_SocioSanitario'!$A$1))+1,LEN(CELL("nomefile",'05_SocioSanitario'!$A$1))-FIND("]",CELL("nomefile",'05_SocioSanitario'!$A$1))))</f>
        <v>05_SocioSanitario</v>
      </c>
      <c r="B118" s="146">
        <f ca="1">CELL("riga",'05_SocioSanitario'!A33)</f>
        <v>33</v>
      </c>
      <c r="C118" s="146">
        <f>'INPUT CE'!$C$1</f>
        <v>509</v>
      </c>
      <c r="D118" s="146" t="str">
        <f>'05_SocioSanitario'!A33</f>
        <v>di cui BA1180e</v>
      </c>
      <c r="E118" s="146" t="str">
        <f>'05_SocioSanitario'!B33</f>
        <v>c) Stati Vegetativi Permanenti</v>
      </c>
      <c r="F118" s="146">
        <f>'05_SocioSanitario'!C33</f>
        <v>0</v>
      </c>
      <c r="G118" s="221">
        <f>'05_SocioSanitario'!D33</f>
        <v>0</v>
      </c>
      <c r="H118" s="221">
        <f>'05_SocioSanitario'!E33</f>
        <v>0</v>
      </c>
      <c r="I118" s="221">
        <f>'05_SocioSanitario'!F33</f>
        <v>0</v>
      </c>
      <c r="J118" s="221">
        <f>'05_SocioSanitario'!G33</f>
        <v>0</v>
      </c>
      <c r="K118" s="221">
        <f>'05_SocioSanitario'!H33</f>
        <v>0</v>
      </c>
      <c r="L118" s="218">
        <f>'05_SocioSanitario'!I33</f>
        <v>0</v>
      </c>
      <c r="M118" s="217" t="str">
        <f>'05_SocioSanitario'!J33</f>
        <v>Riclassificazione SVP da privato dal conto BA1180a</v>
      </c>
      <c r="N118" s="146" t="str">
        <f t="shared" ca="1" si="0"/>
        <v>05_SocioSanitario_33</v>
      </c>
    </row>
    <row r="119" spans="1:25" ht="15" customHeight="1">
      <c r="A119" s="146" t="str">
        <f ca="1">TRIM(MID(CELL("nomefile",'05_SocioSanitario'!$A$1),FIND("]",CELL("nomefile",'05_SocioSanitario'!$A$1))+1,LEN(CELL("nomefile",'05_SocioSanitario'!$A$1))-FIND("]",CELL("nomefile",'05_SocioSanitario'!$A$1))))</f>
        <v>05_SocioSanitario</v>
      </c>
      <c r="B119" s="146">
        <f ca="1">CELL("riga",'05_SocioSanitario'!A34)</f>
        <v>34</v>
      </c>
      <c r="C119" s="146">
        <f>'INPUT CE'!$C$1</f>
        <v>509</v>
      </c>
      <c r="D119" s="146" t="str">
        <f>'05_SocioSanitario'!A34</f>
        <v>di cui BA1180e</v>
      </c>
      <c r="E119" s="146" t="str">
        <f>'05_SocioSanitario'!B34</f>
        <v>d) Prestazioni per carcerati</v>
      </c>
      <c r="F119" s="146">
        <f>'05_SocioSanitario'!C34</f>
        <v>0</v>
      </c>
      <c r="G119" s="221">
        <f>'05_SocioSanitario'!D34</f>
        <v>0</v>
      </c>
      <c r="H119" s="221">
        <f>'05_SocioSanitario'!E34</f>
        <v>123246.92</v>
      </c>
      <c r="I119" s="221">
        <f>'05_SocioSanitario'!F34</f>
        <v>24886.94</v>
      </c>
      <c r="J119" s="221">
        <f>'05_SocioSanitario'!G34</f>
        <v>0</v>
      </c>
      <c r="K119" s="221">
        <f>'05_SocioSanitario'!H34</f>
        <v>-98359.98</v>
      </c>
      <c r="L119" s="218">
        <f>'05_SocioSanitario'!I34</f>
        <v>-0.79807251978386151</v>
      </c>
      <c r="M119" s="217" t="str">
        <f>'05_SocioSanitario'!J34</f>
        <v>Convenzione educatori in carcere cessata il 30/06/2021</v>
      </c>
      <c r="N119" s="146" t="str">
        <f t="shared" ca="1" si="0"/>
        <v>05_SocioSanitario_34</v>
      </c>
    </row>
    <row r="120" spans="1:25" ht="15" customHeight="1">
      <c r="A120" s="146" t="str">
        <f ca="1">TRIM(MID(CELL("nomefile",'05_SocioSanitario'!$A$1),FIND("]",CELL("nomefile",'05_SocioSanitario'!$A$1))+1,LEN(CELL("nomefile",'05_SocioSanitario'!$A$1))-FIND("]",CELL("nomefile",'05_SocioSanitario'!$A$1))))</f>
        <v>05_SocioSanitario</v>
      </c>
      <c r="B120" s="146">
        <f ca="1">CELL("riga",'05_SocioSanitario'!A35)</f>
        <v>35</v>
      </c>
      <c r="C120" s="146">
        <f>'INPUT CE'!$C$1</f>
        <v>509</v>
      </c>
      <c r="D120" s="146" t="str">
        <f>'05_SocioSanitario'!A35</f>
        <v>di cui BA1180e</v>
      </c>
      <c r="E120" s="146" t="str">
        <f>'05_SocioSanitario'!B35</f>
        <v>e) Residenzialità di sollievo per anziani e disabili</v>
      </c>
      <c r="F120" s="146">
        <f>'05_SocioSanitario'!C35</f>
        <v>0</v>
      </c>
      <c r="G120" s="221">
        <f>'05_SocioSanitario'!D35</f>
        <v>0</v>
      </c>
      <c r="H120" s="221">
        <f>'05_SocioSanitario'!E35</f>
        <v>9120</v>
      </c>
      <c r="I120" s="221">
        <f>'05_SocioSanitario'!F35</f>
        <v>0</v>
      </c>
      <c r="J120" s="221">
        <f>'05_SocioSanitario'!G35</f>
        <v>0</v>
      </c>
      <c r="K120" s="221">
        <f>'05_SocioSanitario'!H35</f>
        <v>-9120</v>
      </c>
      <c r="L120" s="218">
        <f>'05_SocioSanitario'!I35</f>
        <v>-1</v>
      </c>
      <c r="M120" s="217">
        <f>'05_SocioSanitario'!J35</f>
        <v>0</v>
      </c>
      <c r="N120" s="146" t="str">
        <f t="shared" ca="1" si="0"/>
        <v>05_SocioSanitario_35</v>
      </c>
    </row>
    <row r="121" spans="1:25" ht="15" customHeight="1">
      <c r="A121" s="146" t="str">
        <f ca="1">TRIM(MID(CELL("nomefile",'05_SocioSanitario'!$A$1),FIND("]",CELL("nomefile",'05_SocioSanitario'!$A$1))+1,LEN(CELL("nomefile",'05_SocioSanitario'!$A$1))-FIND("]",CELL("nomefile",'05_SocioSanitario'!$A$1))))</f>
        <v>05_SocioSanitario</v>
      </c>
      <c r="B121" s="146">
        <f ca="1">CELL("riga",'05_SocioSanitario'!A36)</f>
        <v>36</v>
      </c>
      <c r="C121" s="146">
        <f>'INPUT CE'!$C$1</f>
        <v>509</v>
      </c>
      <c r="D121" s="146" t="str">
        <f>'05_SocioSanitario'!A36</f>
        <v>di cui BA1180e</v>
      </c>
      <c r="E121" s="146" t="str">
        <f>'05_SocioSanitario'!B36</f>
        <v>f) Ospedali di Comunità</v>
      </c>
      <c r="F121" s="146">
        <f>'05_SocioSanitario'!C36</f>
        <v>0</v>
      </c>
      <c r="G121" s="221">
        <f>'05_SocioSanitario'!D36</f>
        <v>0</v>
      </c>
      <c r="H121" s="221">
        <f>'05_SocioSanitario'!E36</f>
        <v>2748147</v>
      </c>
      <c r="I121" s="221">
        <f>'05_SocioSanitario'!F36</f>
        <v>3094327</v>
      </c>
      <c r="J121" s="221">
        <f>'05_SocioSanitario'!G36</f>
        <v>448796</v>
      </c>
      <c r="K121" s="221">
        <f>'05_SocioSanitario'!H36</f>
        <v>346180</v>
      </c>
      <c r="L121" s="218">
        <f>'05_SocioSanitario'!I36</f>
        <v>0.12596851624021577</v>
      </c>
      <c r="M121" s="217" t="str">
        <f>'05_SocioSanitario'!J36</f>
        <v>ODC Pederzoli solo attivo gennaio/febb 2021 e ODC Bovolone internalizzato da 01/06/2021; + nuova attivazione ODC Le Betulle dal 01/04/2021 24PL + ODC Tregango aumento PL da 15 a 24</v>
      </c>
      <c r="N121" s="146" t="str">
        <f t="shared" ca="1" si="0"/>
        <v>05_SocioSanitario_36</v>
      </c>
    </row>
    <row r="122" spans="1:25" ht="15" customHeight="1">
      <c r="A122" s="146" t="str">
        <f ca="1">TRIM(MID(CELL("nomefile",'05_SocioSanitario'!$A$1),FIND("]",CELL("nomefile",'05_SocioSanitario'!$A$1))+1,LEN(CELL("nomefile",'05_SocioSanitario'!$A$1))-FIND("]",CELL("nomefile",'05_SocioSanitario'!$A$1))))</f>
        <v>05_SocioSanitario</v>
      </c>
      <c r="B122" s="146">
        <f ca="1">CELL("riga",'05_SocioSanitario'!A37)</f>
        <v>37</v>
      </c>
      <c r="C122" s="146">
        <f>'INPUT CE'!$C$1</f>
        <v>509</v>
      </c>
      <c r="D122" s="146" t="str">
        <f>'05_SocioSanitario'!A37</f>
        <v>di cui BA1180e</v>
      </c>
      <c r="E122" s="146" t="str">
        <f>'05_SocioSanitario'!B37</f>
        <v>g) Unità Riabilitative Territoriali</v>
      </c>
      <c r="F122" s="146">
        <f>'05_SocioSanitario'!C37</f>
        <v>0</v>
      </c>
      <c r="G122" s="221">
        <f>'05_SocioSanitario'!D37</f>
        <v>0</v>
      </c>
      <c r="H122" s="221">
        <f>'05_SocioSanitario'!E37</f>
        <v>0</v>
      </c>
      <c r="I122" s="221">
        <f>'05_SocioSanitario'!F37</f>
        <v>0</v>
      </c>
      <c r="J122" s="221">
        <f>'05_SocioSanitario'!G37</f>
        <v>0</v>
      </c>
      <c r="K122" s="221">
        <f>'05_SocioSanitario'!H37</f>
        <v>0</v>
      </c>
      <c r="L122" s="218">
        <f>'05_SocioSanitario'!I37</f>
        <v>0</v>
      </c>
      <c r="M122" s="217" t="str">
        <f>'05_SocioSanitario'!J37</f>
        <v>nessuna attivazione URT 2021</v>
      </c>
      <c r="N122" s="146" t="str">
        <f t="shared" ca="1" si="0"/>
        <v>05_SocioSanitario_37</v>
      </c>
    </row>
    <row r="123" spans="1:25" ht="15" customHeight="1">
      <c r="A123" s="146" t="str">
        <f ca="1">TRIM(MID(CELL("nomefile",'05_SocioSanitario'!$A$1),FIND("]",CELL("nomefile",'05_SocioSanitario'!$A$1))+1,LEN(CELL("nomefile",'05_SocioSanitario'!$A$1))-FIND("]",CELL("nomefile",'05_SocioSanitario'!$A$1))))</f>
        <v>05_SocioSanitario</v>
      </c>
      <c r="B123" s="146">
        <f ca="1">CELL("riga",'05_SocioSanitario'!A38)</f>
        <v>38</v>
      </c>
      <c r="C123" s="146">
        <f>'INPUT CE'!$C$1</f>
        <v>509</v>
      </c>
      <c r="D123" s="146" t="str">
        <f>'05_SocioSanitario'!A38</f>
        <v>di cui BA1180e</v>
      </c>
      <c r="E123" s="146" t="str">
        <f>'05_SocioSanitario'!B38</f>
        <v>h) Prestazioni di psichiatria residenziale e semiresidenziale per minori</v>
      </c>
      <c r="F123" s="146">
        <f>'05_SocioSanitario'!C38</f>
        <v>0</v>
      </c>
      <c r="G123" s="221">
        <f>'05_SocioSanitario'!D38</f>
        <v>0</v>
      </c>
      <c r="H123" s="221">
        <f>'05_SocioSanitario'!E38</f>
        <v>668066.04</v>
      </c>
      <c r="I123" s="221">
        <f>'05_SocioSanitario'!F38</f>
        <v>719816.57</v>
      </c>
      <c r="J123" s="221">
        <f>'05_SocioSanitario'!G38</f>
        <v>0</v>
      </c>
      <c r="K123" s="221">
        <f>'05_SocioSanitario'!H38</f>
        <v>51750.529999999912</v>
      </c>
      <c r="L123" s="218">
        <f>'05_SocioSanitario'!I38</f>
        <v>7.7463195105681226E-2</v>
      </c>
      <c r="M123" s="217" t="str">
        <f>'05_SocioSanitario'!J38</f>
        <v>Aumento inserimento minori</v>
      </c>
      <c r="N123" s="146" t="str">
        <f t="shared" ca="1" si="0"/>
        <v>05_SocioSanitario_38</v>
      </c>
    </row>
    <row r="124" spans="1:25" ht="15" customHeight="1">
      <c r="A124" s="146" t="str">
        <f ca="1">TRIM(MID(CELL("nomefile",'05_SocioSanitario'!$A$1),FIND("]",CELL("nomefile",'05_SocioSanitario'!$A$1))+1,LEN(CELL("nomefile",'05_SocioSanitario'!$A$1))-FIND("]",CELL("nomefile",'05_SocioSanitario'!$A$1))))</f>
        <v>05_SocioSanitario</v>
      </c>
      <c r="B124" s="146">
        <f ca="1">CELL("riga",'05_SocioSanitario'!A39)</f>
        <v>39</v>
      </c>
      <c r="C124" s="146">
        <f>'INPUT CE'!$C$1</f>
        <v>509</v>
      </c>
      <c r="D124" s="146" t="str">
        <f>'05_SocioSanitario'!A39</f>
        <v>di cui BA1180e</v>
      </c>
      <c r="E124" s="146" t="str">
        <f>'05_SocioSanitario'!B39</f>
        <v>i) SAPA</v>
      </c>
      <c r="F124" s="146">
        <f>'05_SocioSanitario'!C39</f>
        <v>0</v>
      </c>
      <c r="G124" s="221">
        <f>'05_SocioSanitario'!D39</f>
        <v>0</v>
      </c>
      <c r="H124" s="221">
        <f>'05_SocioSanitario'!E39</f>
        <v>0</v>
      </c>
      <c r="I124" s="221">
        <f>'05_SocioSanitario'!F39</f>
        <v>584586</v>
      </c>
      <c r="J124" s="221">
        <f>'05_SocioSanitario'!G39</f>
        <v>0</v>
      </c>
      <c r="K124" s="221">
        <f>'05_SocioSanitario'!H39</f>
        <v>584586</v>
      </c>
      <c r="L124" s="218">
        <f>'05_SocioSanitario'!I39</f>
        <v>0</v>
      </c>
      <c r="M124" s="217" t="str">
        <f>'05_SocioSanitario'!J39</f>
        <v>Non ci sono SAPA da privato solo da pubblico - giroconto da BA1160</v>
      </c>
      <c r="N124" s="146" t="str">
        <f t="shared" ca="1" si="0"/>
        <v>05_SocioSanitario_39</v>
      </c>
    </row>
    <row r="125" spans="1:25" ht="15" customHeight="1">
      <c r="A125" s="146" t="str">
        <f ca="1">TRIM(MID(CELL("nomefile",'05_SocioSanitario'!$A$1),FIND("]",CELL("nomefile",'05_SocioSanitario'!$A$1))+1,LEN(CELL("nomefile",'05_SocioSanitario'!$A$1))-FIND("]",CELL("nomefile",'05_SocioSanitario'!$A$1))))</f>
        <v>05_SocioSanitario</v>
      </c>
      <c r="B125" s="146">
        <f ca="1">CELL("riga",'05_SocioSanitario'!A40)</f>
        <v>40</v>
      </c>
      <c r="C125" s="146">
        <f>'INPUT CE'!$C$1</f>
        <v>509</v>
      </c>
      <c r="D125" s="146" t="str">
        <f>'05_SocioSanitario'!A40</f>
        <v>di cui BA1180e</v>
      </c>
      <c r="E125" s="146" t="str">
        <f>'05_SocioSanitario'!B40</f>
        <v>l) Altro</v>
      </c>
      <c r="F125" s="146">
        <f>'05_SocioSanitario'!C40</f>
        <v>0</v>
      </c>
      <c r="G125" s="221">
        <f>'05_SocioSanitario'!D40</f>
        <v>0</v>
      </c>
      <c r="H125" s="221">
        <f>'05_SocioSanitario'!E40</f>
        <v>11405454.08</v>
      </c>
      <c r="I125" s="221">
        <f>'05_SocioSanitario'!F40</f>
        <v>9773730.589999998</v>
      </c>
      <c r="J125" s="221">
        <f>'05_SocioSanitario'!G40</f>
        <v>0</v>
      </c>
      <c r="K125" s="221">
        <f>'05_SocioSanitario'!H40</f>
        <v>-1631723.4900000021</v>
      </c>
      <c r="L125" s="218">
        <f>'05_SocioSanitario'!I40</f>
        <v>-0.14306519306945487</v>
      </c>
      <c r="M125" s="217" t="str">
        <f>'05_SocioSanitario'!J40</f>
        <v>Riabilitazione in casa di riposo + 111.000 costo legato agli inserimenti nei centri servizi; -1.266.000 internalizzazione servizio di assistenza domiciliare integrata; -175.300 personale ai varchi; - 473.000 Internalizzazione della REMS per passaggio a gestione diretta dl 01/09+/2021 + aumento spesa per servizio domiciliare anche a seguito di rivalutazione degli inserimenti in UDO - obiettivo budget; +121.000 appalto cooperative area sociosan; +15.000 aumento adi disabilità e centro autismo; +35.000 altro</v>
      </c>
      <c r="N125" s="146" t="str">
        <f t="shared" ca="1" si="0"/>
        <v>05_SocioSanitario_40</v>
      </c>
    </row>
    <row r="126" spans="1:25" ht="15.75" customHeight="1">
      <c r="A126" s="212" t="str">
        <f ca="1">TRIM(MID(CELL("nomefile",'06_Altri servizi sanitari'!$A$1),FIND("]",CELL("nomefile",'06_Altri servizi sanitari'!$A$1))+1,LEN(CELL("nomefile",'06_Altri servizi sanitari'!$A$1))-FIND("]",CELL("nomefile",'06_Altri servizi sanitari'!$A$1))))</f>
        <v>06_Altri servizi sanitari</v>
      </c>
      <c r="B126" s="212">
        <f ca="1">CELL("riga",'06_Altri servizi sanitari'!A5)</f>
        <v>5</v>
      </c>
      <c r="C126" s="213">
        <f>'INPUT CE'!$C$1</f>
        <v>509</v>
      </c>
      <c r="D126" s="212" t="str">
        <f>'06_Altri servizi sanitari'!A5</f>
        <v>BA1280</v>
      </c>
      <c r="E126" s="212" t="str">
        <f>'06_Altri servizi sanitari'!B5</f>
        <v>B.2.A.14)  Rimborsi, assegni e contributi sanitari</v>
      </c>
      <c r="F126" s="214" t="str">
        <f>'06_Altri servizi sanitari'!C5</f>
        <v>Rimborsi, assegni e contributi</v>
      </c>
      <c r="G126" s="220">
        <f>'06_Altri servizi sanitari'!D5</f>
        <v>24429907.379999999</v>
      </c>
      <c r="H126" s="220">
        <f>'06_Altri servizi sanitari'!E5</f>
        <v>40507885.409999996</v>
      </c>
      <c r="I126" s="220">
        <f>'06_Altri servizi sanitari'!F5</f>
        <v>29152526.059999999</v>
      </c>
      <c r="J126" s="220">
        <f>'06_Altri servizi sanitari'!G5</f>
        <v>4606252.83</v>
      </c>
      <c r="K126" s="220">
        <f>'06_Altri servizi sanitari'!H5</f>
        <v>-11355359.349999998</v>
      </c>
      <c r="L126" s="215">
        <f>'06_Altri servizi sanitari'!I5</f>
        <v>-0.28032466358258123</v>
      </c>
      <c r="M126" s="214">
        <f>'06_Altri servizi sanitari'!J5</f>
        <v>0</v>
      </c>
      <c r="N126" s="213" t="str">
        <f t="shared" ca="1" si="0"/>
        <v>06_Altri servizi sanitari_5</v>
      </c>
      <c r="O126" s="213"/>
      <c r="P126" s="213"/>
      <c r="Q126" s="213"/>
      <c r="R126" s="213"/>
      <c r="S126" s="213"/>
      <c r="T126" s="213"/>
      <c r="U126" s="213"/>
      <c r="V126" s="213"/>
      <c r="W126" s="213"/>
      <c r="X126" s="213"/>
      <c r="Y126" s="213"/>
    </row>
    <row r="127" spans="1:25" ht="15" customHeight="1">
      <c r="A127" s="146" t="str">
        <f ca="1">TRIM(MID(CELL("nomefile",'06_Altri servizi sanitari'!$A$1),FIND("]",CELL("nomefile",'06_Altri servizi sanitari'!$A$1))+1,LEN(CELL("nomefile",'06_Altri servizi sanitari'!$A$1))-FIND("]",CELL("nomefile",'06_Altri servizi sanitari'!$A$1))))</f>
        <v>06_Altri servizi sanitari</v>
      </c>
      <c r="B127" s="146">
        <f ca="1">CELL("riga",'06_Altri servizi sanitari'!A6)</f>
        <v>6</v>
      </c>
      <c r="C127" s="146">
        <f>'INPUT CE'!$C$1</f>
        <v>509</v>
      </c>
      <c r="D127" s="146" t="str">
        <f>'06_Altri servizi sanitari'!A6</f>
        <v>BA1290</v>
      </c>
      <c r="E127" s="146" t="str">
        <f>'06_Altri servizi sanitari'!B6</f>
        <v>B.2.A.14.1)  Contributi ad associazioni di volontariato</v>
      </c>
      <c r="F127" s="217" t="str">
        <f>'06_Altri servizi sanitari'!C6</f>
        <v>Contributi ad associazioni di volontariato</v>
      </c>
      <c r="G127" s="221">
        <f>'06_Altri servizi sanitari'!D6</f>
        <v>86500</v>
      </c>
      <c r="H127" s="221">
        <f>'06_Altri servizi sanitari'!E6</f>
        <v>426202</v>
      </c>
      <c r="I127" s="221">
        <f>'06_Altri servizi sanitari'!F6</f>
        <v>470149.78</v>
      </c>
      <c r="J127" s="221">
        <f>'06_Altri servizi sanitari'!G6</f>
        <v>0</v>
      </c>
      <c r="K127" s="221">
        <f>'06_Altri servizi sanitari'!H6</f>
        <v>43947.780000000028</v>
      </c>
      <c r="L127" s="218">
        <f>'06_Altri servizi sanitari'!I6</f>
        <v>0.10311490795444422</v>
      </c>
      <c r="M127" s="217" t="str">
        <f>'06_Altri servizi sanitari'!J6</f>
        <v>Aumento di contributo a specifica associazione AMO</v>
      </c>
      <c r="N127" s="146" t="str">
        <f t="shared" ca="1" si="0"/>
        <v>06_Altri servizi sanitari_6</v>
      </c>
    </row>
    <row r="128" spans="1:25" ht="15" customHeight="1">
      <c r="A128" s="146" t="str">
        <f ca="1">TRIM(MID(CELL("nomefile",'06_Altri servizi sanitari'!$A$1),FIND("]",CELL("nomefile",'06_Altri servizi sanitari'!$A$1))+1,LEN(CELL("nomefile",'06_Altri servizi sanitari'!$A$1))-FIND("]",CELL("nomefile",'06_Altri servizi sanitari'!$A$1))))</f>
        <v>06_Altri servizi sanitari</v>
      </c>
      <c r="B128" s="146">
        <f ca="1">CELL("riga",'06_Altri servizi sanitari'!A7)</f>
        <v>7</v>
      </c>
      <c r="C128" s="146">
        <f>'INPUT CE'!$C$1</f>
        <v>509</v>
      </c>
      <c r="D128" s="146" t="str">
        <f>'06_Altri servizi sanitari'!A7</f>
        <v>BA1300</v>
      </c>
      <c r="E128" s="146" t="str">
        <f>'06_Altri servizi sanitari'!B7</f>
        <v>B.2.A.14.2)  Rimborsi per cure all'estero</v>
      </c>
      <c r="F128" s="217" t="str">
        <f>'06_Altri servizi sanitari'!C7</f>
        <v>Rimborsi per cure all'estero</v>
      </c>
      <c r="G128" s="221">
        <f>'06_Altri servizi sanitari'!D7</f>
        <v>224024.5</v>
      </c>
      <c r="H128" s="221">
        <f>'06_Altri servizi sanitari'!E7</f>
        <v>90858.59</v>
      </c>
      <c r="I128" s="221">
        <f>'06_Altri servizi sanitari'!F7</f>
        <v>178636.08</v>
      </c>
      <c r="J128" s="221">
        <f>'06_Altri servizi sanitari'!G7</f>
        <v>0</v>
      </c>
      <c r="K128" s="221">
        <f>'06_Altri servizi sanitari'!H7</f>
        <v>87777.489999999991</v>
      </c>
      <c r="L128" s="218">
        <f>'06_Altri servizi sanitari'!I7</f>
        <v>0.96608906213490653</v>
      </c>
      <c r="M128" s="217" t="str">
        <f>'06_Altri servizi sanitari'!J7</f>
        <v>dato correlato alle richieste di utenti</v>
      </c>
      <c r="N128" s="146" t="str">
        <f t="shared" ca="1" si="0"/>
        <v>06_Altri servizi sanitari_7</v>
      </c>
    </row>
    <row r="129" spans="1:25" ht="15" customHeight="1">
      <c r="A129" s="146" t="str">
        <f ca="1">TRIM(MID(CELL("nomefile",'06_Altri servizi sanitari'!$A$1),FIND("]",CELL("nomefile",'06_Altri servizi sanitari'!$A$1))+1,LEN(CELL("nomefile",'06_Altri servizi sanitari'!$A$1))-FIND("]",CELL("nomefile",'06_Altri servizi sanitari'!$A$1))))</f>
        <v>06_Altri servizi sanitari</v>
      </c>
      <c r="B129" s="146">
        <f ca="1">CELL("riga",'06_Altri servizi sanitari'!A8)</f>
        <v>8</v>
      </c>
      <c r="C129" s="146">
        <f>'INPUT CE'!$C$1</f>
        <v>509</v>
      </c>
      <c r="D129" s="146" t="str">
        <f>'06_Altri servizi sanitari'!A8</f>
        <v>BA1310</v>
      </c>
      <c r="E129" s="146" t="str">
        <f>'06_Altri servizi sanitari'!B8</f>
        <v>B.2.A.14.3)  Contributi a società partecipate e/o enti dipendenti della Regione</v>
      </c>
      <c r="F129" s="217" t="str">
        <f>'06_Altri servizi sanitari'!C8</f>
        <v>Contributi a società partecipate e/o enti dipendenti della Regione</v>
      </c>
      <c r="G129" s="221">
        <f>'06_Altri servizi sanitari'!D8</f>
        <v>0</v>
      </c>
      <c r="H129" s="221">
        <f>'06_Altri servizi sanitari'!E8</f>
        <v>0</v>
      </c>
      <c r="I129" s="221">
        <f>'06_Altri servizi sanitari'!F8</f>
        <v>0</v>
      </c>
      <c r="J129" s="221">
        <f>'06_Altri servizi sanitari'!G8</f>
        <v>0</v>
      </c>
      <c r="K129" s="221">
        <f>'06_Altri servizi sanitari'!H8</f>
        <v>0</v>
      </c>
      <c r="L129" s="218" t="e">
        <f>'06_Altri servizi sanitari'!I8</f>
        <v>#DIV/0!</v>
      </c>
      <c r="M129" s="217">
        <f>'06_Altri servizi sanitari'!J8</f>
        <v>0</v>
      </c>
      <c r="N129" s="146" t="str">
        <f t="shared" ca="1" si="0"/>
        <v>06_Altri servizi sanitari_8</v>
      </c>
    </row>
    <row r="130" spans="1:25" ht="15" customHeight="1">
      <c r="A130" s="146" t="str">
        <f ca="1">TRIM(MID(CELL("nomefile",'06_Altri servizi sanitari'!$A$1),FIND("]",CELL("nomefile",'06_Altri servizi sanitari'!$A$1))+1,LEN(CELL("nomefile",'06_Altri servizi sanitari'!$A$1))-FIND("]",CELL("nomefile",'06_Altri servizi sanitari'!$A$1))))</f>
        <v>06_Altri servizi sanitari</v>
      </c>
      <c r="B130" s="146">
        <f ca="1">CELL("riga",'06_Altri servizi sanitari'!A9)</f>
        <v>9</v>
      </c>
      <c r="C130" s="146">
        <f>'INPUT CE'!$C$1</f>
        <v>509</v>
      </c>
      <c r="D130" s="146" t="str">
        <f>'06_Altri servizi sanitari'!A9</f>
        <v>BA1320</v>
      </c>
      <c r="E130" s="146" t="str">
        <f>'06_Altri servizi sanitari'!B9</f>
        <v>B.2.A.14.4)  Contributo Legge 210/92</v>
      </c>
      <c r="F130" s="217" t="str">
        <f>'06_Altri servizi sanitari'!C9</f>
        <v>Contributo Legge 210/92</v>
      </c>
      <c r="G130" s="221">
        <f>'06_Altri servizi sanitari'!D9</f>
        <v>0</v>
      </c>
      <c r="H130" s="221">
        <f>'06_Altri servizi sanitari'!E9</f>
        <v>0</v>
      </c>
      <c r="I130" s="221">
        <f>'06_Altri servizi sanitari'!F9</f>
        <v>0</v>
      </c>
      <c r="J130" s="221">
        <f>'06_Altri servizi sanitari'!G9</f>
        <v>0</v>
      </c>
      <c r="K130" s="221">
        <f>'06_Altri servizi sanitari'!H9</f>
        <v>0</v>
      </c>
      <c r="L130" s="218" t="e">
        <f>'06_Altri servizi sanitari'!I9</f>
        <v>#DIV/0!</v>
      </c>
      <c r="M130" s="217">
        <f>'06_Altri servizi sanitari'!J9</f>
        <v>0</v>
      </c>
      <c r="N130" s="146" t="str">
        <f t="shared" ca="1" si="0"/>
        <v>06_Altri servizi sanitari_9</v>
      </c>
    </row>
    <row r="131" spans="1:25" ht="15" customHeight="1">
      <c r="A131" s="146" t="str">
        <f ca="1">TRIM(MID(CELL("nomefile",'06_Altri servizi sanitari'!$A$1),FIND("]",CELL("nomefile",'06_Altri servizi sanitari'!$A$1))+1,LEN(CELL("nomefile",'06_Altri servizi sanitari'!$A$1))-FIND("]",CELL("nomefile",'06_Altri servizi sanitari'!$A$1))))</f>
        <v>06_Altri servizi sanitari</v>
      </c>
      <c r="B131" s="146">
        <f ca="1">CELL("riga",'06_Altri servizi sanitari'!A10)</f>
        <v>10</v>
      </c>
      <c r="C131" s="146">
        <f>'INPUT CE'!$C$1</f>
        <v>509</v>
      </c>
      <c r="D131" s="146" t="str">
        <f>'06_Altri servizi sanitari'!A10</f>
        <v>BA1330</v>
      </c>
      <c r="E131" s="146" t="str">
        <f>'06_Altri servizi sanitari'!B10</f>
        <v>B.2.A.14.5)  Altri rimborsi, assegni e contributi</v>
      </c>
      <c r="F131" s="217" t="str">
        <f>'06_Altri servizi sanitari'!C10</f>
        <v>Altri rimborsi, assegni e contributi</v>
      </c>
      <c r="G131" s="221">
        <f>'06_Altri servizi sanitari'!D10</f>
        <v>24088545.09</v>
      </c>
      <c r="H131" s="221">
        <f>'06_Altri servizi sanitari'!E10</f>
        <v>39923832.939999998</v>
      </c>
      <c r="I131" s="221">
        <f>'06_Altri servizi sanitari'!F10</f>
        <v>28487980.059999999</v>
      </c>
      <c r="J131" s="221">
        <f>'06_Altri servizi sanitari'!G10</f>
        <v>4606252.83</v>
      </c>
      <c r="K131" s="221">
        <f>'06_Altri servizi sanitari'!H10</f>
        <v>-11435852.879999999</v>
      </c>
      <c r="L131" s="218">
        <f>'06_Altri servizi sanitari'!I10</f>
        <v>-0.28644175766356161</v>
      </c>
      <c r="M131" s="217" t="str">
        <f>'06_Altri servizi sanitari'!J10</f>
        <v>gli oneri 2021 Covid si riferiscono a progettualità finanziate v/ RSA e per Ready Fin 11111</v>
      </c>
      <c r="N131" s="146" t="str">
        <f t="shared" ca="1" si="0"/>
        <v>06_Altri servizi sanitari_10</v>
      </c>
    </row>
    <row r="132" spans="1:25" ht="15" customHeight="1">
      <c r="A132" s="146" t="str">
        <f ca="1">TRIM(MID(CELL("nomefile",'06_Altri servizi sanitari'!$A$1),FIND("]",CELL("nomefile",'06_Altri servizi sanitari'!$A$1))+1,LEN(CELL("nomefile",'06_Altri servizi sanitari'!$A$1))-FIND("]",CELL("nomefile",'06_Altri servizi sanitari'!$A$1))))</f>
        <v>06_Altri servizi sanitari</v>
      </c>
      <c r="B132" s="146">
        <f ca="1">CELL("riga",'06_Altri servizi sanitari'!A11)</f>
        <v>11</v>
      </c>
      <c r="C132" s="146">
        <f>'INPUT CE'!$C$1</f>
        <v>509</v>
      </c>
      <c r="D132" s="146" t="str">
        <f>'06_Altri servizi sanitari'!A11</f>
        <v>di cui BA1330</v>
      </c>
      <c r="E132" s="146" t="str">
        <f>'06_Altri servizi sanitari'!B11</f>
        <v>Impegnative di cura domiciliari</v>
      </c>
      <c r="F132" s="217" t="str">
        <f>'06_Altri servizi sanitari'!C11</f>
        <v>ICD</v>
      </c>
      <c r="G132" s="221">
        <f>'06_Altri servizi sanitari'!D11</f>
        <v>15048223</v>
      </c>
      <c r="H132" s="221">
        <f>'06_Altri servizi sanitari'!E11</f>
        <v>14901971</v>
      </c>
      <c r="I132" s="221">
        <f>'06_Altri servizi sanitari'!F11</f>
        <v>14808436.560000001</v>
      </c>
      <c r="J132" s="221">
        <f>'06_Altri servizi sanitari'!G11</f>
        <v>0</v>
      </c>
      <c r="K132" s="221">
        <f>'06_Altri servizi sanitari'!H11</f>
        <v>-93534.439999999478</v>
      </c>
      <c r="L132" s="218">
        <f>'06_Altri servizi sanitari'!I11</f>
        <v>-6.2766489077182852E-3</v>
      </c>
      <c r="M132" s="217" t="str">
        <f>'06_Altri servizi sanitari'!J11</f>
        <v>compreso Sollievo</v>
      </c>
      <c r="N132" s="146" t="str">
        <f t="shared" ca="1" si="0"/>
        <v>06_Altri servizi sanitari_11</v>
      </c>
    </row>
    <row r="133" spans="1:25" ht="15" customHeight="1">
      <c r="A133" s="146" t="str">
        <f ca="1">TRIM(MID(CELL("nomefile",'06_Altri servizi sanitari'!$A$1),FIND("]",CELL("nomefile",'06_Altri servizi sanitari'!$A$1))+1,LEN(CELL("nomefile",'06_Altri servizi sanitari'!$A$1))-FIND("]",CELL("nomefile",'06_Altri servizi sanitari'!$A$1))))</f>
        <v>06_Altri servizi sanitari</v>
      </c>
      <c r="B133" s="146">
        <f ca="1">CELL("riga",'06_Altri servizi sanitari'!A12)</f>
        <v>12</v>
      </c>
      <c r="C133" s="146">
        <f>'INPUT CE'!$C$1</f>
        <v>509</v>
      </c>
      <c r="D133" s="146" t="str">
        <f>'06_Altri servizi sanitari'!A12</f>
        <v>di cui BA1330</v>
      </c>
      <c r="E133" s="146" t="str">
        <f>'06_Altri servizi sanitari'!B12</f>
        <v>COVID: richieste rimborso spese sostenute per emergenza</v>
      </c>
      <c r="F133" s="217" t="str">
        <f>'06_Altri servizi sanitari'!C12</f>
        <v>Altro</v>
      </c>
      <c r="G133" s="221">
        <f>'06_Altri servizi sanitari'!D12</f>
        <v>0</v>
      </c>
      <c r="H133" s="221">
        <f>'06_Altri servizi sanitari'!E12</f>
        <v>12641268.710000001</v>
      </c>
      <c r="I133" s="221">
        <f>'06_Altri servizi sanitari'!F12</f>
        <v>0</v>
      </c>
      <c r="J133" s="221">
        <f>'06_Altri servizi sanitari'!G12</f>
        <v>0</v>
      </c>
      <c r="K133" s="221">
        <f>'06_Altri servizi sanitari'!H12</f>
        <v>-12641268.710000001</v>
      </c>
      <c r="L133" s="218">
        <f>'06_Altri servizi sanitari'!I12</f>
        <v>-1</v>
      </c>
      <c r="M133" s="217" t="str">
        <f>'06_Altri servizi sanitari'!J12</f>
        <v>Drg 477/2022 non previsto per anno 2021. La DGR riconosce su 2020: la spesa già contabilizzata nel 2020 è stata integrata e o stornata nelle sopravvenienze in relazione ai riconoscimenti previsti dalla suddetta dgr alle varie strutture</v>
      </c>
      <c r="N133" s="146" t="str">
        <f t="shared" ca="1" si="0"/>
        <v>06_Altri servizi sanitari_12</v>
      </c>
      <c r="O133" s="126"/>
      <c r="P133" s="126"/>
      <c r="Q133" s="126"/>
      <c r="R133" s="126"/>
      <c r="S133" s="126"/>
      <c r="T133" s="126"/>
      <c r="U133" s="126"/>
      <c r="V133" s="126"/>
      <c r="W133" s="126"/>
      <c r="X133" s="126"/>
      <c r="Y133" s="126"/>
    </row>
    <row r="134" spans="1:25" ht="15" customHeight="1">
      <c r="A134" s="146" t="str">
        <f ca="1">TRIM(MID(CELL("nomefile",'06_Altri servizi sanitari'!$A$1),FIND("]",CELL("nomefile",'06_Altri servizi sanitari'!$A$1))+1,LEN(CELL("nomefile",'06_Altri servizi sanitari'!$A$1))-FIND("]",CELL("nomefile",'06_Altri servizi sanitari'!$A$1))))</f>
        <v>06_Altri servizi sanitari</v>
      </c>
      <c r="B134" s="146">
        <f ca="1">CELL("riga",'06_Altri servizi sanitari'!A18)</f>
        <v>18</v>
      </c>
      <c r="C134" s="146">
        <f>'INPUT CE'!$C$1</f>
        <v>509</v>
      </c>
      <c r="D134" s="146" t="str">
        <f>'06_Altri servizi sanitari'!A18</f>
        <v>BA1500</v>
      </c>
      <c r="E134" s="146" t="str">
        <f>'06_Altri servizi sanitari'!B18</f>
        <v>B.2.A.16.1)  Altri servizi sanitari e sociosanitari a rilevanza sanitaria da pubblico - Aziende sanitarie pubbliche della Regione</v>
      </c>
      <c r="F134" s="217" t="str">
        <f>'06_Altri servizi sanitari'!C18</f>
        <v>Altri servizi sanitari da privato</v>
      </c>
      <c r="G134" s="221">
        <f>'06_Altri servizi sanitari'!D18</f>
        <v>5629436.1900000004</v>
      </c>
      <c r="H134" s="221">
        <f>'06_Altri servizi sanitari'!E18</f>
        <v>12915229.449999999</v>
      </c>
      <c r="I134" s="221">
        <f>'06_Altri servizi sanitari'!F18</f>
        <v>8592768.7100000009</v>
      </c>
      <c r="J134" s="221">
        <f>'06_Altri servizi sanitari'!G18</f>
        <v>3303711.5000000005</v>
      </c>
      <c r="K134" s="221">
        <f>'06_Altri servizi sanitari'!H18</f>
        <v>-4322460.7399999984</v>
      </c>
      <c r="L134" s="218">
        <f>'06_Altri servizi sanitari'!I18</f>
        <v>-0.33467936103914886</v>
      </c>
      <c r="M134" s="217" t="str">
        <f>'06_Altri servizi sanitari'!J18</f>
        <v>Le poste R riflettono le fatture ricevute dalle aziende sanitarie della regione, si fa presente che la parte relativa ai costi covid subiscono un decremento di quasi 5 mlioni di euro.La fatturazione dei tamponi (fattura o mobilità) è stata meglio disciplinata nel 2021 da parte di Az.Zero</v>
      </c>
      <c r="N134" s="146" t="str">
        <f t="shared" ca="1" si="0"/>
        <v>06_Altri servizi sanitari_18</v>
      </c>
    </row>
    <row r="135" spans="1:25" ht="15" customHeight="1">
      <c r="A135" s="146" t="str">
        <f ca="1">TRIM(MID(CELL("nomefile",'06_Altri servizi sanitari'!$A$1),FIND("]",CELL("nomefile",'06_Altri servizi sanitari'!$A$1))+1,LEN(CELL("nomefile",'06_Altri servizi sanitari'!$A$1))-FIND("]",CELL("nomefile",'06_Altri servizi sanitari'!$A$1))))</f>
        <v>06_Altri servizi sanitari</v>
      </c>
      <c r="B135" s="146">
        <f ca="1">CELL("riga",'06_Altri servizi sanitari'!A19)</f>
        <v>19</v>
      </c>
      <c r="C135" s="146">
        <f>'INPUT CE'!$C$1</f>
        <v>509</v>
      </c>
      <c r="D135" s="146" t="str">
        <f>'06_Altri servizi sanitari'!A19</f>
        <v>BA1510</v>
      </c>
      <c r="E135" s="146" t="str">
        <f>'06_Altri servizi sanitari'!B19</f>
        <v>B.2.A.16.2)  Altri servizi sanitari e sociosanitari  a rilevanza sanitaria da pubblico - Altri soggetti pubblici della Regione</v>
      </c>
      <c r="F135" s="217" t="str">
        <f>'06_Altri servizi sanitari'!C19</f>
        <v>Altri servizi sanitari da privato</v>
      </c>
      <c r="G135" s="221">
        <f>'06_Altri servizi sanitari'!D19</f>
        <v>1474510.03</v>
      </c>
      <c r="H135" s="221">
        <f>'06_Altri servizi sanitari'!E19</f>
        <v>1346979.36</v>
      </c>
      <c r="I135" s="221">
        <f>'06_Altri servizi sanitari'!F19</f>
        <v>1628267.85</v>
      </c>
      <c r="J135" s="221">
        <f>'06_Altri servizi sanitari'!G19</f>
        <v>685637.12</v>
      </c>
      <c r="K135" s="221">
        <f>'06_Altri servizi sanitari'!H19</f>
        <v>281288.49</v>
      </c>
      <c r="L135" s="218">
        <f>'06_Altri servizi sanitari'!I19</f>
        <v>0.20882910188022485</v>
      </c>
      <c r="M135" s="217" t="str">
        <f>'06_Altri servizi sanitari'!J19</f>
        <v>Il conto subisce un incremento di circa 250 mila euro per prestazioni erogate dall'Inps per viste ad invalidi civili,  la restante parte di incremento deriva prestazioni erogate da Croci per l'esecuzioni dei tamponi</v>
      </c>
      <c r="N135" s="146" t="str">
        <f t="shared" ca="1" si="0"/>
        <v>06_Altri servizi sanitari_19</v>
      </c>
    </row>
    <row r="136" spans="1:25" ht="15" customHeight="1">
      <c r="A136" s="146" t="str">
        <f ca="1">TRIM(MID(CELL("nomefile",'06_Altri servizi sanitari'!$A$1),FIND("]",CELL("nomefile",'06_Altri servizi sanitari'!$A$1))+1,LEN(CELL("nomefile",'06_Altri servizi sanitari'!$A$1))-FIND("]",CELL("nomefile",'06_Altri servizi sanitari'!$A$1))))</f>
        <v>06_Altri servizi sanitari</v>
      </c>
      <c r="B136" s="146">
        <f ca="1">CELL("riga",'06_Altri servizi sanitari'!A20)</f>
        <v>20</v>
      </c>
      <c r="C136" s="146">
        <f>'INPUT CE'!$C$1</f>
        <v>509</v>
      </c>
      <c r="D136" s="146" t="str">
        <f>'06_Altri servizi sanitari'!A20</f>
        <v>BA1520</v>
      </c>
      <c r="E136" s="146" t="str">
        <f>'06_Altri servizi sanitari'!B20</f>
        <v>B.2.A.16.3) Altri servizi sanitari e sociosanitari a rilevanza sanitaria da pubblico (Extraregione)</v>
      </c>
      <c r="F136" s="217" t="str">
        <f>'06_Altri servizi sanitari'!C20</f>
        <v>Altri servizi sanitari da privato</v>
      </c>
      <c r="G136" s="221">
        <f>'06_Altri servizi sanitari'!D20</f>
        <v>174451.61</v>
      </c>
      <c r="H136" s="221">
        <f>'06_Altri servizi sanitari'!E20</f>
        <v>219003.6</v>
      </c>
      <c r="I136" s="221">
        <f>'06_Altri servizi sanitari'!F20</f>
        <v>174835.6</v>
      </c>
      <c r="J136" s="221">
        <f>'06_Altri servizi sanitari'!G20</f>
        <v>0</v>
      </c>
      <c r="K136" s="221">
        <f>'06_Altri servizi sanitari'!H20</f>
        <v>-44168</v>
      </c>
      <c r="L136" s="218">
        <f>'06_Altri servizi sanitari'!I20</f>
        <v>-0.2016770500576246</v>
      </c>
      <c r="M136" s="217">
        <f>'06_Altri servizi sanitari'!J20</f>
        <v>0</v>
      </c>
      <c r="N136" s="146" t="str">
        <f t="shared" ca="1" si="0"/>
        <v>06_Altri servizi sanitari_20</v>
      </c>
    </row>
    <row r="137" spans="1:25" ht="15" customHeight="1">
      <c r="A137" s="146" t="str">
        <f ca="1">TRIM(MID(CELL("nomefile",'06_Altri servizi sanitari'!$A$1),FIND("]",CELL("nomefile",'06_Altri servizi sanitari'!$A$1))+1,LEN(CELL("nomefile",'06_Altri servizi sanitari'!$A$1))-FIND("]",CELL("nomefile",'06_Altri servizi sanitari'!$A$1))))</f>
        <v>06_Altri servizi sanitari</v>
      </c>
      <c r="B137" s="146">
        <f ca="1">CELL("riga",'06_Altri servizi sanitari'!A21)</f>
        <v>21</v>
      </c>
      <c r="C137" s="146">
        <f>'INPUT CE'!$C$1</f>
        <v>509</v>
      </c>
      <c r="D137" s="146" t="str">
        <f>'06_Altri servizi sanitari'!A21</f>
        <v>BA1530</v>
      </c>
      <c r="E137" s="146" t="str">
        <f>'06_Altri servizi sanitari'!B21</f>
        <v>B.2.A.16.4)  Altri servizi sanitari da privato</v>
      </c>
      <c r="F137" s="217" t="str">
        <f>'06_Altri servizi sanitari'!C21</f>
        <v>Altri servizi sanitari da privato</v>
      </c>
      <c r="G137" s="221">
        <f>'06_Altri servizi sanitari'!D21</f>
        <v>12225867.15</v>
      </c>
      <c r="H137" s="221">
        <f>'06_Altri servizi sanitari'!E21</f>
        <v>16040576.890000001</v>
      </c>
      <c r="I137" s="221">
        <f>'06_Altri servizi sanitari'!F21</f>
        <v>22525114.329999998</v>
      </c>
      <c r="J137" s="221">
        <f>'06_Altri servizi sanitari'!G21</f>
        <v>7803458.7300000004</v>
      </c>
      <c r="K137" s="221">
        <f>'06_Altri servizi sanitari'!H21</f>
        <v>6484537.4399999976</v>
      </c>
      <c r="L137" s="218">
        <f>'06_Altri servizi sanitari'!I21</f>
        <v>0.40425836829114181</v>
      </c>
      <c r="M137" s="217">
        <f>'06_Altri servizi sanitari'!J21</f>
        <v>0</v>
      </c>
      <c r="N137" s="146" t="str">
        <f t="shared" ca="1" si="0"/>
        <v>06_Altri servizi sanitari_21</v>
      </c>
    </row>
    <row r="138" spans="1:25" ht="15" customHeight="1">
      <c r="A138" s="146" t="str">
        <f ca="1">TRIM(MID(CELL("nomefile",'06_Altri servizi sanitari'!$A$1),FIND("]",CELL("nomefile",'06_Altri servizi sanitari'!$A$1))+1,LEN(CELL("nomefile",'06_Altri servizi sanitari'!$A$1))-FIND("]",CELL("nomefile",'06_Altri servizi sanitari'!$A$1))))</f>
        <v>06_Altri servizi sanitari</v>
      </c>
      <c r="B138" s="146">
        <f ca="1">CELL("riga",'06_Altri servizi sanitari'!A22)</f>
        <v>22</v>
      </c>
      <c r="C138" s="146">
        <f>'INPUT CE'!$C$1</f>
        <v>509</v>
      </c>
      <c r="D138" s="146" t="str">
        <f>'06_Altri servizi sanitari'!A22</f>
        <v>BA1530a</v>
      </c>
      <c r="E138" s="146" t="str">
        <f>'06_Altri servizi sanitari'!B22</f>
        <v>B.2.A.16.4.1)  Altri servizi sanitari da privato - SPERIMENTAZIONI</v>
      </c>
      <c r="F138" s="217" t="str">
        <f>'06_Altri servizi sanitari'!C22</f>
        <v>SPERIMENTAZIONI</v>
      </c>
      <c r="G138" s="221">
        <f>'06_Altri servizi sanitari'!D22</f>
        <v>356.54</v>
      </c>
      <c r="H138" s="221">
        <f>'06_Altri servizi sanitari'!E22</f>
        <v>0</v>
      </c>
      <c r="I138" s="221">
        <f>'06_Altri servizi sanitari'!F22</f>
        <v>8161</v>
      </c>
      <c r="J138" s="221">
        <f>'06_Altri servizi sanitari'!G22</f>
        <v>0</v>
      </c>
      <c r="K138" s="221">
        <f>'06_Altri servizi sanitari'!H22</f>
        <v>8161</v>
      </c>
      <c r="L138" s="218" t="e">
        <f>'06_Altri servizi sanitari'!I22</f>
        <v>#DIV/0!</v>
      </c>
      <c r="M138" s="217">
        <f>'06_Altri servizi sanitari'!J22</f>
        <v>0</v>
      </c>
      <c r="N138" s="146" t="str">
        <f t="shared" ca="1" si="0"/>
        <v>06_Altri servizi sanitari_22</v>
      </c>
    </row>
    <row r="139" spans="1:25" ht="15" customHeight="1">
      <c r="A139" s="146" t="str">
        <f ca="1">TRIM(MID(CELL("nomefile",'06_Altri servizi sanitari'!$A$1),FIND("]",CELL("nomefile",'06_Altri servizi sanitari'!$A$1))+1,LEN(CELL("nomefile",'06_Altri servizi sanitari'!$A$1))-FIND("]",CELL("nomefile",'06_Altri servizi sanitari'!$A$1))))</f>
        <v>06_Altri servizi sanitari</v>
      </c>
      <c r="B139" s="146">
        <f ca="1">CELL("riga",'06_Altri servizi sanitari'!A23)</f>
        <v>23</v>
      </c>
      <c r="C139" s="146">
        <f>'INPUT CE'!$C$1</f>
        <v>509</v>
      </c>
      <c r="D139" s="146" t="str">
        <f>'06_Altri servizi sanitari'!A23</f>
        <v>BA1530z</v>
      </c>
      <c r="E139" s="146" t="str">
        <f>'06_Altri servizi sanitari'!B23</f>
        <v>B.2.A.16.4.2.A)  Altri servizi sanitari da privato - SERVIZIO OSSIGENO</v>
      </c>
      <c r="F139" s="217" t="str">
        <f>'06_Altri servizi sanitari'!C23</f>
        <v>SERVIZIO OSSIGENO</v>
      </c>
      <c r="G139" s="221">
        <f>'06_Altri servizi sanitari'!D23</f>
        <v>1855295.66</v>
      </c>
      <c r="H139" s="221">
        <f>'06_Altri servizi sanitari'!E23</f>
        <v>1913826.42</v>
      </c>
      <c r="I139" s="221">
        <f>'06_Altri servizi sanitari'!F23</f>
        <v>1886400.17</v>
      </c>
      <c r="J139" s="221">
        <f>'06_Altri servizi sanitari'!G23</f>
        <v>96729.72</v>
      </c>
      <c r="K139" s="221">
        <f>'06_Altri servizi sanitari'!H23</f>
        <v>-27426.25</v>
      </c>
      <c r="L139" s="218">
        <f>'06_Altri servizi sanitari'!I23</f>
        <v>-1.4330583857234069E-2</v>
      </c>
      <c r="M139" s="217">
        <f>'06_Altri servizi sanitari'!J23</f>
        <v>0</v>
      </c>
      <c r="N139" s="146" t="str">
        <f t="shared" ca="1" si="0"/>
        <v>06_Altri servizi sanitari_23</v>
      </c>
    </row>
    <row r="140" spans="1:25" ht="15" customHeight="1">
      <c r="A140" s="146" t="str">
        <f ca="1">TRIM(MID(CELL("nomefile",'06_Altri servizi sanitari'!$A$1),FIND("]",CELL("nomefile",'06_Altri servizi sanitari'!$A$1))+1,LEN(CELL("nomefile",'06_Altri servizi sanitari'!$A$1))-FIND("]",CELL("nomefile",'06_Altri servizi sanitari'!$A$1))))</f>
        <v>06_Altri servizi sanitari</v>
      </c>
      <c r="B140" s="146">
        <f ca="1">CELL("riga",'06_Altri servizi sanitari'!A24)</f>
        <v>24</v>
      </c>
      <c r="C140" s="146">
        <f>'INPUT CE'!$C$1</f>
        <v>509</v>
      </c>
      <c r="D140" s="146" t="str">
        <f>'06_Altri servizi sanitari'!A24</f>
        <v>BA1530y</v>
      </c>
      <c r="E140" s="146" t="str">
        <f>'06_Altri servizi sanitari'!B24</f>
        <v>B.2.A.16.4.2.B)  Altri servizi sanitari da privato - SERVICE - ALTRO</v>
      </c>
      <c r="F140" s="217" t="str">
        <f>'06_Altri servizi sanitari'!C24</f>
        <v>SERVICE - ALTRO</v>
      </c>
      <c r="G140" s="221">
        <f>'06_Altri servizi sanitari'!D24</f>
        <v>294295.21000000002</v>
      </c>
      <c r="H140" s="221">
        <f>'06_Altri servizi sanitari'!E24</f>
        <v>291467.25</v>
      </c>
      <c r="I140" s="221">
        <f>'06_Altri servizi sanitari'!F24</f>
        <v>356899.24</v>
      </c>
      <c r="J140" s="221">
        <f>'06_Altri servizi sanitari'!G24</f>
        <v>0</v>
      </c>
      <c r="K140" s="221">
        <f>'06_Altri servizi sanitari'!H24</f>
        <v>65431.989999999991</v>
      </c>
      <c r="L140" s="218">
        <f>'06_Altri servizi sanitari'!I24</f>
        <v>0.22449173963798663</v>
      </c>
      <c r="M140" s="217">
        <f>'06_Altri servizi sanitari'!J24</f>
        <v>0</v>
      </c>
      <c r="N140" s="146" t="str">
        <f t="shared" ca="1" si="0"/>
        <v>06_Altri servizi sanitari_24</v>
      </c>
    </row>
    <row r="141" spans="1:25" ht="15" customHeight="1">
      <c r="A141" s="146" t="str">
        <f ca="1">TRIM(MID(CELL("nomefile",'06_Altri servizi sanitari'!$A$1),FIND("]",CELL("nomefile",'06_Altri servizi sanitari'!$A$1))+1,LEN(CELL("nomefile",'06_Altri servizi sanitari'!$A$1))-FIND("]",CELL("nomefile",'06_Altri servizi sanitari'!$A$1))))</f>
        <v>06_Altri servizi sanitari</v>
      </c>
      <c r="B141" s="146">
        <f ca="1">CELL("riga",'06_Altri servizi sanitari'!A25)</f>
        <v>25</v>
      </c>
      <c r="C141" s="146">
        <f>'INPUT CE'!$C$1</f>
        <v>509</v>
      </c>
      <c r="D141" s="146" t="str">
        <f>'06_Altri servizi sanitari'!A25</f>
        <v>BA1530c</v>
      </c>
      <c r="E141" s="146" t="str">
        <f>'06_Altri servizi sanitari'!B25</f>
        <v>B.2.A.16.4.3)  Altri servizi sanitari da privato - DPC</v>
      </c>
      <c r="F141" s="217" t="str">
        <f>'06_Altri servizi sanitari'!C25</f>
        <v>DPC</v>
      </c>
      <c r="G141" s="221">
        <f>'06_Altri servizi sanitari'!D25</f>
        <v>5122149.75</v>
      </c>
      <c r="H141" s="221">
        <f>'06_Altri servizi sanitari'!E25</f>
        <v>5470458.8399999999</v>
      </c>
      <c r="I141" s="221">
        <f>'06_Altri servizi sanitari'!F25</f>
        <v>6032441.71</v>
      </c>
      <c r="J141" s="221">
        <f>'06_Altri servizi sanitari'!G25</f>
        <v>0</v>
      </c>
      <c r="K141" s="221">
        <f>'06_Altri servizi sanitari'!H25</f>
        <v>561982.87000000011</v>
      </c>
      <c r="L141" s="218">
        <f>'06_Altri servizi sanitari'!I25</f>
        <v>0.10273048137951069</v>
      </c>
      <c r="M141" s="217" t="str">
        <f>'06_Altri servizi sanitari'!J25</f>
        <v xml:space="preserve"> E' in costante aumento il n. di confezioni di farmaci distribuiti (comprende il costo per la distribuzione dei farmacie e dei DM)</v>
      </c>
      <c r="N141" s="146" t="str">
        <f t="shared" ca="1" si="0"/>
        <v>06_Altri servizi sanitari_25</v>
      </c>
    </row>
    <row r="142" spans="1:25" ht="15" customHeight="1">
      <c r="A142" s="146" t="str">
        <f ca="1">TRIM(MID(CELL("nomefile",'06_Altri servizi sanitari'!$A$1),FIND("]",CELL("nomefile",'06_Altri servizi sanitari'!$A$1))+1,LEN(CELL("nomefile",'06_Altri servizi sanitari'!$A$1))-FIND("]",CELL("nomefile",'06_Altri servizi sanitari'!$A$1))))</f>
        <v>06_Altri servizi sanitari</v>
      </c>
      <c r="B142" s="146">
        <f ca="1">CELL("riga",'06_Altri servizi sanitari'!A26)</f>
        <v>26</v>
      </c>
      <c r="C142" s="146">
        <f>'INPUT CE'!$C$1</f>
        <v>509</v>
      </c>
      <c r="D142" s="146" t="str">
        <f>'06_Altri servizi sanitari'!A26</f>
        <v>BA1530d</v>
      </c>
      <c r="E142" s="146" t="str">
        <f>'06_Altri servizi sanitari'!B26</f>
        <v>B.2.A.16.4.4)  Altri servizi sanitari da privato - ALTRO</v>
      </c>
      <c r="F142" s="217" t="str">
        <f>'06_Altri servizi sanitari'!C26</f>
        <v>Altri servizi sanitari da privato - ALTRO</v>
      </c>
      <c r="G142" s="221">
        <f>'06_Altri servizi sanitari'!D26</f>
        <v>4953769.99</v>
      </c>
      <c r="H142" s="221">
        <f>'06_Altri servizi sanitari'!E26</f>
        <v>8364824.3799999999</v>
      </c>
      <c r="I142" s="221">
        <f>'06_Altri servizi sanitari'!F26</f>
        <v>14241212.210000001</v>
      </c>
      <c r="J142" s="221">
        <f>'06_Altri servizi sanitari'!G26</f>
        <v>7706729.0099999998</v>
      </c>
      <c r="K142" s="221">
        <f>'06_Altri servizi sanitari'!H26</f>
        <v>5876387.830000001</v>
      </c>
      <c r="L142" s="218">
        <f>'06_Altri servizi sanitari'!I26</f>
        <v>0.70251179977552636</v>
      </c>
      <c r="M142" s="217">
        <f>'06_Altri servizi sanitari'!J26</f>
        <v>0</v>
      </c>
      <c r="N142" s="146" t="str">
        <f t="shared" ca="1" si="0"/>
        <v>06_Altri servizi sanitari_26</v>
      </c>
    </row>
    <row r="143" spans="1:25" ht="15" customHeight="1">
      <c r="A143" s="146" t="str">
        <f ca="1">TRIM(MID(CELL("nomefile",'06_Altri servizi sanitari'!$A$1),FIND("]",CELL("nomefile",'06_Altri servizi sanitari'!$A$1))+1,LEN(CELL("nomefile",'06_Altri servizi sanitari'!$A$1))-FIND("]",CELL("nomefile",'06_Altri servizi sanitari'!$A$1))))</f>
        <v>06_Altri servizi sanitari</v>
      </c>
      <c r="B143" s="146">
        <f ca="1">CELL("riga",'06_Altri servizi sanitari'!A27)</f>
        <v>27</v>
      </c>
      <c r="C143" s="146">
        <f>'INPUT CE'!$C$1</f>
        <v>509</v>
      </c>
      <c r="D143" s="146" t="str">
        <f>'06_Altri servizi sanitari'!A27</f>
        <v>di cui BA1530d</v>
      </c>
      <c r="E143" s="146" t="str">
        <f>'06_Altri servizi sanitari'!B27</f>
        <v>COVID: Servizio farmacie vaccinazione Covid: prenotazione e somministrazione (DL 18 art 3 c.3)</v>
      </c>
      <c r="F143" s="217">
        <f>'06_Altri servizi sanitari'!C27</f>
        <v>0</v>
      </c>
      <c r="G143" s="221">
        <f>'06_Altri servizi sanitari'!D27</f>
        <v>0</v>
      </c>
      <c r="H143" s="221">
        <f>'06_Altri servizi sanitari'!E27</f>
        <v>0</v>
      </c>
      <c r="I143" s="221">
        <f>'06_Altri servizi sanitari'!F27</f>
        <v>540594.88</v>
      </c>
      <c r="J143" s="221">
        <f>'06_Altri servizi sanitari'!G27</f>
        <v>540594.88</v>
      </c>
      <c r="K143" s="221">
        <f>'06_Altri servizi sanitari'!H27</f>
        <v>540594.88</v>
      </c>
      <c r="L143" s="218" t="e">
        <f>'06_Altri servizi sanitari'!I27</f>
        <v>#DIV/0!</v>
      </c>
      <c r="M143" s="217" t="str">
        <f>'06_Altri servizi sanitari'!J27</f>
        <v>di cui 316.346,38 Prenotazioni e 224.248,50 somministrazione</v>
      </c>
      <c r="N143" s="146" t="str">
        <f t="shared" ca="1" si="0"/>
        <v>06_Altri servizi sanitari_27</v>
      </c>
    </row>
    <row r="144" spans="1:25" ht="15" customHeight="1">
      <c r="A144" s="146" t="str">
        <f ca="1">TRIM(MID(CELL("nomefile",'06_Altri servizi sanitari'!$A$1),FIND("]",CELL("nomefile",'06_Altri servizi sanitari'!$A$1))+1,LEN(CELL("nomefile",'06_Altri servizi sanitari'!$A$1))-FIND("]",CELL("nomefile",'06_Altri servizi sanitari'!$A$1))))</f>
        <v>06_Altri servizi sanitari</v>
      </c>
      <c r="B144" s="146">
        <f ca="1">CELL("riga",'06_Altri servizi sanitari'!A28)</f>
        <v>28</v>
      </c>
      <c r="C144" s="146">
        <f>'INPUT CE'!$C$1</f>
        <v>509</v>
      </c>
      <c r="D144" s="146" t="str">
        <f>'06_Altri servizi sanitari'!A28</f>
        <v>di cui BA1530d</v>
      </c>
      <c r="E144" s="146" t="str">
        <f>'06_Altri servizi sanitari'!B28</f>
        <v>COVID: Acquisto prestazioni sanitarie da privati non accreditati in virtù di specifici accordi contrattuali</v>
      </c>
      <c r="F144" s="217">
        <f>'06_Altri servizi sanitari'!C28</f>
        <v>0</v>
      </c>
      <c r="G144" s="221">
        <f>'06_Altri servizi sanitari'!D28</f>
        <v>0</v>
      </c>
      <c r="H144" s="221">
        <f>'06_Altri servizi sanitari'!E28</f>
        <v>1674394.4</v>
      </c>
      <c r="I144" s="221">
        <f>'06_Altri servizi sanitari'!F28</f>
        <v>0</v>
      </c>
      <c r="J144" s="221">
        <f>'06_Altri servizi sanitari'!G28</f>
        <v>0</v>
      </c>
      <c r="K144" s="221">
        <f>'06_Altri servizi sanitari'!H28</f>
        <v>-1674394.4</v>
      </c>
      <c r="L144" s="218">
        <f>'06_Altri servizi sanitari'!I28</f>
        <v>-1</v>
      </c>
      <c r="M144" s="217">
        <f>'06_Altri servizi sanitari'!J28</f>
        <v>0</v>
      </c>
      <c r="N144" s="146" t="str">
        <f t="shared" ca="1" si="0"/>
        <v>06_Altri servizi sanitari_28</v>
      </c>
    </row>
    <row r="145" spans="1:25" ht="15" customHeight="1">
      <c r="A145" s="146" t="str">
        <f ca="1">TRIM(MID(CELL("nomefile",'06_Altri servizi sanitari'!$A$1),FIND("]",CELL("nomefile",'06_Altri servizi sanitari'!$A$1))+1,LEN(CELL("nomefile",'06_Altri servizi sanitari'!$A$1))-FIND("]",CELL("nomefile",'06_Altri servizi sanitari'!$A$1))))</f>
        <v>06_Altri servizi sanitari</v>
      </c>
      <c r="B145" s="146">
        <f ca="1">CELL("riga",'06_Altri servizi sanitari'!A29)</f>
        <v>29</v>
      </c>
      <c r="C145" s="146">
        <f>'INPUT CE'!$C$1</f>
        <v>509</v>
      </c>
      <c r="D145" s="146" t="str">
        <f>'06_Altri servizi sanitari'!A29</f>
        <v>di cui BA1530d</v>
      </c>
      <c r="E145" s="146" t="str">
        <f>'06_Altri servizi sanitari'!B29</f>
        <v>COVID: Servizio farmacie esecuzione tamponi antigenici (DL 18 art 3 c.3)</v>
      </c>
      <c r="F145" s="217">
        <f>'06_Altri servizi sanitari'!C29</f>
        <v>0</v>
      </c>
      <c r="G145" s="221">
        <f>'06_Altri servizi sanitari'!D29</f>
        <v>0</v>
      </c>
      <c r="H145" s="221">
        <f>'06_Altri servizi sanitari'!E29</f>
        <v>0</v>
      </c>
      <c r="I145" s="221">
        <f>'06_Altri servizi sanitari'!F29</f>
        <v>721011</v>
      </c>
      <c r="J145" s="221">
        <f>'06_Altri servizi sanitari'!G29</f>
        <v>721011</v>
      </c>
      <c r="K145" s="221">
        <f>'06_Altri servizi sanitari'!H29</f>
        <v>721011</v>
      </c>
      <c r="L145" s="218" t="e">
        <f>'06_Altri servizi sanitari'!I29</f>
        <v>#DIV/0!</v>
      </c>
      <c r="M145" s="217">
        <f>'06_Altri servizi sanitari'!J29</f>
        <v>0</v>
      </c>
      <c r="N145" s="146" t="str">
        <f t="shared" ca="1" si="0"/>
        <v>06_Altri servizi sanitari_29</v>
      </c>
    </row>
    <row r="146" spans="1:25" ht="15" customHeight="1">
      <c r="A146" s="146" t="str">
        <f ca="1">TRIM(MID(CELL("nomefile",'06_Altri servizi sanitari'!$A$1),FIND("]",CELL("nomefile",'06_Altri servizi sanitari'!$A$1))+1,LEN(CELL("nomefile",'06_Altri servizi sanitari'!$A$1))-FIND("]",CELL("nomefile",'06_Altri servizi sanitari'!$A$1))))</f>
        <v>06_Altri servizi sanitari</v>
      </c>
      <c r="B146" s="146">
        <f ca="1">CELL("riga",'06_Altri servizi sanitari'!A30)</f>
        <v>30</v>
      </c>
      <c r="C146" s="146">
        <f>'INPUT CE'!$C$1</f>
        <v>509</v>
      </c>
      <c r="D146" s="146" t="str">
        <f>'06_Altri servizi sanitari'!A30</f>
        <v>di cui BA1530d</v>
      </c>
      <c r="E146" s="146" t="str">
        <f>'06_Altri servizi sanitari'!B30</f>
        <v>COVID: richieste rimborso spese sostenute per emergenza</v>
      </c>
      <c r="F146" s="217">
        <f>'06_Altri servizi sanitari'!C30</f>
        <v>0</v>
      </c>
      <c r="G146" s="221">
        <f>'06_Altri servizi sanitari'!D30</f>
        <v>0</v>
      </c>
      <c r="H146" s="221">
        <f>'06_Altri servizi sanitari'!E30</f>
        <v>0</v>
      </c>
      <c r="I146" s="221">
        <f>'06_Altri servizi sanitari'!F30</f>
        <v>0</v>
      </c>
      <c r="J146" s="221">
        <f>'06_Altri servizi sanitari'!G30</f>
        <v>0</v>
      </c>
      <c r="K146" s="221">
        <f>'06_Altri servizi sanitari'!H30</f>
        <v>0</v>
      </c>
      <c r="L146" s="218" t="e">
        <f>'06_Altri servizi sanitari'!I30</f>
        <v>#DIV/0!</v>
      </c>
      <c r="M146" s="217">
        <f>'06_Altri servizi sanitari'!J30</f>
        <v>0</v>
      </c>
      <c r="N146" s="146" t="str">
        <f t="shared" ca="1" si="0"/>
        <v>06_Altri servizi sanitari_30</v>
      </c>
      <c r="O146" s="126"/>
      <c r="P146" s="126"/>
      <c r="Q146" s="126"/>
      <c r="R146" s="126"/>
      <c r="S146" s="126"/>
      <c r="T146" s="126"/>
      <c r="U146" s="126"/>
      <c r="V146" s="126"/>
      <c r="W146" s="126"/>
      <c r="X146" s="126"/>
      <c r="Y146" s="126"/>
    </row>
    <row r="147" spans="1:25" ht="15" customHeight="1">
      <c r="A147" s="146" t="str">
        <f ca="1">TRIM(MID(CELL("nomefile",'06_Altri servizi sanitari'!$A$1),FIND("]",CELL("nomefile",'06_Altri servizi sanitari'!$A$1))+1,LEN(CELL("nomefile",'06_Altri servizi sanitari'!$A$1))-FIND("]",CELL("nomefile",'06_Altri servizi sanitari'!$A$1))))</f>
        <v>06_Altri servizi sanitari</v>
      </c>
      <c r="B147" s="146">
        <f ca="1">CELL("riga",'06_Altri servizi sanitari'!A31)</f>
        <v>31</v>
      </c>
      <c r="C147" s="146">
        <f>'INPUT CE'!$C$1</f>
        <v>509</v>
      </c>
      <c r="D147" s="146" t="str">
        <f>'06_Altri servizi sanitari'!A31</f>
        <v>di cui BA1530d</v>
      </c>
      <c r="E147" s="146" t="str">
        <f>'06_Altri servizi sanitari'!B31</f>
        <v>Altro non ricompreso nei precedenti (specificare in campo NOTE)</v>
      </c>
      <c r="F147" s="217">
        <f>'06_Altri servizi sanitari'!C31</f>
        <v>0</v>
      </c>
      <c r="G147" s="221">
        <f>'06_Altri servizi sanitari'!D31</f>
        <v>0</v>
      </c>
      <c r="H147" s="221">
        <f>'06_Altri servizi sanitari'!E31</f>
        <v>6690429.9800000004</v>
      </c>
      <c r="I147" s="221">
        <f>'06_Altri servizi sanitari'!F31</f>
        <v>12979606.33</v>
      </c>
      <c r="J147" s="221">
        <f>'06_Altri servizi sanitari'!G31</f>
        <v>6445123.1299999999</v>
      </c>
      <c r="K147" s="221">
        <f>'06_Altri servizi sanitari'!H31</f>
        <v>6289176.3499999996</v>
      </c>
      <c r="L147" s="218">
        <f>'06_Altri servizi sanitari'!I31</f>
        <v>0.94002573359268604</v>
      </c>
      <c r="M147" s="217" t="str">
        <f>'06_Altri servizi sanitari'!J31</f>
        <v xml:space="preserve">Incremento incarichi libero professionali  nelle more di assunzione di dipendenti per fronteggiare carenze di ogranico  (+3,9 milioni di euro di cui covid +2,4 milioni di euro); Servizio  di fornitura turni di pneumologi e anestestiti nel tre presidi ospedalieri dell'Azienda ; acq. servizi x screening colon retto
</v>
      </c>
      <c r="N147" s="146" t="str">
        <f t="shared" ca="1" si="0"/>
        <v>06_Altri servizi sanitari_31</v>
      </c>
      <c r="O147" s="126"/>
      <c r="P147" s="126"/>
      <c r="Q147" s="126"/>
      <c r="R147" s="126"/>
      <c r="S147" s="126"/>
      <c r="T147" s="126"/>
      <c r="U147" s="126"/>
      <c r="V147" s="126"/>
      <c r="W147" s="126"/>
      <c r="X147" s="126"/>
      <c r="Y147" s="126"/>
    </row>
    <row r="148" spans="1:25" ht="15.75" customHeight="1">
      <c r="A148" s="212" t="str">
        <f ca="1">TRIM(MID(CELL("nomefile",'07_ServNonSan'!$A$1),FIND("]",CELL("nomefile",'07_ServNonSan'!$A$1))+1,LEN(CELL("nomefile",'07_ServNonSan'!$A$1))-FIND("]",CELL("nomefile",'07_ServNonSan'!$A$1))))</f>
        <v>07_ServNonSan</v>
      </c>
      <c r="B148" s="212">
        <f ca="1">CELL("riga",'07_ServNonSan'!A5)</f>
        <v>5</v>
      </c>
      <c r="C148" s="213">
        <f>'INPUT CE'!$C$1</f>
        <v>509</v>
      </c>
      <c r="D148" s="212" t="str">
        <f>'07_ServNonSan'!A5</f>
        <v>BA1570</v>
      </c>
      <c r="E148" s="212" t="str">
        <f>'07_ServNonSan'!B5</f>
        <v>B.2.B.1) Servizi non sanitari</v>
      </c>
      <c r="F148" s="214" t="str">
        <f>'07_ServNonSan'!C5</f>
        <v>Servizi non sanitari</v>
      </c>
      <c r="G148" s="220">
        <f>'07_ServNonSan'!D5</f>
        <v>65282818.350000001</v>
      </c>
      <c r="H148" s="220">
        <f>'07_ServNonSan'!E5</f>
        <v>65219733.380000003</v>
      </c>
      <c r="I148" s="220">
        <f>'07_ServNonSan'!F5</f>
        <v>82160976.689999998</v>
      </c>
      <c r="J148" s="220">
        <f>'07_ServNonSan'!G5</f>
        <v>10172396.84</v>
      </c>
      <c r="K148" s="220">
        <f>'07_ServNonSan'!H5</f>
        <v>16941243.309999995</v>
      </c>
      <c r="L148" s="215">
        <f>'07_ServNonSan'!I5</f>
        <v>0.25975640242643383</v>
      </c>
      <c r="M148" s="214">
        <f>'07_ServNonSan'!J5</f>
        <v>0</v>
      </c>
      <c r="N148" s="213" t="str">
        <f t="shared" ca="1" si="0"/>
        <v>07_ServNonSan_5</v>
      </c>
      <c r="O148" s="213"/>
      <c r="P148" s="213"/>
      <c r="Q148" s="213"/>
      <c r="R148" s="213"/>
      <c r="S148" s="213"/>
      <c r="T148" s="213"/>
      <c r="U148" s="213"/>
      <c r="V148" s="213"/>
      <c r="W148" s="213"/>
      <c r="X148" s="213"/>
      <c r="Y148" s="213"/>
    </row>
    <row r="149" spans="1:25" ht="15" customHeight="1">
      <c r="A149" s="146" t="str">
        <f ca="1">TRIM(MID(CELL("nomefile",'07_ServNonSan'!$A$1),FIND("]",CELL("nomefile",'07_ServNonSan'!$A$1))+1,LEN(CELL("nomefile",'07_ServNonSan'!$A$1))-FIND("]",CELL("nomefile",'07_ServNonSan'!$A$1))))</f>
        <v>07_ServNonSan</v>
      </c>
      <c r="B149" s="146">
        <f ca="1">CELL("riga",'07_ServNonSan'!A6)</f>
        <v>6</v>
      </c>
      <c r="C149" s="146">
        <f>'INPUT CE'!$C$1</f>
        <v>509</v>
      </c>
      <c r="D149" s="146" t="str">
        <f>'07_ServNonSan'!A6</f>
        <v>BA1580</v>
      </c>
      <c r="E149" s="146" t="str">
        <f>'07_ServNonSan'!B6</f>
        <v>B.2.B.1.1)   Lavanderia</v>
      </c>
      <c r="F149" s="217" t="str">
        <f>'07_ServNonSan'!C6</f>
        <v>Lavanderia</v>
      </c>
      <c r="G149" s="221">
        <f>'07_ServNonSan'!D6</f>
        <v>4248852.21</v>
      </c>
      <c r="H149" s="221">
        <f>'07_ServNonSan'!E6</f>
        <v>4379720.41</v>
      </c>
      <c r="I149" s="221">
        <f>'07_ServNonSan'!F6</f>
        <v>4004345.9</v>
      </c>
      <c r="J149" s="221">
        <f>'07_ServNonSan'!G6</f>
        <v>50675.05</v>
      </c>
      <c r="K149" s="221">
        <f>'07_ServNonSan'!H6</f>
        <v>-375374.51000000024</v>
      </c>
      <c r="L149" s="218">
        <f>'07_ServNonSan'!I6</f>
        <v>-8.570741391229586E-2</v>
      </c>
      <c r="M149" s="217">
        <f>'07_ServNonSan'!J6</f>
        <v>0</v>
      </c>
      <c r="N149" s="146" t="str">
        <f t="shared" ca="1" si="0"/>
        <v>07_ServNonSan_6</v>
      </c>
    </row>
    <row r="150" spans="1:25" ht="15" customHeight="1">
      <c r="A150" s="146" t="str">
        <f ca="1">TRIM(MID(CELL("nomefile",'07_ServNonSan'!$A$1),FIND("]",CELL("nomefile",'07_ServNonSan'!$A$1))+1,LEN(CELL("nomefile",'07_ServNonSan'!$A$1))-FIND("]",CELL("nomefile",'07_ServNonSan'!$A$1))))</f>
        <v>07_ServNonSan</v>
      </c>
      <c r="B150" s="146">
        <f ca="1">CELL("riga",'07_ServNonSan'!A7)</f>
        <v>7</v>
      </c>
      <c r="C150" s="146">
        <f>'INPUT CE'!$C$1</f>
        <v>509</v>
      </c>
      <c r="D150" s="146" t="str">
        <f>'07_ServNonSan'!A7</f>
        <v>BA1590</v>
      </c>
      <c r="E150" s="146" t="str">
        <f>'07_ServNonSan'!B7</f>
        <v>B.2.B.1.2)   Pulizia</v>
      </c>
      <c r="F150" s="217" t="str">
        <f>'07_ServNonSan'!C7</f>
        <v>Pulizia</v>
      </c>
      <c r="G150" s="221">
        <f>'07_ServNonSan'!D7</f>
        <v>7958767.3200000003</v>
      </c>
      <c r="H150" s="221">
        <f>'07_ServNonSan'!E7</f>
        <v>8665397.6600000001</v>
      </c>
      <c r="I150" s="221">
        <f>'07_ServNonSan'!F7</f>
        <v>8971134.3499999996</v>
      </c>
      <c r="J150" s="221">
        <f>'07_ServNonSan'!G7</f>
        <v>806154.72</v>
      </c>
      <c r="K150" s="221">
        <f>'07_ServNonSan'!H7</f>
        <v>305736.68999999948</v>
      </c>
      <c r="L150" s="218">
        <f>'07_ServNonSan'!I7</f>
        <v>3.528247658053818E-2</v>
      </c>
      <c r="M150" s="217" t="str">
        <f>'07_ServNonSan'!J7</f>
        <v>Incidenza maggiori esigenze pulizie straordinaire e sanificazione e personale ai magazzini farmeutico ed economale</v>
      </c>
      <c r="N150" s="146" t="str">
        <f t="shared" ca="1" si="0"/>
        <v>07_ServNonSan_7</v>
      </c>
    </row>
    <row r="151" spans="1:25" ht="15" customHeight="1">
      <c r="A151" s="146" t="str">
        <f ca="1">TRIM(MID(CELL("nomefile",'07_ServNonSan'!$A$1),FIND("]",CELL("nomefile",'07_ServNonSan'!$A$1))+1,LEN(CELL("nomefile",'07_ServNonSan'!$A$1))-FIND("]",CELL("nomefile",'07_ServNonSan'!$A$1))))</f>
        <v>07_ServNonSan</v>
      </c>
      <c r="B151" s="146">
        <f ca="1">CELL("riga",'07_ServNonSan'!A8)</f>
        <v>8</v>
      </c>
      <c r="C151" s="146">
        <f>'INPUT CE'!$C$1</f>
        <v>509</v>
      </c>
      <c r="D151" s="146" t="str">
        <f>'07_ServNonSan'!A8</f>
        <v>BA1601</v>
      </c>
      <c r="E151" s="146" t="str">
        <f>'07_ServNonSan'!B8</f>
        <v>B.2.B.1.3.A)   Mensa dipendenti</v>
      </c>
      <c r="F151" s="217" t="str">
        <f>'07_ServNonSan'!C8</f>
        <v>Mensa dipendenti</v>
      </c>
      <c r="G151" s="221">
        <f>'07_ServNonSan'!D8</f>
        <v>1400346.67</v>
      </c>
      <c r="H151" s="221">
        <f>'07_ServNonSan'!E8</f>
        <v>1137385.54</v>
      </c>
      <c r="I151" s="221">
        <f>'07_ServNonSan'!F8</f>
        <v>1362576.72</v>
      </c>
      <c r="J151" s="221">
        <f>'07_ServNonSan'!G8</f>
        <v>145753.49</v>
      </c>
      <c r="K151" s="221">
        <f>'07_ServNonSan'!H8</f>
        <v>225191.17999999993</v>
      </c>
      <c r="L151" s="218">
        <f>'07_ServNonSan'!I8</f>
        <v>0.19799019073163171</v>
      </c>
      <c r="M151" s="217">
        <f>'07_ServNonSan'!J8</f>
        <v>0</v>
      </c>
      <c r="N151" s="146" t="str">
        <f t="shared" ca="1" si="0"/>
        <v>07_ServNonSan_8</v>
      </c>
    </row>
    <row r="152" spans="1:25" ht="15" customHeight="1">
      <c r="A152" s="146" t="str">
        <f ca="1">TRIM(MID(CELL("nomefile",'07_ServNonSan'!$A$1),FIND("]",CELL("nomefile",'07_ServNonSan'!$A$1))+1,LEN(CELL("nomefile",'07_ServNonSan'!$A$1))-FIND("]",CELL("nomefile",'07_ServNonSan'!$A$1))))</f>
        <v>07_ServNonSan</v>
      </c>
      <c r="B152" s="146">
        <f ca="1">CELL("riga",'07_ServNonSan'!A9)</f>
        <v>9</v>
      </c>
      <c r="C152" s="146">
        <f>'INPUT CE'!$C$1</f>
        <v>509</v>
      </c>
      <c r="D152" s="146" t="str">
        <f>'07_ServNonSan'!A9</f>
        <v>BA1602</v>
      </c>
      <c r="E152" s="146" t="str">
        <f>'07_ServNonSan'!B9</f>
        <v>B.2.B.1.3.B)   Mensa degenti</v>
      </c>
      <c r="F152" s="217" t="str">
        <f>'07_ServNonSan'!C9</f>
        <v>Mensa degenti</v>
      </c>
      <c r="G152" s="221">
        <f>'07_ServNonSan'!D9</f>
        <v>5514948.3700000001</v>
      </c>
      <c r="H152" s="221">
        <f>'07_ServNonSan'!E9</f>
        <v>4367391.3899999997</v>
      </c>
      <c r="I152" s="221">
        <f>'07_ServNonSan'!F9</f>
        <v>4653985.37</v>
      </c>
      <c r="J152" s="221">
        <f>'07_ServNonSan'!G9</f>
        <v>927560.91</v>
      </c>
      <c r="K152" s="221">
        <f>'07_ServNonSan'!H9</f>
        <v>286593.98000000045</v>
      </c>
      <c r="L152" s="218">
        <f>'07_ServNonSan'!I9</f>
        <v>6.5621318175470567E-2</v>
      </c>
      <c r="M152" s="217" t="str">
        <f>'07_ServNonSan'!J9</f>
        <v>In incremento  i costi correlati al covid e per utilizzo monouso</v>
      </c>
      <c r="N152" s="146" t="str">
        <f t="shared" ca="1" si="0"/>
        <v>07_ServNonSan_9</v>
      </c>
    </row>
    <row r="153" spans="1:25" ht="15" customHeight="1">
      <c r="A153" s="146" t="str">
        <f ca="1">TRIM(MID(CELL("nomefile",'07_ServNonSan'!$A$1),FIND("]",CELL("nomefile",'07_ServNonSan'!$A$1))+1,LEN(CELL("nomefile",'07_ServNonSan'!$A$1))-FIND("]",CELL("nomefile",'07_ServNonSan'!$A$1))))</f>
        <v>07_ServNonSan</v>
      </c>
      <c r="B153" s="146">
        <f ca="1">CELL("riga",'07_ServNonSan'!A10)</f>
        <v>10</v>
      </c>
      <c r="C153" s="146">
        <f>'INPUT CE'!$C$1</f>
        <v>509</v>
      </c>
      <c r="D153" s="146" t="str">
        <f>'07_ServNonSan'!A10</f>
        <v>BA1610</v>
      </c>
      <c r="E153" s="146" t="str">
        <f>'07_ServNonSan'!B10</f>
        <v>B.2.B.1.4)   Riscaldamento</v>
      </c>
      <c r="F153" s="217" t="str">
        <f>'07_ServNonSan'!C10</f>
        <v>Riscaldamento</v>
      </c>
      <c r="G153" s="221">
        <f>'07_ServNonSan'!D10</f>
        <v>14463456.279999999</v>
      </c>
      <c r="H153" s="221">
        <f>'07_ServNonSan'!E10</f>
        <v>15942272.949999999</v>
      </c>
      <c r="I153" s="221">
        <f>'07_ServNonSan'!F10</f>
        <v>17054122.18</v>
      </c>
      <c r="J153" s="221">
        <f>'07_ServNonSan'!G10</f>
        <v>2595000.7599999998</v>
      </c>
      <c r="K153" s="221">
        <f>'07_ServNonSan'!H10</f>
        <v>1111849.2300000004</v>
      </c>
      <c r="L153" s="218">
        <f>'07_ServNonSan'!I10</f>
        <v>6.9742202601041248E-2</v>
      </c>
      <c r="M153" s="217" t="str">
        <f>'07_ServNonSan'!J10</f>
        <v>Aumento costi gas metano</v>
      </c>
      <c r="N153" s="146" t="str">
        <f t="shared" ca="1" si="0"/>
        <v>07_ServNonSan_10</v>
      </c>
    </row>
    <row r="154" spans="1:25" ht="15" customHeight="1">
      <c r="A154" s="146" t="str">
        <f ca="1">TRIM(MID(CELL("nomefile",'07_ServNonSan'!$A$1),FIND("]",CELL("nomefile",'07_ServNonSan'!$A$1))+1,LEN(CELL("nomefile",'07_ServNonSan'!$A$1))-FIND("]",CELL("nomefile",'07_ServNonSan'!$A$1))))</f>
        <v>07_ServNonSan</v>
      </c>
      <c r="B154" s="146">
        <f ca="1">CELL("riga",'07_ServNonSan'!A11)</f>
        <v>11</v>
      </c>
      <c r="C154" s="146">
        <f>'INPUT CE'!$C$1</f>
        <v>509</v>
      </c>
      <c r="D154" s="146" t="str">
        <f>'07_ServNonSan'!A11</f>
        <v>BA1620</v>
      </c>
      <c r="E154" s="146" t="str">
        <f>'07_ServNonSan'!B11</f>
        <v>B.2.B.1.5)   Servizi di assistenza informatica</v>
      </c>
      <c r="F154" s="217" t="str">
        <f>'07_ServNonSan'!C11</f>
        <v>Servizi di assistenza informatica</v>
      </c>
      <c r="G154" s="221">
        <f>'07_ServNonSan'!D11</f>
        <v>2430732.06</v>
      </c>
      <c r="H154" s="221">
        <f>'07_ServNonSan'!E11</f>
        <v>2140591.8199999998</v>
      </c>
      <c r="I154" s="221">
        <f>'07_ServNonSan'!F11</f>
        <v>2237778.2999999998</v>
      </c>
      <c r="J154" s="221">
        <f>'07_ServNonSan'!G11</f>
        <v>29632.799999999999</v>
      </c>
      <c r="K154" s="221">
        <f>'07_ServNonSan'!H11</f>
        <v>97186.479999999981</v>
      </c>
      <c r="L154" s="218">
        <f>'07_ServNonSan'!I11</f>
        <v>4.5401687090442122E-2</v>
      </c>
      <c r="M154" s="217" t="str">
        <f>'07_ServNonSan'!J11</f>
        <v>Gli effetti derivanti dagli invetimenti degli esercizi precedenti</v>
      </c>
      <c r="N154" s="146" t="str">
        <f t="shared" ca="1" si="0"/>
        <v>07_ServNonSan_11</v>
      </c>
    </row>
    <row r="155" spans="1:25" ht="15" customHeight="1">
      <c r="A155" s="146" t="str">
        <f ca="1">TRIM(MID(CELL("nomefile",'07_ServNonSan'!$A$1),FIND("]",CELL("nomefile",'07_ServNonSan'!$A$1))+1,LEN(CELL("nomefile",'07_ServNonSan'!$A$1))-FIND("]",CELL("nomefile",'07_ServNonSan'!$A$1))))</f>
        <v>07_ServNonSan</v>
      </c>
      <c r="B155" s="146">
        <f ca="1">CELL("riga",'07_ServNonSan'!A12)</f>
        <v>12</v>
      </c>
      <c r="C155" s="146">
        <f>'INPUT CE'!$C$1</f>
        <v>509</v>
      </c>
      <c r="D155" s="146" t="str">
        <f>'07_ServNonSan'!A12</f>
        <v>BA1630</v>
      </c>
      <c r="E155" s="146" t="str">
        <f>'07_ServNonSan'!B12</f>
        <v>B.2.B.1.6)   Servizi trasporti (non sanitari)</v>
      </c>
      <c r="F155" s="217" t="str">
        <f>'07_ServNonSan'!C12</f>
        <v>Servizi trasporti (non sanitari)</v>
      </c>
      <c r="G155" s="221">
        <f>'07_ServNonSan'!D12</f>
        <v>1252587.2</v>
      </c>
      <c r="H155" s="221">
        <f>'07_ServNonSan'!E12</f>
        <v>1375729.74</v>
      </c>
      <c r="I155" s="221">
        <f>'07_ServNonSan'!F12</f>
        <v>1768783.65</v>
      </c>
      <c r="J155" s="221">
        <f>'07_ServNonSan'!G12</f>
        <v>341756.07999999996</v>
      </c>
      <c r="K155" s="221">
        <f>'07_ServNonSan'!H12</f>
        <v>393053.90999999992</v>
      </c>
      <c r="L155" s="218">
        <f>'07_ServNonSan'!I12</f>
        <v>0.28570575933031717</v>
      </c>
      <c r="M155" s="217" t="str">
        <f>'07_ServNonSan'!J12</f>
        <v xml:space="preserve">Esternalizzazione trasporti farmacia e nuovo servizio di consenga vaccini a MMG </v>
      </c>
      <c r="N155" s="146" t="str">
        <f t="shared" ca="1" si="0"/>
        <v>07_ServNonSan_12</v>
      </c>
    </row>
    <row r="156" spans="1:25" ht="15" customHeight="1">
      <c r="A156" s="146" t="str">
        <f ca="1">TRIM(MID(CELL("nomefile",'07_ServNonSan'!$A$1),FIND("]",CELL("nomefile",'07_ServNonSan'!$A$1))+1,LEN(CELL("nomefile",'07_ServNonSan'!$A$1))-FIND("]",CELL("nomefile",'07_ServNonSan'!$A$1))))</f>
        <v>07_ServNonSan</v>
      </c>
      <c r="B156" s="146">
        <f ca="1">CELL("riga",'07_ServNonSan'!A13)</f>
        <v>13</v>
      </c>
      <c r="C156" s="146">
        <f>'INPUT CE'!$C$1</f>
        <v>509</v>
      </c>
      <c r="D156" s="146" t="str">
        <f>'07_ServNonSan'!A13</f>
        <v>BA1640</v>
      </c>
      <c r="E156" s="146" t="str">
        <f>'07_ServNonSan'!B13</f>
        <v>B.2.B.1.7)   Smaltimento rifiuti</v>
      </c>
      <c r="F156" s="217" t="str">
        <f>'07_ServNonSan'!C13</f>
        <v>Smaltimento rifiuti</v>
      </c>
      <c r="G156" s="221">
        <f>'07_ServNonSan'!D13</f>
        <v>1417331.75</v>
      </c>
      <c r="H156" s="221">
        <f>'07_ServNonSan'!E13</f>
        <v>1971249.34</v>
      </c>
      <c r="I156" s="221">
        <f>'07_ServNonSan'!F13</f>
        <v>11400824.279999999</v>
      </c>
      <c r="J156" s="221">
        <f>'07_ServNonSan'!G13</f>
        <v>61872.3</v>
      </c>
      <c r="K156" s="221">
        <f>'07_ServNonSan'!H13</f>
        <v>9429574.9399999995</v>
      </c>
      <c r="L156" s="218">
        <f>'07_ServNonSan'!I13</f>
        <v>4.7835526174481808</v>
      </c>
      <c r="M156" s="217" t="str">
        <f>'07_ServNonSan'!J13</f>
        <v>impatto influenza aviaria</v>
      </c>
      <c r="N156" s="146" t="str">
        <f t="shared" ca="1" si="0"/>
        <v>07_ServNonSan_13</v>
      </c>
    </row>
    <row r="157" spans="1:25" ht="15" customHeight="1">
      <c r="A157" s="146" t="str">
        <f ca="1">TRIM(MID(CELL("nomefile",'07_ServNonSan'!$A$1),FIND("]",CELL("nomefile",'07_ServNonSan'!$A$1))+1,LEN(CELL("nomefile",'07_ServNonSan'!$A$1))-FIND("]",CELL("nomefile",'07_ServNonSan'!$A$1))))</f>
        <v>07_ServNonSan</v>
      </c>
      <c r="B157" s="146">
        <f ca="1">CELL("riga",'07_ServNonSan'!A14)</f>
        <v>14</v>
      </c>
      <c r="C157" s="146">
        <f>'INPUT CE'!$C$1</f>
        <v>509</v>
      </c>
      <c r="D157" s="146" t="str">
        <f>'07_ServNonSan'!A14</f>
        <v>BA1650</v>
      </c>
      <c r="E157" s="146" t="str">
        <f>'07_ServNonSan'!B14</f>
        <v>B.2.B.1.8)   Utenze telefoniche</v>
      </c>
      <c r="F157" s="217" t="str">
        <f>'07_ServNonSan'!C14</f>
        <v>Utenze telefoniche</v>
      </c>
      <c r="G157" s="221">
        <f>'07_ServNonSan'!D14</f>
        <v>2195295.2000000002</v>
      </c>
      <c r="H157" s="221">
        <f>'07_ServNonSan'!E14</f>
        <v>1756994.5</v>
      </c>
      <c r="I157" s="221">
        <f>'07_ServNonSan'!F14</f>
        <v>1749673</v>
      </c>
      <c r="J157" s="221">
        <f>'07_ServNonSan'!G14</f>
        <v>0</v>
      </c>
      <c r="K157" s="221">
        <f>'07_ServNonSan'!H14</f>
        <v>-7321.5</v>
      </c>
      <c r="L157" s="218">
        <f>'07_ServNonSan'!I14</f>
        <v>-4.1670591456034467E-3</v>
      </c>
      <c r="M157" s="217">
        <f>'07_ServNonSan'!J14</f>
        <v>0</v>
      </c>
      <c r="N157" s="146" t="str">
        <f t="shared" ca="1" si="0"/>
        <v>07_ServNonSan_14</v>
      </c>
    </row>
    <row r="158" spans="1:25" ht="15" customHeight="1">
      <c r="A158" s="146" t="str">
        <f ca="1">TRIM(MID(CELL("nomefile",'07_ServNonSan'!$A$1),FIND("]",CELL("nomefile",'07_ServNonSan'!$A$1))+1,LEN(CELL("nomefile",'07_ServNonSan'!$A$1))-FIND("]",CELL("nomefile",'07_ServNonSan'!$A$1))))</f>
        <v>07_ServNonSan</v>
      </c>
      <c r="B158" s="146">
        <f ca="1">CELL("riga",'07_ServNonSan'!A15)</f>
        <v>15</v>
      </c>
      <c r="C158" s="146">
        <f>'INPUT CE'!$C$1</f>
        <v>509</v>
      </c>
      <c r="D158" s="146" t="str">
        <f>'07_ServNonSan'!A15</f>
        <v>BA1660</v>
      </c>
      <c r="E158" s="146" t="str">
        <f>'07_ServNonSan'!B15</f>
        <v>B.2.B.1.9)   Utenze elettricità</v>
      </c>
      <c r="F158" s="217" t="str">
        <f>'07_ServNonSan'!C15</f>
        <v>Utenze elettricità</v>
      </c>
      <c r="G158" s="221">
        <f>'07_ServNonSan'!D15</f>
        <v>4524012.41</v>
      </c>
      <c r="H158" s="221">
        <f>'07_ServNonSan'!E15</f>
        <v>3551880.88</v>
      </c>
      <c r="I158" s="221">
        <f>'07_ServNonSan'!F15</f>
        <v>4489476.16</v>
      </c>
      <c r="J158" s="221">
        <f>'07_ServNonSan'!G15</f>
        <v>0</v>
      </c>
      <c r="K158" s="221">
        <f>'07_ServNonSan'!H15</f>
        <v>937595.28000000026</v>
      </c>
      <c r="L158" s="218">
        <f>'07_ServNonSan'!I15</f>
        <v>0.26397148769245904</v>
      </c>
      <c r="M158" s="217" t="str">
        <f>'07_ServNonSan'!J15</f>
        <v>Aumento costi energia elettrica</v>
      </c>
      <c r="N158" s="146" t="str">
        <f t="shared" ca="1" si="0"/>
        <v>07_ServNonSan_15</v>
      </c>
    </row>
    <row r="159" spans="1:25" ht="15" customHeight="1">
      <c r="A159" s="146" t="str">
        <f ca="1">TRIM(MID(CELL("nomefile",'07_ServNonSan'!$A$1),FIND("]",CELL("nomefile",'07_ServNonSan'!$A$1))+1,LEN(CELL("nomefile",'07_ServNonSan'!$A$1))-FIND("]",CELL("nomefile",'07_ServNonSan'!$A$1))))</f>
        <v>07_ServNonSan</v>
      </c>
      <c r="B159" s="146">
        <f ca="1">CELL("riga",'07_ServNonSan'!A16)</f>
        <v>16</v>
      </c>
      <c r="C159" s="146">
        <f>'INPUT CE'!$C$1</f>
        <v>509</v>
      </c>
      <c r="D159" s="146" t="str">
        <f>'07_ServNonSan'!A16</f>
        <v>BA1670</v>
      </c>
      <c r="E159" s="146" t="str">
        <f>'07_ServNonSan'!B16</f>
        <v>B.2.B.1.10)   Altre utenze</v>
      </c>
      <c r="F159" s="217" t="str">
        <f>'07_ServNonSan'!C16</f>
        <v>Altre utenze</v>
      </c>
      <c r="G159" s="221">
        <f>'07_ServNonSan'!D16</f>
        <v>1138131.75</v>
      </c>
      <c r="H159" s="221">
        <f>'07_ServNonSan'!E16</f>
        <v>960940.21</v>
      </c>
      <c r="I159" s="221">
        <f>'07_ServNonSan'!F16</f>
        <v>1056223.1399999999</v>
      </c>
      <c r="J159" s="221">
        <f>'07_ServNonSan'!G16</f>
        <v>0</v>
      </c>
      <c r="K159" s="221">
        <f>'07_ServNonSan'!H16</f>
        <v>95282.929999999935</v>
      </c>
      <c r="L159" s="218">
        <f>'07_ServNonSan'!I16</f>
        <v>9.9155940201524073E-2</v>
      </c>
      <c r="M159" s="217" t="str">
        <f>'07_ServNonSan'!J16</f>
        <v>Aumento costi e consumi</v>
      </c>
      <c r="N159" s="146" t="str">
        <f t="shared" ca="1" si="0"/>
        <v>07_ServNonSan_16</v>
      </c>
    </row>
    <row r="160" spans="1:25" ht="15" customHeight="1">
      <c r="A160" s="146" t="str">
        <f ca="1">TRIM(MID(CELL("nomefile",'07_ServNonSan'!$A$1),FIND("]",CELL("nomefile",'07_ServNonSan'!$A$1))+1,LEN(CELL("nomefile",'07_ServNonSan'!$A$1))-FIND("]",CELL("nomefile",'07_ServNonSan'!$A$1))))</f>
        <v>07_ServNonSan</v>
      </c>
      <c r="B160" s="146">
        <f ca="1">CELL("riga",'07_ServNonSan'!A17)</f>
        <v>17</v>
      </c>
      <c r="C160" s="146">
        <f>'INPUT CE'!$C$1</f>
        <v>509</v>
      </c>
      <c r="D160" s="146" t="str">
        <f>'07_ServNonSan'!A17</f>
        <v>BA1690</v>
      </c>
      <c r="E160" s="146" t="str">
        <f>'07_ServNonSan'!B17</f>
        <v>B.2.B.1.11.A)  Premi di assicurazione - R.C. Professionale</v>
      </c>
      <c r="F160" s="217" t="str">
        <f>'07_ServNonSan'!C17</f>
        <v>Premi di assicurazione - R.C. Professionale</v>
      </c>
      <c r="G160" s="221">
        <f>'07_ServNonSan'!D17</f>
        <v>0</v>
      </c>
      <c r="H160" s="221">
        <f>'07_ServNonSan'!E17</f>
        <v>0</v>
      </c>
      <c r="I160" s="221">
        <f>'07_ServNonSan'!F17</f>
        <v>0</v>
      </c>
      <c r="J160" s="221">
        <f>'07_ServNonSan'!G17</f>
        <v>0</v>
      </c>
      <c r="K160" s="221">
        <f>'07_ServNonSan'!H17</f>
        <v>0</v>
      </c>
      <c r="L160" s="218" t="e">
        <f>'07_ServNonSan'!I17</f>
        <v>#DIV/0!</v>
      </c>
      <c r="M160" s="217">
        <f>'07_ServNonSan'!J17</f>
        <v>0</v>
      </c>
      <c r="N160" s="146" t="str">
        <f t="shared" ca="1" si="0"/>
        <v>07_ServNonSan_17</v>
      </c>
    </row>
    <row r="161" spans="1:14" ht="15" customHeight="1">
      <c r="A161" s="146" t="str">
        <f ca="1">TRIM(MID(CELL("nomefile",'07_ServNonSan'!$A$1),FIND("]",CELL("nomefile",'07_ServNonSan'!$A$1))+1,LEN(CELL("nomefile",'07_ServNonSan'!$A$1))-FIND("]",CELL("nomefile",'07_ServNonSan'!$A$1))))</f>
        <v>07_ServNonSan</v>
      </c>
      <c r="B161" s="146">
        <f ca="1">CELL("riga",'07_ServNonSan'!A18)</f>
        <v>18</v>
      </c>
      <c r="C161" s="146">
        <f>'INPUT CE'!$C$1</f>
        <v>509</v>
      </c>
      <c r="D161" s="146" t="str">
        <f>'07_ServNonSan'!A18</f>
        <v>BA1700</v>
      </c>
      <c r="E161" s="146" t="str">
        <f>'07_ServNonSan'!B18</f>
        <v>B.2.B.1.11.B)  Premi di assicurazione - Altri premi assicurativi</v>
      </c>
      <c r="F161" s="217" t="str">
        <f>'07_ServNonSan'!C18</f>
        <v>Premi di assicurazione - Altri premi assicurativi</v>
      </c>
      <c r="G161" s="221">
        <f>'07_ServNonSan'!D18</f>
        <v>765114.89</v>
      </c>
      <c r="H161" s="221">
        <f>'07_ServNonSan'!E18</f>
        <v>713738.64</v>
      </c>
      <c r="I161" s="221">
        <f>'07_ServNonSan'!F18</f>
        <v>680365.29</v>
      </c>
      <c r="J161" s="221">
        <f>'07_ServNonSan'!G18</f>
        <v>72318.350000000006</v>
      </c>
      <c r="K161" s="221">
        <f>'07_ServNonSan'!H18</f>
        <v>-33373.349999999977</v>
      </c>
      <c r="L161" s="218">
        <f>'07_ServNonSan'!I18</f>
        <v>-4.6758502524117174E-2</v>
      </c>
      <c r="M161" s="217">
        <f>'07_ServNonSan'!J18</f>
        <v>0</v>
      </c>
      <c r="N161" s="146" t="str">
        <f t="shared" ca="1" si="0"/>
        <v>07_ServNonSan_18</v>
      </c>
    </row>
    <row r="162" spans="1:14" ht="15" customHeight="1">
      <c r="A162" s="146" t="str">
        <f ca="1">TRIM(MID(CELL("nomefile",'07_ServNonSan'!$A$1),FIND("]",CELL("nomefile",'07_ServNonSan'!$A$1))+1,LEN(CELL("nomefile",'07_ServNonSan'!$A$1))-FIND("]",CELL("nomefile",'07_ServNonSan'!$A$1))))</f>
        <v>07_ServNonSan</v>
      </c>
      <c r="B162" s="146">
        <f ca="1">CELL("riga",'07_ServNonSan'!A19)</f>
        <v>19</v>
      </c>
      <c r="C162" s="146">
        <f>'INPUT CE'!$C$1</f>
        <v>509</v>
      </c>
      <c r="D162" s="146" t="str">
        <f>'07_ServNonSan'!A19</f>
        <v>BA1720</v>
      </c>
      <c r="E162" s="146" t="str">
        <f>'07_ServNonSan'!B19</f>
        <v>B.2.B.1.12.A) Altri servizi non sanitari da pubblico (Aziende sanitarie pubbliche della Regione)</v>
      </c>
      <c r="F162" s="217" t="str">
        <f>'07_ServNonSan'!C19</f>
        <v>Altri servizi non sanitari da pubblico (Aziende sanitarie pubbliche della Regione)</v>
      </c>
      <c r="G162" s="221">
        <f>'07_ServNonSan'!D19</f>
        <v>645593.62</v>
      </c>
      <c r="H162" s="221">
        <f>'07_ServNonSan'!E19</f>
        <v>567458.68000000005</v>
      </c>
      <c r="I162" s="221">
        <f>'07_ServNonSan'!F19</f>
        <v>533530.91</v>
      </c>
      <c r="J162" s="221">
        <f>'07_ServNonSan'!G19</f>
        <v>0</v>
      </c>
      <c r="K162" s="221">
        <f>'07_ServNonSan'!H19</f>
        <v>-33927.770000000019</v>
      </c>
      <c r="L162" s="218">
        <f>'07_ServNonSan'!I19</f>
        <v>-5.9788970009234887E-2</v>
      </c>
      <c r="M162" s="217">
        <f>'07_ServNonSan'!J19</f>
        <v>0</v>
      </c>
      <c r="N162" s="146" t="str">
        <f t="shared" ca="1" si="0"/>
        <v>07_ServNonSan_19</v>
      </c>
    </row>
    <row r="163" spans="1:14" ht="15" customHeight="1">
      <c r="A163" s="146" t="str">
        <f ca="1">TRIM(MID(CELL("nomefile",'07_ServNonSan'!$A$1),FIND("]",CELL("nomefile",'07_ServNonSan'!$A$1))+1,LEN(CELL("nomefile",'07_ServNonSan'!$A$1))-FIND("]",CELL("nomefile",'07_ServNonSan'!$A$1))))</f>
        <v>07_ServNonSan</v>
      </c>
      <c r="B163" s="146">
        <f ca="1">CELL("riga",'07_ServNonSan'!A20)</f>
        <v>20</v>
      </c>
      <c r="C163" s="146">
        <f>'INPUT CE'!$C$1</f>
        <v>509</v>
      </c>
      <c r="D163" s="146" t="str">
        <f>'07_ServNonSan'!A20</f>
        <v>BA1730</v>
      </c>
      <c r="E163" s="146" t="str">
        <f>'07_ServNonSan'!B20</f>
        <v>B.2.B.1.12.B) Altri servizi non sanitari da altri soggetti pubblici</v>
      </c>
      <c r="F163" s="217" t="str">
        <f>'07_ServNonSan'!C20</f>
        <v>Altri servizi non sanitari da altri soggetti pubblici</v>
      </c>
      <c r="G163" s="221">
        <f>'07_ServNonSan'!D20</f>
        <v>20536.099999999999</v>
      </c>
      <c r="H163" s="221">
        <f>'07_ServNonSan'!E20</f>
        <v>33523.199999999997</v>
      </c>
      <c r="I163" s="221">
        <f>'07_ServNonSan'!F20</f>
        <v>593620.77</v>
      </c>
      <c r="J163" s="221">
        <f>'07_ServNonSan'!G20</f>
        <v>188233.01</v>
      </c>
      <c r="K163" s="221">
        <f>'07_ServNonSan'!H20</f>
        <v>560097.57000000007</v>
      </c>
      <c r="L163" s="218">
        <f>'07_ServNonSan'!I20</f>
        <v>16.70775970074456</v>
      </c>
      <c r="M163" s="217" t="str">
        <f>'07_ServNonSan'!J20</f>
        <v>Convenzione Arsenal per fascicolo sanitario</v>
      </c>
      <c r="N163" s="146" t="str">
        <f t="shared" ca="1" si="0"/>
        <v>07_ServNonSan_20</v>
      </c>
    </row>
    <row r="164" spans="1:14" ht="15" customHeight="1">
      <c r="A164" s="146" t="str">
        <f ca="1">TRIM(MID(CELL("nomefile",'07_ServNonSan'!$A$1),FIND("]",CELL("nomefile",'07_ServNonSan'!$A$1))+1,LEN(CELL("nomefile",'07_ServNonSan'!$A$1))-FIND("]",CELL("nomefile",'07_ServNonSan'!$A$1))))</f>
        <v>07_ServNonSan</v>
      </c>
      <c r="B164" s="146">
        <f ca="1">CELL("riga",'07_ServNonSan'!A21)</f>
        <v>21</v>
      </c>
      <c r="C164" s="146">
        <f>'INPUT CE'!$C$1</f>
        <v>509</v>
      </c>
      <c r="D164" s="146" t="str">
        <f>'07_ServNonSan'!A21</f>
        <v>BA1740a</v>
      </c>
      <c r="E164" s="146" t="str">
        <f>'07_ServNonSan'!B21</f>
        <v>B.2.B.1.12.C.1) Altri servizi non sanitari esternalizzati (1)</v>
      </c>
      <c r="F164" s="217" t="str">
        <f>'07_ServNonSan'!C21</f>
        <v>Altri servizi non sanitari esternalizzati (1)</v>
      </c>
      <c r="G164" s="221">
        <f>'07_ServNonSan'!D21</f>
        <v>12620684.32</v>
      </c>
      <c r="H164" s="221">
        <f>'07_ServNonSan'!E21</f>
        <v>12396432.58</v>
      </c>
      <c r="I164" s="221">
        <f>'07_ServNonSan'!F21</f>
        <v>14591121</v>
      </c>
      <c r="J164" s="221">
        <f>'07_ServNonSan'!G21</f>
        <v>3518815.62</v>
      </c>
      <c r="K164" s="221">
        <f>'07_ServNonSan'!H21</f>
        <v>2194688.42</v>
      </c>
      <c r="L164" s="218">
        <f>'07_ServNonSan'!I21</f>
        <v>0.17704193572115567</v>
      </c>
      <c r="M164" s="217" t="str">
        <f>'07_ServNonSan'!J21</f>
        <v>Vedi sezione sottostante</v>
      </c>
      <c r="N164" s="146" t="str">
        <f t="shared" ca="1" si="0"/>
        <v>07_ServNonSan_21</v>
      </c>
    </row>
    <row r="165" spans="1:14" ht="15" customHeight="1">
      <c r="A165" s="146" t="str">
        <f ca="1">TRIM(MID(CELL("nomefile",'07_ServNonSan'!$A$1),FIND("]",CELL("nomefile",'07_ServNonSan'!$A$1))+1,LEN(CELL("nomefile",'07_ServNonSan'!$A$1))-FIND("]",CELL("nomefile",'07_ServNonSan'!$A$1))))</f>
        <v>07_ServNonSan</v>
      </c>
      <c r="B165" s="146">
        <f ca="1">CELL("riga",'07_ServNonSan'!A22)</f>
        <v>22</v>
      </c>
      <c r="C165" s="146">
        <f>'INPUT CE'!$C$1</f>
        <v>509</v>
      </c>
      <c r="D165" s="146" t="str">
        <f>'07_ServNonSan'!A22</f>
        <v>BA1740b</v>
      </c>
      <c r="E165" s="146" t="str">
        <f>'07_ServNonSan'!B22</f>
        <v>B.2.B.1.12.C.2) Altri servizi non sanitari da privato: altro (2)</v>
      </c>
      <c r="F165" s="217" t="str">
        <f>'07_ServNonSan'!C22</f>
        <v>Altri servizi non sanitari da privato: altro (2)</v>
      </c>
      <c r="G165" s="221">
        <f>'07_ServNonSan'!D22</f>
        <v>4686428.2</v>
      </c>
      <c r="H165" s="221">
        <f>'07_ServNonSan'!E22</f>
        <v>5259025.84</v>
      </c>
      <c r="I165" s="221">
        <f>'07_ServNonSan'!F22</f>
        <v>7013415.6699999999</v>
      </c>
      <c r="J165" s="221">
        <f>'07_ServNonSan'!G22</f>
        <v>1434623.7500000002</v>
      </c>
      <c r="K165" s="221">
        <f>'07_ServNonSan'!H22</f>
        <v>1754389.83</v>
      </c>
      <c r="L165" s="218">
        <f>'07_ServNonSan'!I22</f>
        <v>0.33359597069407054</v>
      </c>
      <c r="M165" s="217" t="str">
        <f>'07_ServNonSan'!J22</f>
        <v>Vedi sezione sottostante</v>
      </c>
      <c r="N165" s="146" t="str">
        <f t="shared" ca="1" si="0"/>
        <v>07_ServNonSan_22</v>
      </c>
    </row>
    <row r="166" spans="1:14" ht="15" customHeight="1">
      <c r="A166" s="146" t="str">
        <f ca="1">TRIM(MID(CELL("nomefile",'07_ServNonSan'!$A$1),FIND("]",CELL("nomefile",'07_ServNonSan'!$A$1))+1,LEN(CELL("nomefile",'07_ServNonSan'!$A$1))-FIND("]",CELL("nomefile",'07_ServNonSan'!$A$1))))</f>
        <v>07_ServNonSan</v>
      </c>
      <c r="B166" s="146">
        <f ca="1">CELL("riga",'07_ServNonSan'!A28)</f>
        <v>28</v>
      </c>
      <c r="C166" s="146">
        <f>'INPUT CE'!$C$1</f>
        <v>509</v>
      </c>
      <c r="D166" s="146" t="str">
        <f>'07_ServNonSan'!A28</f>
        <v>di cui BA1740a</v>
      </c>
      <c r="E166" s="221" t="str">
        <f>'07_ServNonSan'!B28</f>
        <v xml:space="preserve">servizi sociali:mediatori culturali </v>
      </c>
      <c r="F166" s="146">
        <f>'07_ServNonSan'!C28</f>
        <v>0</v>
      </c>
      <c r="G166" s="221">
        <f>'07_ServNonSan'!D28</f>
        <v>0</v>
      </c>
      <c r="H166" s="221">
        <f>'07_ServNonSan'!E28</f>
        <v>14995.32</v>
      </c>
      <c r="I166" s="221">
        <f>'07_ServNonSan'!F28</f>
        <v>0</v>
      </c>
      <c r="J166" s="221">
        <f>'07_ServNonSan'!G28</f>
        <v>0</v>
      </c>
      <c r="K166" s="221">
        <f>'07_ServNonSan'!H28</f>
        <v>-14995.32</v>
      </c>
      <c r="L166" s="218">
        <f>'07_ServNonSan'!I28</f>
        <v>-1</v>
      </c>
      <c r="M166" s="217">
        <f>'07_ServNonSan'!J28</f>
        <v>0</v>
      </c>
      <c r="N166" s="146" t="str">
        <f t="shared" ca="1" si="0"/>
        <v>07_ServNonSan_28</v>
      </c>
    </row>
    <row r="167" spans="1:14" ht="15" customHeight="1">
      <c r="A167" s="146" t="str">
        <f ca="1">TRIM(MID(CELL("nomefile",'07_ServNonSan'!$A$1),FIND("]",CELL("nomefile",'07_ServNonSan'!$A$1))+1,LEN(CELL("nomefile",'07_ServNonSan'!$A$1))-FIND("]",CELL("nomefile",'07_ServNonSan'!$A$1))))</f>
        <v>07_ServNonSan</v>
      </c>
      <c r="B167" s="146">
        <f ca="1">CELL("riga",'07_ServNonSan'!A29)</f>
        <v>29</v>
      </c>
      <c r="C167" s="146">
        <f>'INPUT CE'!$C$1</f>
        <v>509</v>
      </c>
      <c r="D167" s="146" t="str">
        <f>'07_ServNonSan'!A29</f>
        <v>di cui BA1740a</v>
      </c>
      <c r="E167" s="221" t="str">
        <f>'07_ServNonSan'!B29</f>
        <v>Direzione Territoriale, controllo ai varchi</v>
      </c>
      <c r="F167" s="146">
        <f>'07_ServNonSan'!C29</f>
        <v>0</v>
      </c>
      <c r="G167" s="221">
        <f>'07_ServNonSan'!D29</f>
        <v>0</v>
      </c>
      <c r="H167" s="221">
        <f>'07_ServNonSan'!E29</f>
        <v>318090.31</v>
      </c>
      <c r="I167" s="221">
        <f>'07_ServNonSan'!F29</f>
        <v>0</v>
      </c>
      <c r="J167" s="221">
        <f>'07_ServNonSan'!G29</f>
        <v>0</v>
      </c>
      <c r="K167" s="221">
        <f>'07_ServNonSan'!H29</f>
        <v>-318090.31</v>
      </c>
      <c r="L167" s="218">
        <f>'07_ServNonSan'!I29</f>
        <v>-1</v>
      </c>
      <c r="M167" s="217">
        <f>'07_ServNonSan'!J29</f>
        <v>0</v>
      </c>
      <c r="N167" s="146" t="str">
        <f t="shared" ca="1" si="0"/>
        <v>07_ServNonSan_29</v>
      </c>
    </row>
    <row r="168" spans="1:14" ht="15" customHeight="1">
      <c r="A168" s="146" t="str">
        <f ca="1">TRIM(MID(CELL("nomefile",'07_ServNonSan'!$A$1),FIND("]",CELL("nomefile",'07_ServNonSan'!$A$1))+1,LEN(CELL("nomefile",'07_ServNonSan'!$A$1))-FIND("]",CELL("nomefile",'07_ServNonSan'!$A$1))))</f>
        <v>07_ServNonSan</v>
      </c>
      <c r="B168" s="146">
        <f ca="1">CELL("riga",'07_ServNonSan'!A30)</f>
        <v>30</v>
      </c>
      <c r="C168" s="146">
        <f>'INPUT CE'!$C$1</f>
        <v>509</v>
      </c>
      <c r="D168" s="146" t="str">
        <f>'07_ServNonSan'!A30</f>
        <v>di cui BA1740a</v>
      </c>
      <c r="E168" s="221" t="str">
        <f>'07_ServNonSan'!B30</f>
        <v>Direzione Amminsitrativa Osepdaliera:contontrollo ai varchi e celle morutarie</v>
      </c>
      <c r="F168" s="146">
        <f>'07_ServNonSan'!C30</f>
        <v>0</v>
      </c>
      <c r="G168" s="221">
        <f>'07_ServNonSan'!D30</f>
        <v>0</v>
      </c>
      <c r="H168" s="221">
        <f>'07_ServNonSan'!E30</f>
        <v>446883.25</v>
      </c>
      <c r="I168" s="221">
        <f>'07_ServNonSan'!F30</f>
        <v>891549.66</v>
      </c>
      <c r="J168" s="221">
        <f>'07_ServNonSan'!G30</f>
        <v>695352.41999999993</v>
      </c>
      <c r="K168" s="221">
        <f>'07_ServNonSan'!H30</f>
        <v>444666.41000000003</v>
      </c>
      <c r="L168" s="218">
        <f>'07_ServNonSan'!I30</f>
        <v>0.99503933074242545</v>
      </c>
      <c r="M168" s="217" t="str">
        <f>'07_ServNonSan'!J30</f>
        <v xml:space="preserve">Controllo ai Varchi (€ 595.560,08): nel 2020 nel primo periodo i varchi erano gestiti con personale interno (es addetti alla sorveglianza scolastica reimpiegati nei controlli) -- successivamente il servizio è stato esternalizzato. Nel 2021 il costo è relativo all'esternalizzazione dell'intero anno. E' proseguito il servizio esternalizzato con estensione COVID per le celle mortuarie (€ 99.792,34). Importi affluiti in prg di spesa dedicati COVID. </v>
      </c>
      <c r="N168" s="146" t="str">
        <f t="shared" ca="1" si="0"/>
        <v>07_ServNonSan_30</v>
      </c>
    </row>
    <row r="169" spans="1:14" ht="15" customHeight="1">
      <c r="A169" s="146" t="str">
        <f ca="1">TRIM(MID(CELL("nomefile",'07_ServNonSan'!$A$1),FIND("]",CELL("nomefile",'07_ServNonSan'!$A$1))+1,LEN(CELL("nomefile",'07_ServNonSan'!$A$1))-FIND("]",CELL("nomefile",'07_ServNonSan'!$A$1))))</f>
        <v>07_ServNonSan</v>
      </c>
      <c r="B169" s="146">
        <f ca="1">CELL("riga",'07_ServNonSan'!A31)</f>
        <v>31</v>
      </c>
      <c r="C169" s="146">
        <f>'INPUT CE'!$C$1</f>
        <v>509</v>
      </c>
      <c r="D169" s="146" t="str">
        <f>'07_ServNonSan'!A31</f>
        <v>di cui BA1740a</v>
      </c>
      <c r="E169" s="221" t="str">
        <f>'07_ServNonSan'!B31</f>
        <v>Costi afferenti al Servizio Acquisti ed Appalti</v>
      </c>
      <c r="F169" s="146">
        <f>'07_ServNonSan'!C31</f>
        <v>0</v>
      </c>
      <c r="G169" s="221">
        <f>'07_ServNonSan'!D31</f>
        <v>0</v>
      </c>
      <c r="H169" s="221">
        <f>'07_ServNonSan'!E31</f>
        <v>10171690.42</v>
      </c>
      <c r="I169" s="221">
        <f>'07_ServNonSan'!F31</f>
        <v>0</v>
      </c>
      <c r="J169" s="221">
        <f>'07_ServNonSan'!G31</f>
        <v>0</v>
      </c>
      <c r="K169" s="221">
        <f>'07_ServNonSan'!H31</f>
        <v>-10171690.42</v>
      </c>
      <c r="L169" s="218">
        <f>'07_ServNonSan'!I31</f>
        <v>-1</v>
      </c>
      <c r="M169" s="217">
        <f>'07_ServNonSan'!J31</f>
        <v>0</v>
      </c>
      <c r="N169" s="146" t="str">
        <f t="shared" ca="1" si="0"/>
        <v>07_ServNonSan_31</v>
      </c>
    </row>
    <row r="170" spans="1:14" ht="15" customHeight="1">
      <c r="A170" s="146" t="str">
        <f ca="1">TRIM(MID(CELL("nomefile",'07_ServNonSan'!$A$1),FIND("]",CELL("nomefile",'07_ServNonSan'!$A$1))+1,LEN(CELL("nomefile",'07_ServNonSan'!$A$1))-FIND("]",CELL("nomefile",'07_ServNonSan'!$A$1))))</f>
        <v>07_ServNonSan</v>
      </c>
      <c r="B170" s="146">
        <f ca="1">CELL("riga",'07_ServNonSan'!A32)</f>
        <v>32</v>
      </c>
      <c r="C170" s="146">
        <f>'INPUT CE'!$C$1</f>
        <v>509</v>
      </c>
      <c r="D170" s="146" t="str">
        <f>'07_ServNonSan'!A32</f>
        <v>di cui BA1740a</v>
      </c>
      <c r="E170" s="221" t="str">
        <f>'07_ServNonSan'!B32</f>
        <v>Servizio Tecnico</v>
      </c>
      <c r="F170" s="146">
        <f>'07_ServNonSan'!C32</f>
        <v>0</v>
      </c>
      <c r="G170" s="221">
        <f>'07_ServNonSan'!D32</f>
        <v>0</v>
      </c>
      <c r="H170" s="221">
        <f>'07_ServNonSan'!E32</f>
        <v>1396225.74</v>
      </c>
      <c r="I170" s="221">
        <f>'07_ServNonSan'!F32</f>
        <v>0</v>
      </c>
      <c r="J170" s="221">
        <f>'07_ServNonSan'!G32</f>
        <v>0</v>
      </c>
      <c r="K170" s="221">
        <f>'07_ServNonSan'!H32</f>
        <v>-1396225.74</v>
      </c>
      <c r="L170" s="218">
        <f>'07_ServNonSan'!I32</f>
        <v>-1</v>
      </c>
      <c r="M170" s="217">
        <f>'07_ServNonSan'!J32</f>
        <v>0</v>
      </c>
      <c r="N170" s="146" t="str">
        <f t="shared" ca="1" si="0"/>
        <v>07_ServNonSan_32</v>
      </c>
    </row>
    <row r="171" spans="1:14" ht="15" customHeight="1">
      <c r="A171" s="146" t="str">
        <f ca="1">TRIM(MID(CELL("nomefile",'07_ServNonSan'!$A$1),FIND("]",CELL("nomefile",'07_ServNonSan'!$A$1))+1,LEN(CELL("nomefile",'07_ServNonSan'!$A$1))-FIND("]",CELL("nomefile",'07_ServNonSan'!$A$1))))</f>
        <v>07_ServNonSan</v>
      </c>
      <c r="B171" s="146">
        <f ca="1">CELL("riga",'07_ServNonSan'!A33)</f>
        <v>33</v>
      </c>
      <c r="C171" s="146">
        <f>'INPUT CE'!$C$1</f>
        <v>509</v>
      </c>
      <c r="D171" s="146" t="str">
        <f>'07_ServNonSan'!A33</f>
        <v>di cui BA1740a</v>
      </c>
      <c r="E171" s="221" t="str">
        <f>'07_ServNonSan'!B33</f>
        <v>Dipartimento di Prevenzione:costi nell'ambito di progettualità finanziati</v>
      </c>
      <c r="F171" s="146">
        <f>'07_ServNonSan'!C33</f>
        <v>0</v>
      </c>
      <c r="G171" s="221">
        <f>'07_ServNonSan'!D33</f>
        <v>0</v>
      </c>
      <c r="H171" s="221">
        <f>'07_ServNonSan'!E33</f>
        <v>48547.540000000008</v>
      </c>
      <c r="I171" s="221">
        <f>'07_ServNonSan'!F33</f>
        <v>0</v>
      </c>
      <c r="J171" s="221">
        <f>'07_ServNonSan'!G33</f>
        <v>0</v>
      </c>
      <c r="K171" s="221">
        <f>'07_ServNonSan'!H33</f>
        <v>-48547.540000000008</v>
      </c>
      <c r="L171" s="218">
        <f>'07_ServNonSan'!I33</f>
        <v>-1</v>
      </c>
      <c r="M171" s="217">
        <f>'07_ServNonSan'!J33</f>
        <v>0</v>
      </c>
      <c r="N171" s="146" t="str">
        <f t="shared" ca="1" si="0"/>
        <v>07_ServNonSan_33</v>
      </c>
    </row>
    <row r="172" spans="1:14" ht="15" customHeight="1">
      <c r="A172" s="146" t="str">
        <f ca="1">TRIM(MID(CELL("nomefile",'07_ServNonSan'!$A$1),FIND("]",CELL("nomefile",'07_ServNonSan'!$A$1))+1,LEN(CELL("nomefile",'07_ServNonSan'!$A$1))-FIND("]",CELL("nomefile",'07_ServNonSan'!$A$1))))</f>
        <v>07_ServNonSan</v>
      </c>
      <c r="B172" s="146">
        <f ca="1">CELL("riga",'07_ServNonSan'!A34)</f>
        <v>34</v>
      </c>
      <c r="C172" s="146">
        <f>'INPUT CE'!$C$1</f>
        <v>509</v>
      </c>
      <c r="D172" s="146" t="str">
        <f>'07_ServNonSan'!A34</f>
        <v>di cui BA1740a</v>
      </c>
      <c r="E172" s="221">
        <f>'07_ServNonSan'!B34</f>
        <v>0</v>
      </c>
      <c r="F172" s="146">
        <f>'07_ServNonSan'!C34</f>
        <v>0</v>
      </c>
      <c r="G172" s="221">
        <f>'07_ServNonSan'!D34</f>
        <v>0</v>
      </c>
      <c r="H172" s="221">
        <f>'07_ServNonSan'!E34</f>
        <v>0</v>
      </c>
      <c r="I172" s="221">
        <f>'07_ServNonSan'!F34</f>
        <v>0</v>
      </c>
      <c r="J172" s="221">
        <f>'07_ServNonSan'!G34</f>
        <v>0</v>
      </c>
      <c r="K172" s="221">
        <f>'07_ServNonSan'!H34</f>
        <v>0</v>
      </c>
      <c r="L172" s="218" t="e">
        <f>'07_ServNonSan'!I34</f>
        <v>#DIV/0!</v>
      </c>
      <c r="M172" s="217">
        <f>'07_ServNonSan'!J34</f>
        <v>0</v>
      </c>
      <c r="N172" s="146" t="str">
        <f t="shared" ca="1" si="0"/>
        <v>07_ServNonSan_34</v>
      </c>
    </row>
    <row r="173" spans="1:14" ht="15" customHeight="1">
      <c r="A173" s="146" t="str">
        <f ca="1">TRIM(MID(CELL("nomefile",'07_ServNonSan'!$A$1),FIND("]",CELL("nomefile",'07_ServNonSan'!$A$1))+1,LEN(CELL("nomefile",'07_ServNonSan'!$A$1))-FIND("]",CELL("nomefile",'07_ServNonSan'!$A$1))))</f>
        <v>07_ServNonSan</v>
      </c>
      <c r="B173" s="146">
        <f ca="1">CELL("riga",'07_ServNonSan'!A35)</f>
        <v>35</v>
      </c>
      <c r="C173" s="146">
        <f>'INPUT CE'!$C$1</f>
        <v>509</v>
      </c>
      <c r="D173" s="146" t="str">
        <f>'07_ServNonSan'!A35</f>
        <v>di cui BA1740a</v>
      </c>
      <c r="E173" s="221">
        <f>'07_ServNonSan'!B35</f>
        <v>0</v>
      </c>
      <c r="F173" s="146">
        <f>'07_ServNonSan'!C35</f>
        <v>0</v>
      </c>
      <c r="G173" s="221">
        <f>'07_ServNonSan'!D35</f>
        <v>0</v>
      </c>
      <c r="H173" s="221">
        <f>'07_ServNonSan'!E35</f>
        <v>0</v>
      </c>
      <c r="I173" s="221">
        <f>'07_ServNonSan'!F35</f>
        <v>0</v>
      </c>
      <c r="J173" s="221">
        <f>'07_ServNonSan'!G35</f>
        <v>0</v>
      </c>
      <c r="K173" s="221">
        <f>'07_ServNonSan'!H35</f>
        <v>0</v>
      </c>
      <c r="L173" s="218" t="e">
        <f>'07_ServNonSan'!I35</f>
        <v>#DIV/0!</v>
      </c>
      <c r="M173" s="217">
        <f>'07_ServNonSan'!J35</f>
        <v>0</v>
      </c>
      <c r="N173" s="146" t="str">
        <f t="shared" ca="1" si="0"/>
        <v>07_ServNonSan_35</v>
      </c>
    </row>
    <row r="174" spans="1:14" ht="15" customHeight="1">
      <c r="A174" s="146" t="str">
        <f ca="1">TRIM(MID(CELL("nomefile",'07_ServNonSan'!$A$1),FIND("]",CELL("nomefile",'07_ServNonSan'!$A$1))+1,LEN(CELL("nomefile",'07_ServNonSan'!$A$1))-FIND("]",CELL("nomefile",'07_ServNonSan'!$A$1))))</f>
        <v>07_ServNonSan</v>
      </c>
      <c r="B174" s="146">
        <f ca="1">CELL("riga",'07_ServNonSan'!A36)</f>
        <v>36</v>
      </c>
      <c r="C174" s="146">
        <f>'INPUT CE'!$C$1</f>
        <v>509</v>
      </c>
      <c r="D174" s="146" t="str">
        <f>'07_ServNonSan'!A36</f>
        <v>di cui BA1740a</v>
      </c>
      <c r="E174" s="221">
        <f>'07_ServNonSan'!B36</f>
        <v>0</v>
      </c>
      <c r="F174" s="146">
        <f>'07_ServNonSan'!C36</f>
        <v>0</v>
      </c>
      <c r="G174" s="221">
        <f>'07_ServNonSan'!D36</f>
        <v>0</v>
      </c>
      <c r="H174" s="221">
        <f>'07_ServNonSan'!E36</f>
        <v>0</v>
      </c>
      <c r="I174" s="221">
        <f>'07_ServNonSan'!F36</f>
        <v>0</v>
      </c>
      <c r="J174" s="221">
        <f>'07_ServNonSan'!G36</f>
        <v>0</v>
      </c>
      <c r="K174" s="221">
        <f>'07_ServNonSan'!H36</f>
        <v>0</v>
      </c>
      <c r="L174" s="218" t="e">
        <f>'07_ServNonSan'!I36</f>
        <v>#DIV/0!</v>
      </c>
      <c r="M174" s="217">
        <f>'07_ServNonSan'!J36</f>
        <v>0</v>
      </c>
      <c r="N174" s="146" t="str">
        <f t="shared" ca="1" si="0"/>
        <v>07_ServNonSan_36</v>
      </c>
    </row>
    <row r="175" spans="1:14" ht="15" customHeight="1">
      <c r="A175" s="146" t="str">
        <f ca="1">TRIM(MID(CELL("nomefile",'07_ServNonSan'!$A$1),FIND("]",CELL("nomefile",'07_ServNonSan'!$A$1))+1,LEN(CELL("nomefile",'07_ServNonSan'!$A$1))-FIND("]",CELL("nomefile",'07_ServNonSan'!$A$1))))</f>
        <v>07_ServNonSan</v>
      </c>
      <c r="B175" s="146">
        <f ca="1">CELL("riga",'07_ServNonSan'!A37)</f>
        <v>37</v>
      </c>
      <c r="C175" s="146">
        <f>'INPUT CE'!$C$1</f>
        <v>509</v>
      </c>
      <c r="D175" s="146" t="str">
        <f>'07_ServNonSan'!A37</f>
        <v>di cui BA1740a</v>
      </c>
      <c r="E175" s="221">
        <f>'07_ServNonSan'!B37</f>
        <v>0</v>
      </c>
      <c r="F175" s="146">
        <f>'07_ServNonSan'!C37</f>
        <v>0</v>
      </c>
      <c r="G175" s="221">
        <f>'07_ServNonSan'!D37</f>
        <v>0</v>
      </c>
      <c r="H175" s="221">
        <f>'07_ServNonSan'!E37</f>
        <v>0</v>
      </c>
      <c r="I175" s="221">
        <f>'07_ServNonSan'!F37</f>
        <v>0</v>
      </c>
      <c r="J175" s="221">
        <f>'07_ServNonSan'!G37</f>
        <v>0</v>
      </c>
      <c r="K175" s="221">
        <f>'07_ServNonSan'!H37</f>
        <v>0</v>
      </c>
      <c r="L175" s="218" t="e">
        <f>'07_ServNonSan'!I37</f>
        <v>#DIV/0!</v>
      </c>
      <c r="M175" s="217">
        <f>'07_ServNonSan'!J37</f>
        <v>0</v>
      </c>
      <c r="N175" s="146" t="str">
        <f t="shared" ca="1" si="0"/>
        <v>07_ServNonSan_37</v>
      </c>
    </row>
    <row r="176" spans="1:14" ht="15" customHeight="1">
      <c r="A176" s="146" t="str">
        <f ca="1">TRIM(MID(CELL("nomefile",'07_ServNonSan'!$A$1),FIND("]",CELL("nomefile",'07_ServNonSan'!$A$1))+1,LEN(CELL("nomefile",'07_ServNonSan'!$A$1))-FIND("]",CELL("nomefile",'07_ServNonSan'!$A$1))))</f>
        <v>07_ServNonSan</v>
      </c>
      <c r="B176" s="146">
        <f ca="1">CELL("riga",'07_ServNonSan'!A38)</f>
        <v>38</v>
      </c>
      <c r="C176" s="146">
        <f>'INPUT CE'!$C$1</f>
        <v>509</v>
      </c>
      <c r="D176" s="146" t="str">
        <f>'07_ServNonSan'!A38</f>
        <v>di cui BA1740a</v>
      </c>
      <c r="E176" s="221">
        <f>'07_ServNonSan'!B38</f>
        <v>0</v>
      </c>
      <c r="F176" s="146">
        <f>'07_ServNonSan'!C38</f>
        <v>0</v>
      </c>
      <c r="G176" s="221">
        <f>'07_ServNonSan'!D38</f>
        <v>0</v>
      </c>
      <c r="H176" s="221">
        <f>'07_ServNonSan'!E38</f>
        <v>0</v>
      </c>
      <c r="I176" s="221">
        <f>'07_ServNonSan'!F38</f>
        <v>0</v>
      </c>
      <c r="J176" s="221">
        <f>'07_ServNonSan'!G38</f>
        <v>0</v>
      </c>
      <c r="K176" s="221">
        <f>'07_ServNonSan'!H38</f>
        <v>0</v>
      </c>
      <c r="L176" s="218" t="e">
        <f>'07_ServNonSan'!I38</f>
        <v>#DIV/0!</v>
      </c>
      <c r="M176" s="217">
        <f>'07_ServNonSan'!J38</f>
        <v>0</v>
      </c>
      <c r="N176" s="146" t="str">
        <f t="shared" ca="1" si="0"/>
        <v>07_ServNonSan_38</v>
      </c>
    </row>
    <row r="177" spans="1:14" ht="15" customHeight="1">
      <c r="A177" s="146" t="str">
        <f ca="1">TRIM(MID(CELL("nomefile",'07_ServNonSan'!$A$1),FIND("]",CELL("nomefile",'07_ServNonSan'!$A$1))+1,LEN(CELL("nomefile",'07_ServNonSan'!$A$1))-FIND("]",CELL("nomefile",'07_ServNonSan'!$A$1))))</f>
        <v>07_ServNonSan</v>
      </c>
      <c r="B177" s="146">
        <f ca="1">CELL("riga",'07_ServNonSan'!A39)</f>
        <v>39</v>
      </c>
      <c r="C177" s="146">
        <f>'INPUT CE'!$C$1</f>
        <v>509</v>
      </c>
      <c r="D177" s="146" t="str">
        <f>'07_ServNonSan'!A39</f>
        <v>di cui BA1740a</v>
      </c>
      <c r="E177" s="221">
        <f>'07_ServNonSan'!B39</f>
        <v>0</v>
      </c>
      <c r="F177" s="146">
        <f>'07_ServNonSan'!C39</f>
        <v>0</v>
      </c>
      <c r="G177" s="221">
        <f>'07_ServNonSan'!D39</f>
        <v>0</v>
      </c>
      <c r="H177" s="221">
        <f>'07_ServNonSan'!E39</f>
        <v>0</v>
      </c>
      <c r="I177" s="221">
        <f>'07_ServNonSan'!F39</f>
        <v>0</v>
      </c>
      <c r="J177" s="221">
        <f>'07_ServNonSan'!G39</f>
        <v>0</v>
      </c>
      <c r="K177" s="221">
        <f>'07_ServNonSan'!H39</f>
        <v>0</v>
      </c>
      <c r="L177" s="218" t="e">
        <f>'07_ServNonSan'!I39</f>
        <v>#DIV/0!</v>
      </c>
      <c r="M177" s="217">
        <f>'07_ServNonSan'!J39</f>
        <v>0</v>
      </c>
      <c r="N177" s="146" t="str">
        <f t="shared" ca="1" si="0"/>
        <v>07_ServNonSan_39</v>
      </c>
    </row>
    <row r="178" spans="1:14" ht="15" customHeight="1">
      <c r="A178" s="146" t="str">
        <f ca="1">TRIM(MID(CELL("nomefile",'07_ServNonSan'!$A$1),FIND("]",CELL("nomefile",'07_ServNonSan'!$A$1))+1,LEN(CELL("nomefile",'07_ServNonSan'!$A$1))-FIND("]",CELL("nomefile",'07_ServNonSan'!$A$1))))</f>
        <v>07_ServNonSan</v>
      </c>
      <c r="B178" s="146">
        <f ca="1">CELL("riga",'07_ServNonSan'!A40)</f>
        <v>40</v>
      </c>
      <c r="C178" s="146">
        <f>'INPUT CE'!$C$1</f>
        <v>509</v>
      </c>
      <c r="D178" s="146" t="str">
        <f>'07_ServNonSan'!A40</f>
        <v>di cui BA1740a</v>
      </c>
      <c r="E178" s="221">
        <f>'07_ServNonSan'!B40</f>
        <v>0</v>
      </c>
      <c r="F178" s="146">
        <f>'07_ServNonSan'!C40</f>
        <v>0</v>
      </c>
      <c r="G178" s="221">
        <f>'07_ServNonSan'!D40</f>
        <v>0</v>
      </c>
      <c r="H178" s="221">
        <f>'07_ServNonSan'!E40</f>
        <v>0</v>
      </c>
      <c r="I178" s="221">
        <f>'07_ServNonSan'!F40</f>
        <v>0</v>
      </c>
      <c r="J178" s="221">
        <f>'07_ServNonSan'!G40</f>
        <v>0</v>
      </c>
      <c r="K178" s="221">
        <f>'07_ServNonSan'!H40</f>
        <v>0</v>
      </c>
      <c r="L178" s="218" t="e">
        <f>'07_ServNonSan'!I40</f>
        <v>#DIV/0!</v>
      </c>
      <c r="M178" s="217">
        <f>'07_ServNonSan'!J40</f>
        <v>0</v>
      </c>
      <c r="N178" s="146" t="str">
        <f t="shared" ca="1" si="0"/>
        <v>07_ServNonSan_40</v>
      </c>
    </row>
    <row r="179" spans="1:14" ht="15" customHeight="1">
      <c r="A179" s="146" t="str">
        <f ca="1">TRIM(MID(CELL("nomefile",'07_ServNonSan'!$A$1),FIND("]",CELL("nomefile",'07_ServNonSan'!$A$1))+1,LEN(CELL("nomefile",'07_ServNonSan'!$A$1))-FIND("]",CELL("nomefile",'07_ServNonSan'!$A$1))))</f>
        <v>07_ServNonSan</v>
      </c>
      <c r="B179" s="146">
        <f ca="1">CELL("riga",'07_ServNonSan'!A41)</f>
        <v>41</v>
      </c>
      <c r="C179" s="146">
        <f>'INPUT CE'!$C$1</f>
        <v>509</v>
      </c>
      <c r="D179" s="146" t="str">
        <f>'07_ServNonSan'!A41</f>
        <v>di cui BA1740a</v>
      </c>
      <c r="E179" s="221">
        <f>'07_ServNonSan'!B41</f>
        <v>0</v>
      </c>
      <c r="F179" s="146">
        <f>'07_ServNonSan'!C41</f>
        <v>0</v>
      </c>
      <c r="G179" s="221">
        <f>'07_ServNonSan'!D41</f>
        <v>0</v>
      </c>
      <c r="H179" s="221">
        <f>'07_ServNonSan'!E41</f>
        <v>0</v>
      </c>
      <c r="I179" s="221">
        <f>'07_ServNonSan'!F41</f>
        <v>0</v>
      </c>
      <c r="J179" s="221">
        <f>'07_ServNonSan'!G41</f>
        <v>0</v>
      </c>
      <c r="K179" s="221">
        <f>'07_ServNonSan'!H41</f>
        <v>0</v>
      </c>
      <c r="L179" s="218" t="e">
        <f>'07_ServNonSan'!I41</f>
        <v>#DIV/0!</v>
      </c>
      <c r="M179" s="217">
        <f>'07_ServNonSan'!J41</f>
        <v>0</v>
      </c>
      <c r="N179" s="146" t="str">
        <f t="shared" ca="1" si="0"/>
        <v>07_ServNonSan_41</v>
      </c>
    </row>
    <row r="180" spans="1:14" ht="15" customHeight="1">
      <c r="A180" s="146" t="str">
        <f ca="1">TRIM(MID(CELL("nomefile",'07_ServNonSan'!$A$1),FIND("]",CELL("nomefile",'07_ServNonSan'!$A$1))+1,LEN(CELL("nomefile",'07_ServNonSan'!$A$1))-FIND("]",CELL("nomefile",'07_ServNonSan'!$A$1))))</f>
        <v>07_ServNonSan</v>
      </c>
      <c r="B180" s="146">
        <f ca="1">CELL("riga",'07_ServNonSan'!A42)</f>
        <v>42</v>
      </c>
      <c r="C180" s="146">
        <f>'INPUT CE'!$C$1</f>
        <v>509</v>
      </c>
      <c r="D180" s="146" t="str">
        <f>'07_ServNonSan'!A42</f>
        <v>di cui BA1740a</v>
      </c>
      <c r="E180" s="221">
        <f>'07_ServNonSan'!B42</f>
        <v>0</v>
      </c>
      <c r="F180" s="146">
        <f>'07_ServNonSan'!C42</f>
        <v>0</v>
      </c>
      <c r="G180" s="221">
        <f>'07_ServNonSan'!D42</f>
        <v>0</v>
      </c>
      <c r="H180" s="221">
        <f>'07_ServNonSan'!E42</f>
        <v>0</v>
      </c>
      <c r="I180" s="221">
        <f>'07_ServNonSan'!F42</f>
        <v>0</v>
      </c>
      <c r="J180" s="221">
        <f>'07_ServNonSan'!G42</f>
        <v>0</v>
      </c>
      <c r="K180" s="221">
        <f>'07_ServNonSan'!H42</f>
        <v>0</v>
      </c>
      <c r="L180" s="218" t="e">
        <f>'07_ServNonSan'!I42</f>
        <v>#DIV/0!</v>
      </c>
      <c r="M180" s="217">
        <f>'07_ServNonSan'!J42</f>
        <v>0</v>
      </c>
      <c r="N180" s="146" t="str">
        <f t="shared" ca="1" si="0"/>
        <v>07_ServNonSan_42</v>
      </c>
    </row>
    <row r="181" spans="1:14" ht="15" customHeight="1">
      <c r="A181" s="146" t="str">
        <f ca="1">TRIM(MID(CELL("nomefile",'07_ServNonSan'!$A$1),FIND("]",CELL("nomefile",'07_ServNonSan'!$A$1))+1,LEN(CELL("nomefile",'07_ServNonSan'!$A$1))-FIND("]",CELL("nomefile",'07_ServNonSan'!$A$1))))</f>
        <v>07_ServNonSan</v>
      </c>
      <c r="B181" s="146">
        <f ca="1">CELL("riga",'07_ServNonSan'!A43)</f>
        <v>43</v>
      </c>
      <c r="C181" s="146">
        <f>'INPUT CE'!$C$1</f>
        <v>509</v>
      </c>
      <c r="D181" s="146" t="str">
        <f>'07_ServNonSan'!A43</f>
        <v>di cui BA1740a</v>
      </c>
      <c r="E181" s="221">
        <f>'07_ServNonSan'!B43</f>
        <v>0</v>
      </c>
      <c r="F181" s="146">
        <f>'07_ServNonSan'!C43</f>
        <v>0</v>
      </c>
      <c r="G181" s="221">
        <f>'07_ServNonSan'!D43</f>
        <v>0</v>
      </c>
      <c r="H181" s="221">
        <f>'07_ServNonSan'!E43</f>
        <v>0</v>
      </c>
      <c r="I181" s="221">
        <f>'07_ServNonSan'!F43</f>
        <v>0</v>
      </c>
      <c r="J181" s="221">
        <f>'07_ServNonSan'!G43</f>
        <v>0</v>
      </c>
      <c r="K181" s="221">
        <f>'07_ServNonSan'!H43</f>
        <v>0</v>
      </c>
      <c r="L181" s="218" t="e">
        <f>'07_ServNonSan'!I43</f>
        <v>#DIV/0!</v>
      </c>
      <c r="M181" s="217">
        <f>'07_ServNonSan'!J43</f>
        <v>0</v>
      </c>
      <c r="N181" s="146" t="str">
        <f t="shared" ca="1" si="0"/>
        <v>07_ServNonSan_43</v>
      </c>
    </row>
    <row r="182" spans="1:14" ht="15" customHeight="1">
      <c r="A182" s="146" t="str">
        <f ca="1">TRIM(MID(CELL("nomefile",'07_ServNonSan'!$A$1),FIND("]",CELL("nomefile",'07_ServNonSan'!$A$1))+1,LEN(CELL("nomefile",'07_ServNonSan'!$A$1))-FIND("]",CELL("nomefile",'07_ServNonSan'!$A$1))))</f>
        <v>07_ServNonSan</v>
      </c>
      <c r="B182" s="146">
        <f ca="1">CELL("riga",'07_ServNonSan'!A44)</f>
        <v>44</v>
      </c>
      <c r="C182" s="146">
        <f>'INPUT CE'!$C$1</f>
        <v>509</v>
      </c>
      <c r="D182" s="146" t="str">
        <f>'07_ServNonSan'!A44</f>
        <v>di cui BA1740a</v>
      </c>
      <c r="E182" s="221">
        <f>'07_ServNonSan'!B44</f>
        <v>0</v>
      </c>
      <c r="F182" s="146">
        <f>'07_ServNonSan'!C44</f>
        <v>0</v>
      </c>
      <c r="G182" s="221">
        <f>'07_ServNonSan'!D44</f>
        <v>0</v>
      </c>
      <c r="H182" s="221">
        <f>'07_ServNonSan'!E44</f>
        <v>0</v>
      </c>
      <c r="I182" s="221">
        <f>'07_ServNonSan'!F44</f>
        <v>0</v>
      </c>
      <c r="J182" s="221">
        <f>'07_ServNonSan'!G44</f>
        <v>0</v>
      </c>
      <c r="K182" s="221">
        <f>'07_ServNonSan'!H44</f>
        <v>0</v>
      </c>
      <c r="L182" s="218" t="e">
        <f>'07_ServNonSan'!I44</f>
        <v>#DIV/0!</v>
      </c>
      <c r="M182" s="217">
        <f>'07_ServNonSan'!J44</f>
        <v>0</v>
      </c>
      <c r="N182" s="146" t="str">
        <f t="shared" ca="1" si="0"/>
        <v>07_ServNonSan_44</v>
      </c>
    </row>
    <row r="183" spans="1:14" ht="15" customHeight="1">
      <c r="A183" s="146" t="str">
        <f ca="1">TRIM(MID(CELL("nomefile",'07_ServNonSan'!$A$1),FIND("]",CELL("nomefile",'07_ServNonSan'!$A$1))+1,LEN(CELL("nomefile",'07_ServNonSan'!$A$1))-FIND("]",CELL("nomefile",'07_ServNonSan'!$A$1))))</f>
        <v>07_ServNonSan</v>
      </c>
      <c r="B183" s="146">
        <f ca="1">CELL("riga",'07_ServNonSan'!A45)</f>
        <v>45</v>
      </c>
      <c r="C183" s="146">
        <f>'INPUT CE'!$C$1</f>
        <v>509</v>
      </c>
      <c r="D183" s="146" t="str">
        <f>'07_ServNonSan'!A45</f>
        <v>di cui BA1740a</v>
      </c>
      <c r="E183" s="221">
        <f>'07_ServNonSan'!B45</f>
        <v>0</v>
      </c>
      <c r="F183" s="146">
        <f>'07_ServNonSan'!C45</f>
        <v>0</v>
      </c>
      <c r="G183" s="221">
        <f>'07_ServNonSan'!D45</f>
        <v>0</v>
      </c>
      <c r="H183" s="221">
        <f>'07_ServNonSan'!E45</f>
        <v>0</v>
      </c>
      <c r="I183" s="221">
        <f>'07_ServNonSan'!F45</f>
        <v>0</v>
      </c>
      <c r="J183" s="221">
        <f>'07_ServNonSan'!G45</f>
        <v>0</v>
      </c>
      <c r="K183" s="221">
        <f>'07_ServNonSan'!H45</f>
        <v>0</v>
      </c>
      <c r="L183" s="218" t="e">
        <f>'07_ServNonSan'!I45</f>
        <v>#DIV/0!</v>
      </c>
      <c r="M183" s="217">
        <f>'07_ServNonSan'!J45</f>
        <v>0</v>
      </c>
      <c r="N183" s="146" t="str">
        <f t="shared" ca="1" si="0"/>
        <v>07_ServNonSan_45</v>
      </c>
    </row>
    <row r="184" spans="1:14" ht="15" customHeight="1">
      <c r="A184" s="146" t="str">
        <f ca="1">TRIM(MID(CELL("nomefile",'07_ServNonSan'!$A$1),FIND("]",CELL("nomefile",'07_ServNonSan'!$A$1))+1,LEN(CELL("nomefile",'07_ServNonSan'!$A$1))-FIND("]",CELL("nomefile",'07_ServNonSan'!$A$1))))</f>
        <v>07_ServNonSan</v>
      </c>
      <c r="B184" s="146">
        <f ca="1">CELL("riga",'07_ServNonSan'!A46)</f>
        <v>46</v>
      </c>
      <c r="C184" s="146">
        <f>'INPUT CE'!$C$1</f>
        <v>509</v>
      </c>
      <c r="D184" s="146" t="str">
        <f>'07_ServNonSan'!A46</f>
        <v>di cui BA1740a</v>
      </c>
      <c r="E184" s="221">
        <f>'07_ServNonSan'!B46</f>
        <v>0</v>
      </c>
      <c r="F184" s="146">
        <f>'07_ServNonSan'!C46</f>
        <v>0</v>
      </c>
      <c r="G184" s="221">
        <f>'07_ServNonSan'!D46</f>
        <v>0</v>
      </c>
      <c r="H184" s="221">
        <f>'07_ServNonSan'!E46</f>
        <v>0</v>
      </c>
      <c r="I184" s="221">
        <f>'07_ServNonSan'!F46</f>
        <v>0</v>
      </c>
      <c r="J184" s="221">
        <f>'07_ServNonSan'!G46</f>
        <v>0</v>
      </c>
      <c r="K184" s="221">
        <f>'07_ServNonSan'!H46</f>
        <v>0</v>
      </c>
      <c r="L184" s="218" t="e">
        <f>'07_ServNonSan'!I46</f>
        <v>#DIV/0!</v>
      </c>
      <c r="M184" s="217">
        <f>'07_ServNonSan'!J46</f>
        <v>0</v>
      </c>
      <c r="N184" s="146" t="str">
        <f t="shared" ca="1" si="0"/>
        <v>07_ServNonSan_46</v>
      </c>
    </row>
    <row r="185" spans="1:14" ht="15" customHeight="1">
      <c r="A185" s="146" t="str">
        <f ca="1">TRIM(MID(CELL("nomefile",'07_ServNonSan'!$A$1),FIND("]",CELL("nomefile",'07_ServNonSan'!$A$1))+1,LEN(CELL("nomefile",'07_ServNonSan'!$A$1))-FIND("]",CELL("nomefile",'07_ServNonSan'!$A$1))))</f>
        <v>07_ServNonSan</v>
      </c>
      <c r="B185" s="146">
        <f ca="1">CELL("riga",'07_ServNonSan'!A47)</f>
        <v>47</v>
      </c>
      <c r="C185" s="146">
        <f>'INPUT CE'!$C$1</f>
        <v>509</v>
      </c>
      <c r="D185" s="146" t="str">
        <f>'07_ServNonSan'!A47</f>
        <v>di cui BA1740a</v>
      </c>
      <c r="E185" s="221">
        <f>'07_ServNonSan'!B47</f>
        <v>0</v>
      </c>
      <c r="F185" s="146">
        <f>'07_ServNonSan'!C47</f>
        <v>0</v>
      </c>
      <c r="G185" s="221">
        <f>'07_ServNonSan'!D47</f>
        <v>0</v>
      </c>
      <c r="H185" s="221">
        <f>'07_ServNonSan'!E47</f>
        <v>0</v>
      </c>
      <c r="I185" s="221">
        <f>'07_ServNonSan'!F47</f>
        <v>0</v>
      </c>
      <c r="J185" s="221">
        <f>'07_ServNonSan'!G47</f>
        <v>0</v>
      </c>
      <c r="K185" s="221">
        <f>'07_ServNonSan'!H47</f>
        <v>0</v>
      </c>
      <c r="L185" s="218" t="e">
        <f>'07_ServNonSan'!I47</f>
        <v>#DIV/0!</v>
      </c>
      <c r="M185" s="217">
        <f>'07_ServNonSan'!J47</f>
        <v>0</v>
      </c>
      <c r="N185" s="146" t="str">
        <f t="shared" ca="1" si="0"/>
        <v>07_ServNonSan_47</v>
      </c>
    </row>
    <row r="186" spans="1:14" ht="15" customHeight="1">
      <c r="A186" s="146" t="str">
        <f ca="1">TRIM(MID(CELL("nomefile",'07_ServNonSan'!$A$1),FIND("]",CELL("nomefile",'07_ServNonSan'!$A$1))+1,LEN(CELL("nomefile",'07_ServNonSan'!$A$1))-FIND("]",CELL("nomefile",'07_ServNonSan'!$A$1))))</f>
        <v>07_ServNonSan</v>
      </c>
      <c r="B186" s="146">
        <f ca="1">CELL("riga",'07_ServNonSan'!A53)</f>
        <v>53</v>
      </c>
      <c r="C186" s="146">
        <f>'INPUT CE'!$C$1</f>
        <v>509</v>
      </c>
      <c r="D186" s="146" t="str">
        <f>'07_ServNonSan'!A53</f>
        <v>di cui BA1740b</v>
      </c>
      <c r="E186" s="221" t="str">
        <f>'07_ServNonSan'!B53</f>
        <v>COVID: Covid Hotel</v>
      </c>
      <c r="F186" s="146">
        <f>'07_ServNonSan'!C53</f>
        <v>0</v>
      </c>
      <c r="G186" s="221">
        <f>'07_ServNonSan'!D53</f>
        <v>0</v>
      </c>
      <c r="H186" s="221">
        <f>'07_ServNonSan'!E53</f>
        <v>0</v>
      </c>
      <c r="I186" s="221">
        <f>'07_ServNonSan'!F53</f>
        <v>83215</v>
      </c>
      <c r="J186" s="221">
        <f>'07_ServNonSan'!G53</f>
        <v>83215</v>
      </c>
      <c r="K186" s="221">
        <f>'07_ServNonSan'!H53</f>
        <v>83215</v>
      </c>
      <c r="L186" s="218" t="e">
        <f>'07_ServNonSan'!I53</f>
        <v>#DIV/0!</v>
      </c>
      <c r="M186" s="217">
        <f>'07_ServNonSan'!J53</f>
        <v>0</v>
      </c>
      <c r="N186" s="146" t="str">
        <f t="shared" ca="1" si="0"/>
        <v>07_ServNonSan_53</v>
      </c>
    </row>
    <row r="187" spans="1:14" ht="15" customHeight="1">
      <c r="A187" s="146" t="str">
        <f ca="1">TRIM(MID(CELL("nomefile",'07_ServNonSan'!$A$1),FIND("]",CELL("nomefile",'07_ServNonSan'!$A$1))+1,LEN(CELL("nomefile",'07_ServNonSan'!$A$1))-FIND("]",CELL("nomefile",'07_ServNonSan'!$A$1))))</f>
        <v>07_ServNonSan</v>
      </c>
      <c r="B187" s="146">
        <f ca="1">CELL("riga",'07_ServNonSan'!A54)</f>
        <v>54</v>
      </c>
      <c r="C187" s="146">
        <f>'INPUT CE'!$C$1</f>
        <v>509</v>
      </c>
      <c r="D187" s="146" t="str">
        <f>'07_ServNonSan'!A54</f>
        <v>di cui BA1740b</v>
      </c>
      <c r="E187" s="221" t="str">
        <f>'07_ServNonSan'!B54</f>
        <v>COVID: Altro non incluso nelle righe precedenti</v>
      </c>
      <c r="F187" s="146">
        <f>'07_ServNonSan'!C54</f>
        <v>0</v>
      </c>
      <c r="G187" s="221">
        <f>'07_ServNonSan'!D54</f>
        <v>0</v>
      </c>
      <c r="H187" s="221">
        <f>'07_ServNonSan'!E54</f>
        <v>172128.12</v>
      </c>
      <c r="I187" s="221">
        <f>'07_ServNonSan'!F54</f>
        <v>0</v>
      </c>
      <c r="J187" s="221">
        <f>'07_ServNonSan'!G54</f>
        <v>0</v>
      </c>
      <c r="K187" s="221">
        <f>'07_ServNonSan'!H54</f>
        <v>-172128.12</v>
      </c>
      <c r="L187" s="218">
        <f>'07_ServNonSan'!I54</f>
        <v>-1</v>
      </c>
      <c r="M187" s="217">
        <f>'07_ServNonSan'!J54</f>
        <v>0</v>
      </c>
      <c r="N187" s="146" t="str">
        <f t="shared" ca="1" si="0"/>
        <v>07_ServNonSan_54</v>
      </c>
    </row>
    <row r="188" spans="1:14" ht="15" customHeight="1">
      <c r="A188" s="146" t="str">
        <f ca="1">TRIM(MID(CELL("nomefile",'07_ServNonSan'!$A$1),FIND("]",CELL("nomefile",'07_ServNonSan'!$A$1))+1,LEN(CELL("nomefile",'07_ServNonSan'!$A$1))-FIND("]",CELL("nomefile",'07_ServNonSan'!$A$1))))</f>
        <v>07_ServNonSan</v>
      </c>
      <c r="B188" s="146">
        <f ca="1">CELL("riga",'07_ServNonSan'!A55)</f>
        <v>55</v>
      </c>
      <c r="C188" s="146">
        <f>'INPUT CE'!$C$1</f>
        <v>509</v>
      </c>
      <c r="D188" s="146" t="str">
        <f>'07_ServNonSan'!A55</f>
        <v>di cui BA1740b</v>
      </c>
      <c r="E188" s="221" t="str">
        <f>'07_ServNonSan'!B55</f>
        <v>Medicine di gruppo servizi non sanitari</v>
      </c>
      <c r="F188" s="146">
        <f>'07_ServNonSan'!C55</f>
        <v>0</v>
      </c>
      <c r="G188" s="221">
        <f>'07_ServNonSan'!D55</f>
        <v>0</v>
      </c>
      <c r="H188" s="221">
        <f>'07_ServNonSan'!E55</f>
        <v>1396733.86</v>
      </c>
      <c r="I188" s="221">
        <f>'07_ServNonSan'!F55</f>
        <v>0</v>
      </c>
      <c r="J188" s="221">
        <f>'07_ServNonSan'!G55</f>
        <v>0</v>
      </c>
      <c r="K188" s="221">
        <f>'07_ServNonSan'!H55</f>
        <v>-1396733.86</v>
      </c>
      <c r="L188" s="218">
        <f>'07_ServNonSan'!I55</f>
        <v>-1</v>
      </c>
      <c r="M188" s="217">
        <f>'07_ServNonSan'!J55</f>
        <v>0</v>
      </c>
      <c r="N188" s="146" t="str">
        <f t="shared" ca="1" si="0"/>
        <v>07_ServNonSan_55</v>
      </c>
    </row>
    <row r="189" spans="1:14" ht="15" customHeight="1">
      <c r="A189" s="146" t="str">
        <f ca="1">TRIM(MID(CELL("nomefile",'07_ServNonSan'!$A$1),FIND("]",CELL("nomefile",'07_ServNonSan'!$A$1))+1,LEN(CELL("nomefile",'07_ServNonSan'!$A$1))-FIND("]",CELL("nomefile",'07_ServNonSan'!$A$1))))</f>
        <v>07_ServNonSan</v>
      </c>
      <c r="B189" s="146">
        <f ca="1">CELL("riga",'07_ServNonSan'!A56)</f>
        <v>56</v>
      </c>
      <c r="C189" s="146">
        <f>'INPUT CE'!$C$1</f>
        <v>509</v>
      </c>
      <c r="D189" s="146" t="str">
        <f>'07_ServNonSan'!A56</f>
        <v>di cui BA1740b</v>
      </c>
      <c r="E189" s="221" t="str">
        <f>'07_ServNonSan'!B56</f>
        <v>Formazione</v>
      </c>
      <c r="F189" s="146">
        <f>'07_ServNonSan'!C56</f>
        <v>0</v>
      </c>
      <c r="G189" s="221">
        <f>'07_ServNonSan'!D56</f>
        <v>0</v>
      </c>
      <c r="H189" s="221">
        <f>'07_ServNonSan'!E56</f>
        <v>54192.32</v>
      </c>
      <c r="I189" s="221">
        <f>'07_ServNonSan'!F56</f>
        <v>0</v>
      </c>
      <c r="J189" s="221">
        <f>'07_ServNonSan'!G56</f>
        <v>0</v>
      </c>
      <c r="K189" s="221">
        <f>'07_ServNonSan'!H56</f>
        <v>-54192.32</v>
      </c>
      <c r="L189" s="218">
        <f>'07_ServNonSan'!I56</f>
        <v>-1</v>
      </c>
      <c r="M189" s="217">
        <f>'07_ServNonSan'!J56</f>
        <v>0</v>
      </c>
      <c r="N189" s="146" t="str">
        <f t="shared" ca="1" si="0"/>
        <v>07_ServNonSan_56</v>
      </c>
    </row>
    <row r="190" spans="1:14" ht="15" customHeight="1">
      <c r="A190" s="146" t="str">
        <f ca="1">TRIM(MID(CELL("nomefile",'07_ServNonSan'!$A$1),FIND("]",CELL("nomefile",'07_ServNonSan'!$A$1))+1,LEN(CELL("nomefile",'07_ServNonSan'!$A$1))-FIND("]",CELL("nomefile",'07_ServNonSan'!$A$1))))</f>
        <v>07_ServNonSan</v>
      </c>
      <c r="B190" s="146">
        <f ca="1">CELL("riga",'07_ServNonSan'!A57)</f>
        <v>57</v>
      </c>
      <c r="C190" s="146">
        <f>'INPUT CE'!$C$1</f>
        <v>509</v>
      </c>
      <c r="D190" s="146" t="str">
        <f>'07_ServNonSan'!A57</f>
        <v>di cui BA1740b</v>
      </c>
      <c r="E190" s="221" t="str">
        <f>'07_ServNonSan'!B57</f>
        <v>Personale, rimborsi spese chilometriche e servizio telegramm</v>
      </c>
      <c r="F190" s="146">
        <f>'07_ServNonSan'!C57</f>
        <v>0</v>
      </c>
      <c r="G190" s="221">
        <f>'07_ServNonSan'!D57</f>
        <v>0</v>
      </c>
      <c r="H190" s="221">
        <f>'07_ServNonSan'!E57</f>
        <v>301540.21999999997</v>
      </c>
      <c r="I190" s="221">
        <f>'07_ServNonSan'!F57</f>
        <v>0</v>
      </c>
      <c r="J190" s="221">
        <f>'07_ServNonSan'!G57</f>
        <v>0</v>
      </c>
      <c r="K190" s="221">
        <f>'07_ServNonSan'!H57</f>
        <v>-301540.21999999997</v>
      </c>
      <c r="L190" s="218">
        <f>'07_ServNonSan'!I57</f>
        <v>-1</v>
      </c>
      <c r="M190" s="217">
        <f>'07_ServNonSan'!J57</f>
        <v>0</v>
      </c>
      <c r="N190" s="146" t="str">
        <f t="shared" ca="1" si="0"/>
        <v>07_ServNonSan_57</v>
      </c>
    </row>
    <row r="191" spans="1:14" ht="15" customHeight="1">
      <c r="A191" s="146" t="str">
        <f ca="1">TRIM(MID(CELL("nomefile",'07_ServNonSan'!$A$1),FIND("]",CELL("nomefile",'07_ServNonSan'!$A$1))+1,LEN(CELL("nomefile",'07_ServNonSan'!$A$1))-FIND("]",CELL("nomefile",'07_ServNonSan'!$A$1))))</f>
        <v>07_ServNonSan</v>
      </c>
      <c r="B191" s="146">
        <f ca="1">CELL("riga",'07_ServNonSan'!A58)</f>
        <v>58</v>
      </c>
      <c r="C191" s="146">
        <f>'INPUT CE'!$C$1</f>
        <v>509</v>
      </c>
      <c r="D191" s="146" t="str">
        <f>'07_ServNonSan'!A58</f>
        <v>di cui BA1740b</v>
      </c>
      <c r="E191" s="221" t="str">
        <f>'07_ServNonSan'!B58</f>
        <v>Prevenzione screening colon retto</v>
      </c>
      <c r="F191" s="146">
        <f>'07_ServNonSan'!C58</f>
        <v>0</v>
      </c>
      <c r="G191" s="221">
        <f>'07_ServNonSan'!D58</f>
        <v>0</v>
      </c>
      <c r="H191" s="221">
        <f>'07_ServNonSan'!E58</f>
        <v>0</v>
      </c>
      <c r="I191" s="221">
        <f>'07_ServNonSan'!F58</f>
        <v>0</v>
      </c>
      <c r="J191" s="221">
        <f>'07_ServNonSan'!G58</f>
        <v>0</v>
      </c>
      <c r="K191" s="221">
        <f>'07_ServNonSan'!H58</f>
        <v>0</v>
      </c>
      <c r="L191" s="218" t="e">
        <f>'07_ServNonSan'!I58</f>
        <v>#DIV/0!</v>
      </c>
      <c r="M191" s="217">
        <f>'07_ServNonSan'!J58</f>
        <v>0</v>
      </c>
      <c r="N191" s="146" t="str">
        <f t="shared" ca="1" si="0"/>
        <v>07_ServNonSan_58</v>
      </c>
    </row>
    <row r="192" spans="1:14" ht="15" customHeight="1">
      <c r="A192" s="146" t="str">
        <f ca="1">TRIM(MID(CELL("nomefile",'07_ServNonSan'!$A$1),FIND("]",CELL("nomefile",'07_ServNonSan'!$A$1))+1,LEN(CELL("nomefile",'07_ServNonSan'!$A$1))-FIND("]",CELL("nomefile",'07_ServNonSan'!$A$1))))</f>
        <v>07_ServNonSan</v>
      </c>
      <c r="B192" s="146">
        <f ca="1">CELL("riga",'07_ServNonSan'!A59)</f>
        <v>59</v>
      </c>
      <c r="C192" s="146">
        <f>'INPUT CE'!$C$1</f>
        <v>509</v>
      </c>
      <c r="D192" s="146" t="str">
        <f>'07_ServNonSan'!A59</f>
        <v>di cui BA1740b</v>
      </c>
      <c r="E192" s="221" t="str">
        <f>'07_ServNonSan'!B59</f>
        <v>Farmaceutico: inserimento dati galileo</v>
      </c>
      <c r="F192" s="146">
        <f>'07_ServNonSan'!C59</f>
        <v>0</v>
      </c>
      <c r="G192" s="221">
        <f>'07_ServNonSan'!D59</f>
        <v>0</v>
      </c>
      <c r="H192" s="221">
        <f>'07_ServNonSan'!E59</f>
        <v>98771.199999999997</v>
      </c>
      <c r="I192" s="221">
        <f>'07_ServNonSan'!F59</f>
        <v>0</v>
      </c>
      <c r="J192" s="221">
        <f>'07_ServNonSan'!G59</f>
        <v>0</v>
      </c>
      <c r="K192" s="221">
        <f>'07_ServNonSan'!H59</f>
        <v>-98771.199999999997</v>
      </c>
      <c r="L192" s="218">
        <f>'07_ServNonSan'!I59</f>
        <v>-1</v>
      </c>
      <c r="M192" s="217">
        <f>'07_ServNonSan'!J59</f>
        <v>0</v>
      </c>
      <c r="N192" s="146" t="str">
        <f t="shared" ca="1" si="0"/>
        <v>07_ServNonSan_59</v>
      </c>
    </row>
    <row r="193" spans="1:14" ht="15" customHeight="1">
      <c r="A193" s="146" t="str">
        <f ca="1">TRIM(MID(CELL("nomefile",'07_ServNonSan'!$A$1),FIND("]",CELL("nomefile",'07_ServNonSan'!$A$1))+1,LEN(CELL("nomefile",'07_ServNonSan'!$A$1))-FIND("]",CELL("nomefile",'07_ServNonSan'!$A$1))))</f>
        <v>07_ServNonSan</v>
      </c>
      <c r="B193" s="146">
        <f ca="1">CELL("riga",'07_ServNonSan'!A60)</f>
        <v>60</v>
      </c>
      <c r="C193" s="146">
        <f>'INPUT CE'!$C$1</f>
        <v>509</v>
      </c>
      <c r="D193" s="146" t="str">
        <f>'07_ServNonSan'!A60</f>
        <v>di cui BA1740b</v>
      </c>
      <c r="E193" s="221" t="str">
        <f>'07_ServNonSan'!B60</f>
        <v>Provveditorato  compenso bpm per compenso denaro e telepass e trasporti logistica sanitaria</v>
      </c>
      <c r="F193" s="146">
        <f>'07_ServNonSan'!C60</f>
        <v>0</v>
      </c>
      <c r="G193" s="221">
        <f>'07_ServNonSan'!D60</f>
        <v>0</v>
      </c>
      <c r="H193" s="221">
        <f>'07_ServNonSan'!E60</f>
        <v>536103.38</v>
      </c>
      <c r="I193" s="221">
        <f>'07_ServNonSan'!F60</f>
        <v>0</v>
      </c>
      <c r="J193" s="221">
        <f>'07_ServNonSan'!G60</f>
        <v>0</v>
      </c>
      <c r="K193" s="221">
        <f>'07_ServNonSan'!H60</f>
        <v>-536103.38</v>
      </c>
      <c r="L193" s="218">
        <f>'07_ServNonSan'!I60</f>
        <v>-1</v>
      </c>
      <c r="M193" s="217">
        <f>'07_ServNonSan'!J60</f>
        <v>0</v>
      </c>
      <c r="N193" s="146" t="str">
        <f t="shared" ca="1" si="0"/>
        <v>07_ServNonSan_60</v>
      </c>
    </row>
    <row r="194" spans="1:14" ht="15" customHeight="1">
      <c r="A194" s="146" t="str">
        <f ca="1">TRIM(MID(CELL("nomefile",'07_ServNonSan'!$A$1),FIND("]",CELL("nomefile",'07_ServNonSan'!$A$1))+1,LEN(CELL("nomefile",'07_ServNonSan'!$A$1))-FIND("]",CELL("nomefile",'07_ServNonSan'!$A$1))))</f>
        <v>07_ServNonSan</v>
      </c>
      <c r="B194" s="146">
        <f ca="1">CELL("riga",'07_ServNonSan'!A61)</f>
        <v>61</v>
      </c>
      <c r="C194" s="146">
        <f>'INPUT CE'!$C$1</f>
        <v>509</v>
      </c>
      <c r="D194" s="146" t="str">
        <f>'07_ServNonSan'!A61</f>
        <v>di cui BA1740b</v>
      </c>
      <c r="E194" s="221" t="str">
        <f>'07_ServNonSan'!B61</f>
        <v>Tecnico:servizi vari relativi all'area tecnica</v>
      </c>
      <c r="F194" s="146">
        <f>'07_ServNonSan'!C61</f>
        <v>0</v>
      </c>
      <c r="G194" s="221">
        <f>'07_ServNonSan'!D61</f>
        <v>0</v>
      </c>
      <c r="H194" s="221">
        <f>'07_ServNonSan'!E61</f>
        <v>76686.22</v>
      </c>
      <c r="I194" s="221">
        <f>'07_ServNonSan'!F61</f>
        <v>0</v>
      </c>
      <c r="J194" s="221">
        <f>'07_ServNonSan'!G61</f>
        <v>0</v>
      </c>
      <c r="K194" s="221">
        <f>'07_ServNonSan'!H61</f>
        <v>-76686.22</v>
      </c>
      <c r="L194" s="218">
        <f>'07_ServNonSan'!I61</f>
        <v>-1</v>
      </c>
      <c r="M194" s="217">
        <f>'07_ServNonSan'!J61</f>
        <v>0</v>
      </c>
      <c r="N194" s="146" t="str">
        <f t="shared" ca="1" si="0"/>
        <v>07_ServNonSan_61</v>
      </c>
    </row>
    <row r="195" spans="1:14" ht="15" customHeight="1">
      <c r="A195" s="146" t="str">
        <f ca="1">TRIM(MID(CELL("nomefile",'07_ServNonSan'!$A$1),FIND("]",CELL("nomefile",'07_ServNonSan'!$A$1))+1,LEN(CELL("nomefile",'07_ServNonSan'!$A$1))-FIND("]",CELL("nomefile",'07_ServNonSan'!$A$1))))</f>
        <v>07_ServNonSan</v>
      </c>
      <c r="B195" s="146">
        <f ca="1">CELL("riga",'07_ServNonSan'!A62)</f>
        <v>62</v>
      </c>
      <c r="C195" s="146">
        <f>'INPUT CE'!$C$1</f>
        <v>509</v>
      </c>
      <c r="D195" s="146" t="str">
        <f>'07_ServNonSan'!A62</f>
        <v>di cui BA1740b</v>
      </c>
      <c r="E195" s="221" t="str">
        <f>'07_ServNonSan'!B62</f>
        <v>Tecnico:incarichi libero professionali</v>
      </c>
      <c r="F195" s="146">
        <f>'07_ServNonSan'!C62</f>
        <v>0</v>
      </c>
      <c r="G195" s="221">
        <f>'07_ServNonSan'!D62</f>
        <v>0</v>
      </c>
      <c r="H195" s="221">
        <f>'07_ServNonSan'!E62</f>
        <v>48249.62</v>
      </c>
      <c r="I195" s="221">
        <f>'07_ServNonSan'!F62</f>
        <v>0</v>
      </c>
      <c r="J195" s="221">
        <f>'07_ServNonSan'!G62</f>
        <v>0</v>
      </c>
      <c r="K195" s="221">
        <f>'07_ServNonSan'!H62</f>
        <v>-48249.62</v>
      </c>
      <c r="L195" s="218">
        <f>'07_ServNonSan'!I62</f>
        <v>-1</v>
      </c>
      <c r="M195" s="217">
        <f>'07_ServNonSan'!J62</f>
        <v>0</v>
      </c>
      <c r="N195" s="146" t="str">
        <f t="shared" ca="1" si="0"/>
        <v>07_ServNonSan_62</v>
      </c>
    </row>
    <row r="196" spans="1:14" ht="15" customHeight="1">
      <c r="A196" s="146" t="str">
        <f ca="1">TRIM(MID(CELL("nomefile",'07_ServNonSan'!$A$1),FIND("]",CELL("nomefile",'07_ServNonSan'!$A$1))+1,LEN(CELL("nomefile",'07_ServNonSan'!$A$1))-FIND("]",CELL("nomefile",'07_ServNonSan'!$A$1))))</f>
        <v>07_ServNonSan</v>
      </c>
      <c r="B196" s="146">
        <f ca="1">CELL("riga",'07_ServNonSan'!A63)</f>
        <v>63</v>
      </c>
      <c r="C196" s="146">
        <f>'INPUT CE'!$C$1</f>
        <v>509</v>
      </c>
      <c r="D196" s="146" t="str">
        <f>'07_ServNonSan'!A63</f>
        <v>di cui BA1740b</v>
      </c>
      <c r="E196" s="221" t="str">
        <f>'07_ServNonSan'!B63</f>
        <v>Affari Generali:postel, affrancatrici incarico rpd e nuova gara azienda zero servizi postali</v>
      </c>
      <c r="F196" s="146">
        <f>'07_ServNonSan'!C63</f>
        <v>0</v>
      </c>
      <c r="G196" s="221">
        <f>'07_ServNonSan'!D63</f>
        <v>0</v>
      </c>
      <c r="H196" s="221">
        <f>'07_ServNonSan'!E63</f>
        <v>518403.78</v>
      </c>
      <c r="I196" s="221">
        <f>'07_ServNonSan'!F63</f>
        <v>0</v>
      </c>
      <c r="J196" s="221">
        <f>'07_ServNonSan'!G63</f>
        <v>0</v>
      </c>
      <c r="K196" s="221">
        <f>'07_ServNonSan'!H63</f>
        <v>-518403.78</v>
      </c>
      <c r="L196" s="218">
        <f>'07_ServNonSan'!I63</f>
        <v>-1</v>
      </c>
      <c r="M196" s="217">
        <f>'07_ServNonSan'!J63</f>
        <v>0</v>
      </c>
      <c r="N196" s="146" t="str">
        <f t="shared" ca="1" si="0"/>
        <v>07_ServNonSan_63</v>
      </c>
    </row>
    <row r="197" spans="1:14" ht="15" customHeight="1">
      <c r="A197" s="146" t="str">
        <f ca="1">TRIM(MID(CELL("nomefile",'07_ServNonSan'!$A$1),FIND("]",CELL("nomefile",'07_ServNonSan'!$A$1))+1,LEN(CELL("nomefile",'07_ServNonSan'!$A$1))-FIND("]",CELL("nomefile",'07_ServNonSan'!$A$1))))</f>
        <v>07_ServNonSan</v>
      </c>
      <c r="B197" s="146">
        <f ca="1">CELL("riga",'07_ServNonSan'!A64)</f>
        <v>64</v>
      </c>
      <c r="C197" s="146">
        <f>'INPUT CE'!$C$1</f>
        <v>509</v>
      </c>
      <c r="D197" s="146" t="str">
        <f>'07_ServNonSan'!A64</f>
        <v>di cui BA1740b</v>
      </c>
      <c r="E197" s="221" t="str">
        <f>'07_ServNonSan'!B64</f>
        <v xml:space="preserve">Affari Generali incarichi libero professionali nell'ambito del servizio legale </v>
      </c>
      <c r="F197" s="146">
        <f>'07_ServNonSan'!C64</f>
        <v>0</v>
      </c>
      <c r="G197" s="221">
        <f>'07_ServNonSan'!D64</f>
        <v>0</v>
      </c>
      <c r="H197" s="221">
        <f>'07_ServNonSan'!E64</f>
        <v>242271.35999999999</v>
      </c>
      <c r="I197" s="221">
        <f>'07_ServNonSan'!F64</f>
        <v>0</v>
      </c>
      <c r="J197" s="221">
        <f>'07_ServNonSan'!G64</f>
        <v>0</v>
      </c>
      <c r="K197" s="221">
        <f>'07_ServNonSan'!H64</f>
        <v>-242271.35999999999</v>
      </c>
      <c r="L197" s="218">
        <f>'07_ServNonSan'!I64</f>
        <v>-1</v>
      </c>
      <c r="M197" s="217">
        <f>'07_ServNonSan'!J64</f>
        <v>0</v>
      </c>
      <c r="N197" s="146" t="str">
        <f t="shared" ca="1" si="0"/>
        <v>07_ServNonSan_64</v>
      </c>
    </row>
    <row r="198" spans="1:14" ht="15" customHeight="1">
      <c r="A198" s="146" t="str">
        <f ca="1">TRIM(MID(CELL("nomefile",'07_ServNonSan'!$A$1),FIND("]",CELL("nomefile",'07_ServNonSan'!$A$1))+1,LEN(CELL("nomefile",'07_ServNonSan'!$A$1))-FIND("]",CELL("nomefile",'07_ServNonSan'!$A$1))))</f>
        <v>07_ServNonSan</v>
      </c>
      <c r="B198" s="146">
        <f ca="1">CELL("riga",'07_ServNonSan'!A65)</f>
        <v>65</v>
      </c>
      <c r="C198" s="146">
        <f>'INPUT CE'!$C$1</f>
        <v>509</v>
      </c>
      <c r="D198" s="146" t="str">
        <f>'07_ServNonSan'!A65</f>
        <v>di cui BA1740b</v>
      </c>
      <c r="E198" s="221" t="str">
        <f>'07_ServNonSan'!B65</f>
        <v xml:space="preserve">DAO:servizio religioso </v>
      </c>
      <c r="F198" s="146">
        <f>'07_ServNonSan'!C65</f>
        <v>0</v>
      </c>
      <c r="G198" s="221">
        <f>'07_ServNonSan'!D65</f>
        <v>0</v>
      </c>
      <c r="H198" s="221">
        <f>'07_ServNonSan'!E65</f>
        <v>77770.22</v>
      </c>
      <c r="I198" s="221">
        <f>'07_ServNonSan'!F65</f>
        <v>0</v>
      </c>
      <c r="J198" s="221">
        <f>'07_ServNonSan'!G65</f>
        <v>0</v>
      </c>
      <c r="K198" s="221">
        <f>'07_ServNonSan'!H65</f>
        <v>-77770.22</v>
      </c>
      <c r="L198" s="218">
        <f>'07_ServNonSan'!I65</f>
        <v>-1</v>
      </c>
      <c r="M198" s="217">
        <f>'07_ServNonSan'!J65</f>
        <v>0</v>
      </c>
      <c r="N198" s="146" t="str">
        <f t="shared" ca="1" si="0"/>
        <v>07_ServNonSan_65</v>
      </c>
    </row>
    <row r="199" spans="1:14" ht="15" customHeight="1">
      <c r="A199" s="146" t="str">
        <f ca="1">TRIM(MID(CELL("nomefile",'07_ServNonSan'!$A$1),FIND("]",CELL("nomefile",'07_ServNonSan'!$A$1))+1,LEN(CELL("nomefile",'07_ServNonSan'!$A$1))-FIND("]",CELL("nomefile",'07_ServNonSan'!$A$1))))</f>
        <v>07_ServNonSan</v>
      </c>
      <c r="B199" s="146">
        <f ca="1">CELL("riga",'07_ServNonSan'!A66)</f>
        <v>66</v>
      </c>
      <c r="C199" s="146">
        <f>'INPUT CE'!$C$1</f>
        <v>509</v>
      </c>
      <c r="D199" s="146" t="str">
        <f>'07_ServNonSan'!A66</f>
        <v>di cui BA1740b</v>
      </c>
      <c r="E199" s="221" t="str">
        <f>'07_ServNonSan'!B66</f>
        <v>Informatica: pago pa assitenza postazioni di lavoro,servizio contunuità spc calud e assistenza tecnica e altri servizi afferenti all'area informatica</v>
      </c>
      <c r="F199" s="146">
        <f>'07_ServNonSan'!C66</f>
        <v>0</v>
      </c>
      <c r="G199" s="221">
        <f>'07_ServNonSan'!D66</f>
        <v>0</v>
      </c>
      <c r="H199" s="221">
        <f>'07_ServNonSan'!E66</f>
        <v>1649375.17</v>
      </c>
      <c r="I199" s="221">
        <f>'07_ServNonSan'!F66</f>
        <v>0</v>
      </c>
      <c r="J199" s="221">
        <f>'07_ServNonSan'!G66</f>
        <v>0</v>
      </c>
      <c r="K199" s="221">
        <f>'07_ServNonSan'!H66</f>
        <v>-1649375.17</v>
      </c>
      <c r="L199" s="218">
        <f>'07_ServNonSan'!I66</f>
        <v>-1</v>
      </c>
      <c r="M199" s="217">
        <f>'07_ServNonSan'!J66</f>
        <v>0</v>
      </c>
      <c r="N199" s="146" t="str">
        <f t="shared" ca="1" si="0"/>
        <v>07_ServNonSan_66</v>
      </c>
    </row>
    <row r="200" spans="1:14" ht="15" customHeight="1">
      <c r="A200" s="146" t="str">
        <f ca="1">TRIM(MID(CELL("nomefile",'07_ServNonSan'!$A$1),FIND("]",CELL("nomefile",'07_ServNonSan'!$A$1))+1,LEN(CELL("nomefile",'07_ServNonSan'!$A$1))-FIND("]",CELL("nomefile",'07_ServNonSan'!$A$1))))</f>
        <v>07_ServNonSan</v>
      </c>
      <c r="B200" s="146">
        <f ca="1">CELL("riga",'07_ServNonSan'!A67)</f>
        <v>67</v>
      </c>
      <c r="C200" s="146">
        <f>'INPUT CE'!$C$1</f>
        <v>509</v>
      </c>
      <c r="D200" s="146" t="str">
        <f>'07_ServNonSan'!A67</f>
        <v>di cui BA1740b</v>
      </c>
      <c r="E200" s="221" t="str">
        <f>'07_ServNonSan'!B67</f>
        <v>servizi nell'ambito attività finanziate</v>
      </c>
      <c r="F200" s="146">
        <f>'07_ServNonSan'!C67</f>
        <v>0</v>
      </c>
      <c r="G200" s="221">
        <f>'07_ServNonSan'!D67</f>
        <v>0</v>
      </c>
      <c r="H200" s="221">
        <f>'07_ServNonSan'!E67</f>
        <v>4486.21</v>
      </c>
      <c r="I200" s="221">
        <f>'07_ServNonSan'!F67</f>
        <v>0</v>
      </c>
      <c r="J200" s="221">
        <f>'07_ServNonSan'!G67</f>
        <v>0</v>
      </c>
      <c r="K200" s="221">
        <f>'07_ServNonSan'!H67</f>
        <v>-4486.21</v>
      </c>
      <c r="L200" s="218">
        <f>'07_ServNonSan'!I67</f>
        <v>-1</v>
      </c>
      <c r="M200" s="217">
        <f>'07_ServNonSan'!J67</f>
        <v>0</v>
      </c>
      <c r="N200" s="146" t="str">
        <f t="shared" ca="1" si="0"/>
        <v>07_ServNonSan_67</v>
      </c>
    </row>
    <row r="201" spans="1:14" ht="15" customHeight="1">
      <c r="A201" s="146" t="str">
        <f ca="1">TRIM(MID(CELL("nomefile",'07_ServNonSan'!$A$1),FIND("]",CELL("nomefile",'07_ServNonSan'!$A$1))+1,LEN(CELL("nomefile",'07_ServNonSan'!$A$1))-FIND("]",CELL("nomefile",'07_ServNonSan'!$A$1))))</f>
        <v>07_ServNonSan</v>
      </c>
      <c r="B201" s="146">
        <f ca="1">CELL("riga",'07_ServNonSan'!A68)</f>
        <v>68</v>
      </c>
      <c r="C201" s="146">
        <f>'INPUT CE'!$C$1</f>
        <v>509</v>
      </c>
      <c r="D201" s="146" t="str">
        <f>'07_ServNonSan'!A68</f>
        <v>di cui BA1740b</v>
      </c>
      <c r="E201" s="221" t="str">
        <f>'07_ServNonSan'!B68</f>
        <v>Direzione Amministrativa ospedaliera</v>
      </c>
      <c r="F201" s="146">
        <f>'07_ServNonSan'!C68</f>
        <v>0</v>
      </c>
      <c r="G201" s="221">
        <f>'07_ServNonSan'!D68</f>
        <v>0</v>
      </c>
      <c r="H201" s="221">
        <f>'07_ServNonSan'!E68</f>
        <v>166896.28</v>
      </c>
      <c r="I201" s="221">
        <f>'07_ServNonSan'!F68</f>
        <v>0</v>
      </c>
      <c r="J201" s="221">
        <f>'07_ServNonSan'!G68</f>
        <v>0</v>
      </c>
      <c r="K201" s="221">
        <f>'07_ServNonSan'!H68</f>
        <v>-166896.28</v>
      </c>
      <c r="L201" s="218">
        <f>'07_ServNonSan'!I68</f>
        <v>-1</v>
      </c>
      <c r="M201" s="217">
        <f>'07_ServNonSan'!J68</f>
        <v>0</v>
      </c>
      <c r="N201" s="146" t="str">
        <f t="shared" ca="1" si="0"/>
        <v>07_ServNonSan_68</v>
      </c>
    </row>
    <row r="202" spans="1:14" ht="15" customHeight="1">
      <c r="A202" s="146" t="str">
        <f ca="1">TRIM(MID(CELL("nomefile",'07_ServNonSan'!$A$1),FIND("]",CELL("nomefile",'07_ServNonSan'!$A$1))+1,LEN(CELL("nomefile",'07_ServNonSan'!$A$1))-FIND("]",CELL("nomefile",'07_ServNonSan'!$A$1))))</f>
        <v>07_ServNonSan</v>
      </c>
      <c r="B202" s="146">
        <f ca="1">CELL("riga",'07_ServNonSan'!A69)</f>
        <v>69</v>
      </c>
      <c r="C202" s="146">
        <f>'INPUT CE'!$C$1</f>
        <v>509</v>
      </c>
      <c r="D202" s="146" t="str">
        <f>'07_ServNonSan'!A69</f>
        <v>di cui BA1740b</v>
      </c>
      <c r="E202" s="221" t="str">
        <f>'07_ServNonSan'!B69</f>
        <v>ribaltamento costi sociale</v>
      </c>
      <c r="F202" s="146">
        <f>'07_ServNonSan'!C69</f>
        <v>0</v>
      </c>
      <c r="G202" s="221">
        <f>'07_ServNonSan'!D69</f>
        <v>0</v>
      </c>
      <c r="H202" s="221">
        <f>'07_ServNonSan'!E69</f>
        <v>-84582.12</v>
      </c>
      <c r="I202" s="221">
        <f>'07_ServNonSan'!F69</f>
        <v>0</v>
      </c>
      <c r="J202" s="221">
        <f>'07_ServNonSan'!G69</f>
        <v>0</v>
      </c>
      <c r="K202" s="221">
        <f>'07_ServNonSan'!H69</f>
        <v>84582.12</v>
      </c>
      <c r="L202" s="218">
        <f>'07_ServNonSan'!I69</f>
        <v>-1</v>
      </c>
      <c r="M202" s="217">
        <f>'07_ServNonSan'!J69</f>
        <v>0</v>
      </c>
      <c r="N202" s="146" t="str">
        <f t="shared" ca="1" si="0"/>
        <v>07_ServNonSan_69</v>
      </c>
    </row>
    <row r="203" spans="1:14" ht="15" customHeight="1">
      <c r="A203" s="146" t="str">
        <f ca="1">TRIM(MID(CELL("nomefile",'07_ServNonSan'!$A$1),FIND("]",CELL("nomefile",'07_ServNonSan'!$A$1))+1,LEN(CELL("nomefile",'07_ServNonSan'!$A$1))-FIND("]",CELL("nomefile",'07_ServNonSan'!$A$1))))</f>
        <v>07_ServNonSan</v>
      </c>
      <c r="B203" s="146">
        <f ca="1">CELL("riga",'07_ServNonSan'!A70)</f>
        <v>70</v>
      </c>
      <c r="C203" s="146">
        <f>'INPUT CE'!$C$1</f>
        <v>509</v>
      </c>
      <c r="D203" s="146" t="str">
        <f>'07_ServNonSan'!A70</f>
        <v>di cui BA1740b</v>
      </c>
      <c r="E203" s="221">
        <f>'07_ServNonSan'!B70</f>
        <v>0</v>
      </c>
      <c r="F203" s="146">
        <f>'07_ServNonSan'!C70</f>
        <v>0</v>
      </c>
      <c r="G203" s="221">
        <f>'07_ServNonSan'!D70</f>
        <v>0</v>
      </c>
      <c r="H203" s="221">
        <f>'07_ServNonSan'!E70</f>
        <v>0</v>
      </c>
      <c r="I203" s="221">
        <f>'07_ServNonSan'!F70</f>
        <v>0</v>
      </c>
      <c r="J203" s="221">
        <f>'07_ServNonSan'!G70</f>
        <v>0</v>
      </c>
      <c r="K203" s="221">
        <f>'07_ServNonSan'!H70</f>
        <v>0</v>
      </c>
      <c r="L203" s="218" t="e">
        <f>'07_ServNonSan'!I70</f>
        <v>#DIV/0!</v>
      </c>
      <c r="M203" s="217">
        <f>'07_ServNonSan'!J70</f>
        <v>0</v>
      </c>
      <c r="N203" s="146" t="str">
        <f t="shared" ca="1" si="0"/>
        <v>07_ServNonSan_70</v>
      </c>
    </row>
    <row r="204" spans="1:14" ht="15" customHeight="1">
      <c r="A204" s="146" t="str">
        <f ca="1">TRIM(MID(CELL("nomefile",'07_ServNonSan'!$A$1),FIND("]",CELL("nomefile",'07_ServNonSan'!$A$1))+1,LEN(CELL("nomefile",'07_ServNonSan'!$A$1))-FIND("]",CELL("nomefile",'07_ServNonSan'!$A$1))))</f>
        <v>07_ServNonSan</v>
      </c>
      <c r="B204" s="146">
        <f ca="1">CELL("riga",'07_ServNonSan'!A71)</f>
        <v>71</v>
      </c>
      <c r="C204" s="146">
        <f>'INPUT CE'!$C$1</f>
        <v>509</v>
      </c>
      <c r="D204" s="146" t="str">
        <f>'07_ServNonSan'!A71</f>
        <v>di cui BA1740b</v>
      </c>
      <c r="E204" s="221">
        <f>'07_ServNonSan'!B71</f>
        <v>0</v>
      </c>
      <c r="F204" s="146">
        <f>'07_ServNonSan'!C71</f>
        <v>0</v>
      </c>
      <c r="G204" s="221">
        <f>'07_ServNonSan'!D71</f>
        <v>0</v>
      </c>
      <c r="H204" s="221">
        <f>'07_ServNonSan'!E71</f>
        <v>0</v>
      </c>
      <c r="I204" s="221">
        <f>'07_ServNonSan'!F71</f>
        <v>0</v>
      </c>
      <c r="J204" s="221">
        <f>'07_ServNonSan'!G71</f>
        <v>0</v>
      </c>
      <c r="K204" s="221">
        <f>'07_ServNonSan'!H71</f>
        <v>0</v>
      </c>
      <c r="L204" s="218" t="e">
        <f>'07_ServNonSan'!I71</f>
        <v>#DIV/0!</v>
      </c>
      <c r="M204" s="217">
        <f>'07_ServNonSan'!J71</f>
        <v>0</v>
      </c>
      <c r="N204" s="146" t="str">
        <f t="shared" ca="1" si="0"/>
        <v>07_ServNonSan_71</v>
      </c>
    </row>
    <row r="205" spans="1:14" ht="15" customHeight="1">
      <c r="A205" s="146" t="str">
        <f ca="1">TRIM(MID(CELL("nomefile",'07_ServNonSan'!$A$1),FIND("]",CELL("nomefile",'07_ServNonSan'!$A$1))+1,LEN(CELL("nomefile",'07_ServNonSan'!$A$1))-FIND("]",CELL("nomefile",'07_ServNonSan'!$A$1))))</f>
        <v>07_ServNonSan</v>
      </c>
      <c r="B205" s="146">
        <f ca="1">CELL("riga",'07_ServNonSan'!A72)</f>
        <v>72</v>
      </c>
      <c r="C205" s="146">
        <f>'INPUT CE'!$C$1</f>
        <v>509</v>
      </c>
      <c r="D205" s="146" t="str">
        <f>'07_ServNonSan'!A72</f>
        <v>di cui BA1740b</v>
      </c>
      <c r="E205" s="221">
        <f>'07_ServNonSan'!B72</f>
        <v>0</v>
      </c>
      <c r="F205" s="146">
        <f>'07_ServNonSan'!C72</f>
        <v>0</v>
      </c>
      <c r="G205" s="221">
        <f>'07_ServNonSan'!D72</f>
        <v>0</v>
      </c>
      <c r="H205" s="221">
        <f>'07_ServNonSan'!E72</f>
        <v>0</v>
      </c>
      <c r="I205" s="221">
        <f>'07_ServNonSan'!F72</f>
        <v>0</v>
      </c>
      <c r="J205" s="221">
        <f>'07_ServNonSan'!G72</f>
        <v>0</v>
      </c>
      <c r="K205" s="221">
        <f>'07_ServNonSan'!H72</f>
        <v>0</v>
      </c>
      <c r="L205" s="218" t="e">
        <f>'07_ServNonSan'!I72</f>
        <v>#DIV/0!</v>
      </c>
      <c r="M205" s="217">
        <f>'07_ServNonSan'!J72</f>
        <v>0</v>
      </c>
      <c r="N205" s="146" t="str">
        <f t="shared" ca="1" si="0"/>
        <v>07_ServNonSan_72</v>
      </c>
    </row>
    <row r="206" spans="1:14" ht="15" customHeight="1">
      <c r="A206" s="146" t="str">
        <f ca="1">TRIM(MID(CELL("nomefile",'07_ServNonSan'!$A$1),FIND("]",CELL("nomefile",'07_ServNonSan'!$A$1))+1,LEN(CELL("nomefile",'07_ServNonSan'!$A$1))-FIND("]",CELL("nomefile",'07_ServNonSan'!$A$1))))</f>
        <v>07_ServNonSan</v>
      </c>
      <c r="B206" s="146">
        <f ca="1">CELL("riga",'07_ServNonSan'!A5)</f>
        <v>5</v>
      </c>
      <c r="C206" s="146">
        <f>'INPUT CE'!$C$1</f>
        <v>509</v>
      </c>
      <c r="D206" s="222" t="str">
        <f>'07_ServNonSan'!L5</f>
        <v>BA1570 Project</v>
      </c>
      <c r="E206" s="146" t="str">
        <f>'07_ServNonSan'!B5</f>
        <v>B.2.B.1) Servizi non sanitari</v>
      </c>
      <c r="F206" s="217" t="str">
        <f>'07_ServNonSan'!C5</f>
        <v>Servizi non sanitari</v>
      </c>
      <c r="G206" s="221">
        <f>'07_ServNonSan'!M5</f>
        <v>0</v>
      </c>
      <c r="H206" s="221">
        <f>'07_ServNonSan'!N5</f>
        <v>0</v>
      </c>
      <c r="I206" s="221">
        <f>'07_ServNonSan'!P5</f>
        <v>0</v>
      </c>
      <c r="J206" s="146">
        <v>0</v>
      </c>
      <c r="K206" s="221">
        <f>'07_ServNonSan'!Q5</f>
        <v>0</v>
      </c>
      <c r="L206" s="218" t="e">
        <f>'07_ServNonSan'!R5</f>
        <v>#DIV/0!</v>
      </c>
      <c r="M206" s="146">
        <f>'07_ServNonSan'!S5</f>
        <v>0</v>
      </c>
      <c r="N206" s="146" t="str">
        <f t="shared" ref="N206:N223" ca="1" si="1">CONCATENATE(A206,"_",B206,"_Project")</f>
        <v>07_ServNonSan_5_Project</v>
      </c>
    </row>
    <row r="207" spans="1:14" ht="15" customHeight="1">
      <c r="A207" s="146" t="str">
        <f ca="1">TRIM(MID(CELL("nomefile",'07_ServNonSan'!$A$1),FIND("]",CELL("nomefile",'07_ServNonSan'!$A$1))+1,LEN(CELL("nomefile",'07_ServNonSan'!$A$1))-FIND("]",CELL("nomefile",'07_ServNonSan'!$A$1))))</f>
        <v>07_ServNonSan</v>
      </c>
      <c r="B207" s="146">
        <f ca="1">CELL("riga",'07_ServNonSan'!A6)</f>
        <v>6</v>
      </c>
      <c r="C207" s="146">
        <f>'INPUT CE'!$C$1</f>
        <v>509</v>
      </c>
      <c r="D207" s="222" t="str">
        <f>'07_ServNonSan'!L6</f>
        <v>BA1580 Project</v>
      </c>
      <c r="E207" s="146" t="str">
        <f>'07_ServNonSan'!B6</f>
        <v>B.2.B.1.1)   Lavanderia</v>
      </c>
      <c r="F207" s="217" t="str">
        <f>'07_ServNonSan'!C6</f>
        <v>Lavanderia</v>
      </c>
      <c r="G207" s="221">
        <f>'07_ServNonSan'!M6</f>
        <v>0</v>
      </c>
      <c r="H207" s="221">
        <f>'07_ServNonSan'!N6</f>
        <v>0</v>
      </c>
      <c r="I207" s="221">
        <f>'07_ServNonSan'!P6</f>
        <v>0</v>
      </c>
      <c r="J207" s="146">
        <v>0</v>
      </c>
      <c r="K207" s="221">
        <f>'07_ServNonSan'!Q6</f>
        <v>0</v>
      </c>
      <c r="L207" s="218" t="e">
        <f>'07_ServNonSan'!R6</f>
        <v>#DIV/0!</v>
      </c>
      <c r="M207" s="146">
        <f>'07_ServNonSan'!S6</f>
        <v>0</v>
      </c>
      <c r="N207" s="146" t="str">
        <f t="shared" ca="1" si="1"/>
        <v>07_ServNonSan_6_Project</v>
      </c>
    </row>
    <row r="208" spans="1:14" ht="15" customHeight="1">
      <c r="A208" s="146" t="str">
        <f ca="1">TRIM(MID(CELL("nomefile",'07_ServNonSan'!$A$1),FIND("]",CELL("nomefile",'07_ServNonSan'!$A$1))+1,LEN(CELL("nomefile",'07_ServNonSan'!$A$1))-FIND("]",CELL("nomefile",'07_ServNonSan'!$A$1))))</f>
        <v>07_ServNonSan</v>
      </c>
      <c r="B208" s="146">
        <f ca="1">CELL("riga",'07_ServNonSan'!A7)</f>
        <v>7</v>
      </c>
      <c r="C208" s="146">
        <f>'INPUT CE'!$C$1</f>
        <v>509</v>
      </c>
      <c r="D208" s="222" t="str">
        <f>'07_ServNonSan'!L7</f>
        <v>BA1590 Project</v>
      </c>
      <c r="E208" s="146" t="str">
        <f>'07_ServNonSan'!B7</f>
        <v>B.2.B.1.2)   Pulizia</v>
      </c>
      <c r="F208" s="217" t="str">
        <f>'07_ServNonSan'!C7</f>
        <v>Pulizia</v>
      </c>
      <c r="G208" s="221">
        <f>'07_ServNonSan'!M7</f>
        <v>0</v>
      </c>
      <c r="H208" s="221">
        <f>'07_ServNonSan'!N7</f>
        <v>0</v>
      </c>
      <c r="I208" s="221">
        <f>'07_ServNonSan'!P7</f>
        <v>0</v>
      </c>
      <c r="J208" s="146">
        <v>0</v>
      </c>
      <c r="K208" s="221">
        <f>'07_ServNonSan'!Q7</f>
        <v>0</v>
      </c>
      <c r="L208" s="218" t="e">
        <f>'07_ServNonSan'!R7</f>
        <v>#DIV/0!</v>
      </c>
      <c r="M208" s="146">
        <f>'07_ServNonSan'!S7</f>
        <v>0</v>
      </c>
      <c r="N208" s="146" t="str">
        <f t="shared" ca="1" si="1"/>
        <v>07_ServNonSan_7_Project</v>
      </c>
    </row>
    <row r="209" spans="1:25" ht="15" customHeight="1">
      <c r="A209" s="146" t="str">
        <f ca="1">TRIM(MID(CELL("nomefile",'07_ServNonSan'!$A$1),FIND("]",CELL("nomefile",'07_ServNonSan'!$A$1))+1,LEN(CELL("nomefile",'07_ServNonSan'!$A$1))-FIND("]",CELL("nomefile",'07_ServNonSan'!$A$1))))</f>
        <v>07_ServNonSan</v>
      </c>
      <c r="B209" s="146">
        <f ca="1">CELL("riga",'07_ServNonSan'!A8)</f>
        <v>8</v>
      </c>
      <c r="C209" s="146">
        <f>'INPUT CE'!$C$1</f>
        <v>509</v>
      </c>
      <c r="D209" s="222" t="str">
        <f>'07_ServNonSan'!L8</f>
        <v>BA1601 Project</v>
      </c>
      <c r="E209" s="146" t="str">
        <f>'07_ServNonSan'!B8</f>
        <v>B.2.B.1.3.A)   Mensa dipendenti</v>
      </c>
      <c r="F209" s="217" t="str">
        <f>'07_ServNonSan'!C8</f>
        <v>Mensa dipendenti</v>
      </c>
      <c r="G209" s="221">
        <f>'07_ServNonSan'!M8</f>
        <v>0</v>
      </c>
      <c r="H209" s="221">
        <f>'07_ServNonSan'!N8</f>
        <v>0</v>
      </c>
      <c r="I209" s="221">
        <f>'07_ServNonSan'!P8</f>
        <v>0</v>
      </c>
      <c r="J209" s="146">
        <v>0</v>
      </c>
      <c r="K209" s="221">
        <f>'07_ServNonSan'!Q8</f>
        <v>0</v>
      </c>
      <c r="L209" s="218" t="e">
        <f>'07_ServNonSan'!R8</f>
        <v>#DIV/0!</v>
      </c>
      <c r="M209" s="146">
        <f>'07_ServNonSan'!S8</f>
        <v>0</v>
      </c>
      <c r="N209" s="146" t="str">
        <f t="shared" ca="1" si="1"/>
        <v>07_ServNonSan_8_Project</v>
      </c>
    </row>
    <row r="210" spans="1:25" ht="15" customHeight="1">
      <c r="A210" s="146" t="str">
        <f ca="1">TRIM(MID(CELL("nomefile",'07_ServNonSan'!$A$1),FIND("]",CELL("nomefile",'07_ServNonSan'!$A$1))+1,LEN(CELL("nomefile",'07_ServNonSan'!$A$1))-FIND("]",CELL("nomefile",'07_ServNonSan'!$A$1))))</f>
        <v>07_ServNonSan</v>
      </c>
      <c r="B210" s="146">
        <f ca="1">CELL("riga",'07_ServNonSan'!A9)</f>
        <v>9</v>
      </c>
      <c r="C210" s="146">
        <f>'INPUT CE'!$C$1</f>
        <v>509</v>
      </c>
      <c r="D210" s="222" t="str">
        <f>'07_ServNonSan'!L9</f>
        <v>BA1602 Project</v>
      </c>
      <c r="E210" s="146" t="str">
        <f>'07_ServNonSan'!B9</f>
        <v>B.2.B.1.3.B)   Mensa degenti</v>
      </c>
      <c r="F210" s="217" t="str">
        <f>'07_ServNonSan'!C9</f>
        <v>Mensa degenti</v>
      </c>
      <c r="G210" s="221">
        <f>'07_ServNonSan'!M9</f>
        <v>0</v>
      </c>
      <c r="H210" s="221">
        <f>'07_ServNonSan'!N9</f>
        <v>0</v>
      </c>
      <c r="I210" s="221">
        <f>'07_ServNonSan'!P9</f>
        <v>0</v>
      </c>
      <c r="J210" s="146">
        <v>0</v>
      </c>
      <c r="K210" s="221">
        <f>'07_ServNonSan'!Q9</f>
        <v>0</v>
      </c>
      <c r="L210" s="218" t="e">
        <f>'07_ServNonSan'!R9</f>
        <v>#DIV/0!</v>
      </c>
      <c r="M210" s="146">
        <f>'07_ServNonSan'!S9</f>
        <v>0</v>
      </c>
      <c r="N210" s="146" t="str">
        <f t="shared" ca="1" si="1"/>
        <v>07_ServNonSan_9_Project</v>
      </c>
    </row>
    <row r="211" spans="1:25" ht="15" customHeight="1">
      <c r="A211" s="146" t="str">
        <f ca="1">TRIM(MID(CELL("nomefile",'07_ServNonSan'!$A$1),FIND("]",CELL("nomefile",'07_ServNonSan'!$A$1))+1,LEN(CELL("nomefile",'07_ServNonSan'!$A$1))-FIND("]",CELL("nomefile",'07_ServNonSan'!$A$1))))</f>
        <v>07_ServNonSan</v>
      </c>
      <c r="B211" s="146">
        <f ca="1">CELL("riga",'07_ServNonSan'!A10)</f>
        <v>10</v>
      </c>
      <c r="C211" s="146">
        <f>'INPUT CE'!$C$1</f>
        <v>509</v>
      </c>
      <c r="D211" s="222" t="str">
        <f>'07_ServNonSan'!L10</f>
        <v>BA1610 Project</v>
      </c>
      <c r="E211" s="146" t="str">
        <f>'07_ServNonSan'!B10</f>
        <v>B.2.B.1.4)   Riscaldamento</v>
      </c>
      <c r="F211" s="217" t="str">
        <f>'07_ServNonSan'!C10</f>
        <v>Riscaldamento</v>
      </c>
      <c r="G211" s="221">
        <f>'07_ServNonSan'!M10</f>
        <v>0</v>
      </c>
      <c r="H211" s="221">
        <f>'07_ServNonSan'!N10</f>
        <v>0</v>
      </c>
      <c r="I211" s="221">
        <f>'07_ServNonSan'!P10</f>
        <v>0</v>
      </c>
      <c r="J211" s="146">
        <v>0</v>
      </c>
      <c r="K211" s="221">
        <f>'07_ServNonSan'!Q10</f>
        <v>0</v>
      </c>
      <c r="L211" s="218" t="e">
        <f>'07_ServNonSan'!R10</f>
        <v>#DIV/0!</v>
      </c>
      <c r="M211" s="146">
        <f>'07_ServNonSan'!S10</f>
        <v>0</v>
      </c>
      <c r="N211" s="146" t="str">
        <f t="shared" ca="1" si="1"/>
        <v>07_ServNonSan_10_Project</v>
      </c>
    </row>
    <row r="212" spans="1:25" ht="15" customHeight="1">
      <c r="A212" s="146" t="str">
        <f ca="1">TRIM(MID(CELL("nomefile",'07_ServNonSan'!$A$1),FIND("]",CELL("nomefile",'07_ServNonSan'!$A$1))+1,LEN(CELL("nomefile",'07_ServNonSan'!$A$1))-FIND("]",CELL("nomefile",'07_ServNonSan'!$A$1))))</f>
        <v>07_ServNonSan</v>
      </c>
      <c r="B212" s="146">
        <f ca="1">CELL("riga",'07_ServNonSan'!A11)</f>
        <v>11</v>
      </c>
      <c r="C212" s="146">
        <f>'INPUT CE'!$C$1</f>
        <v>509</v>
      </c>
      <c r="D212" s="222" t="str">
        <f>'07_ServNonSan'!L11</f>
        <v>BA1620 Project</v>
      </c>
      <c r="E212" s="146" t="str">
        <f>'07_ServNonSan'!B11</f>
        <v>B.2.B.1.5)   Servizi di assistenza informatica</v>
      </c>
      <c r="F212" s="217" t="str">
        <f>'07_ServNonSan'!C11</f>
        <v>Servizi di assistenza informatica</v>
      </c>
      <c r="G212" s="221">
        <f>'07_ServNonSan'!M11</f>
        <v>0</v>
      </c>
      <c r="H212" s="221">
        <f>'07_ServNonSan'!N11</f>
        <v>0</v>
      </c>
      <c r="I212" s="221">
        <f>'07_ServNonSan'!P11</f>
        <v>0</v>
      </c>
      <c r="J212" s="146">
        <v>0</v>
      </c>
      <c r="K212" s="221">
        <f>'07_ServNonSan'!Q11</f>
        <v>0</v>
      </c>
      <c r="L212" s="218" t="e">
        <f>'07_ServNonSan'!R11</f>
        <v>#DIV/0!</v>
      </c>
      <c r="M212" s="146">
        <f>'07_ServNonSan'!S11</f>
        <v>0</v>
      </c>
      <c r="N212" s="146" t="str">
        <f t="shared" ca="1" si="1"/>
        <v>07_ServNonSan_11_Project</v>
      </c>
    </row>
    <row r="213" spans="1:25" ht="15" customHeight="1">
      <c r="A213" s="146" t="str">
        <f ca="1">TRIM(MID(CELL("nomefile",'07_ServNonSan'!$A$1),FIND("]",CELL("nomefile",'07_ServNonSan'!$A$1))+1,LEN(CELL("nomefile",'07_ServNonSan'!$A$1))-FIND("]",CELL("nomefile",'07_ServNonSan'!$A$1))))</f>
        <v>07_ServNonSan</v>
      </c>
      <c r="B213" s="146">
        <f ca="1">CELL("riga",'07_ServNonSan'!A12)</f>
        <v>12</v>
      </c>
      <c r="C213" s="146">
        <f>'INPUT CE'!$C$1</f>
        <v>509</v>
      </c>
      <c r="D213" s="222" t="str">
        <f>'07_ServNonSan'!L12</f>
        <v>BA1630 Project</v>
      </c>
      <c r="E213" s="146" t="str">
        <f>'07_ServNonSan'!B12</f>
        <v>B.2.B.1.6)   Servizi trasporti (non sanitari)</v>
      </c>
      <c r="F213" s="217" t="str">
        <f>'07_ServNonSan'!C12</f>
        <v>Servizi trasporti (non sanitari)</v>
      </c>
      <c r="G213" s="221">
        <f>'07_ServNonSan'!M12</f>
        <v>0</v>
      </c>
      <c r="H213" s="221">
        <f>'07_ServNonSan'!N12</f>
        <v>0</v>
      </c>
      <c r="I213" s="221">
        <f>'07_ServNonSan'!P12</f>
        <v>0</v>
      </c>
      <c r="J213" s="146">
        <v>0</v>
      </c>
      <c r="K213" s="221">
        <f>'07_ServNonSan'!Q12</f>
        <v>0</v>
      </c>
      <c r="L213" s="218" t="e">
        <f>'07_ServNonSan'!R12</f>
        <v>#DIV/0!</v>
      </c>
      <c r="M213" s="146">
        <f>'07_ServNonSan'!S12</f>
        <v>0</v>
      </c>
      <c r="N213" s="146" t="str">
        <f t="shared" ca="1" si="1"/>
        <v>07_ServNonSan_12_Project</v>
      </c>
    </row>
    <row r="214" spans="1:25" ht="15" customHeight="1">
      <c r="A214" s="146" t="str">
        <f ca="1">TRIM(MID(CELL("nomefile",'07_ServNonSan'!$A$1),FIND("]",CELL("nomefile",'07_ServNonSan'!$A$1))+1,LEN(CELL("nomefile",'07_ServNonSan'!$A$1))-FIND("]",CELL("nomefile",'07_ServNonSan'!$A$1))))</f>
        <v>07_ServNonSan</v>
      </c>
      <c r="B214" s="146">
        <f ca="1">CELL("riga",'07_ServNonSan'!A13)</f>
        <v>13</v>
      </c>
      <c r="C214" s="146">
        <f>'INPUT CE'!$C$1</f>
        <v>509</v>
      </c>
      <c r="D214" s="222" t="str">
        <f>'07_ServNonSan'!L13</f>
        <v>BA1640 Project</v>
      </c>
      <c r="E214" s="146" t="str">
        <f>'07_ServNonSan'!B13</f>
        <v>B.2.B.1.7)   Smaltimento rifiuti</v>
      </c>
      <c r="F214" s="217" t="str">
        <f>'07_ServNonSan'!C13</f>
        <v>Smaltimento rifiuti</v>
      </c>
      <c r="G214" s="221">
        <f>'07_ServNonSan'!M13</f>
        <v>0</v>
      </c>
      <c r="H214" s="221">
        <f>'07_ServNonSan'!N13</f>
        <v>0</v>
      </c>
      <c r="I214" s="221">
        <f>'07_ServNonSan'!P13</f>
        <v>0</v>
      </c>
      <c r="J214" s="146">
        <v>0</v>
      </c>
      <c r="K214" s="221">
        <f>'07_ServNonSan'!Q13</f>
        <v>0</v>
      </c>
      <c r="L214" s="218" t="e">
        <f>'07_ServNonSan'!R13</f>
        <v>#DIV/0!</v>
      </c>
      <c r="M214" s="146">
        <f>'07_ServNonSan'!S13</f>
        <v>0</v>
      </c>
      <c r="N214" s="146" t="str">
        <f t="shared" ca="1" si="1"/>
        <v>07_ServNonSan_13_Project</v>
      </c>
    </row>
    <row r="215" spans="1:25" ht="15" customHeight="1">
      <c r="A215" s="146" t="str">
        <f ca="1">TRIM(MID(CELL("nomefile",'07_ServNonSan'!$A$1),FIND("]",CELL("nomefile",'07_ServNonSan'!$A$1))+1,LEN(CELL("nomefile",'07_ServNonSan'!$A$1))-FIND("]",CELL("nomefile",'07_ServNonSan'!$A$1))))</f>
        <v>07_ServNonSan</v>
      </c>
      <c r="B215" s="146">
        <f ca="1">CELL("riga",'07_ServNonSan'!A14)</f>
        <v>14</v>
      </c>
      <c r="C215" s="146">
        <f>'INPUT CE'!$C$1</f>
        <v>509</v>
      </c>
      <c r="D215" s="222" t="str">
        <f>'07_ServNonSan'!L14</f>
        <v>BA1650 Project</v>
      </c>
      <c r="E215" s="146" t="str">
        <f>'07_ServNonSan'!B14</f>
        <v>B.2.B.1.8)   Utenze telefoniche</v>
      </c>
      <c r="F215" s="217" t="str">
        <f>'07_ServNonSan'!C14</f>
        <v>Utenze telefoniche</v>
      </c>
      <c r="G215" s="221">
        <f>'07_ServNonSan'!M14</f>
        <v>0</v>
      </c>
      <c r="H215" s="221">
        <f>'07_ServNonSan'!N14</f>
        <v>0</v>
      </c>
      <c r="I215" s="221">
        <f>'07_ServNonSan'!P14</f>
        <v>0</v>
      </c>
      <c r="J215" s="146">
        <v>0</v>
      </c>
      <c r="K215" s="221">
        <f>'07_ServNonSan'!Q14</f>
        <v>0</v>
      </c>
      <c r="L215" s="218" t="e">
        <f>'07_ServNonSan'!R14</f>
        <v>#DIV/0!</v>
      </c>
      <c r="M215" s="146">
        <f>'07_ServNonSan'!S14</f>
        <v>0</v>
      </c>
      <c r="N215" s="146" t="str">
        <f t="shared" ca="1" si="1"/>
        <v>07_ServNonSan_14_Project</v>
      </c>
    </row>
    <row r="216" spans="1:25" ht="15" customHeight="1">
      <c r="A216" s="146" t="str">
        <f ca="1">TRIM(MID(CELL("nomefile",'07_ServNonSan'!$A$1),FIND("]",CELL("nomefile",'07_ServNonSan'!$A$1))+1,LEN(CELL("nomefile",'07_ServNonSan'!$A$1))-FIND("]",CELL("nomefile",'07_ServNonSan'!$A$1))))</f>
        <v>07_ServNonSan</v>
      </c>
      <c r="B216" s="146">
        <f ca="1">CELL("riga",'07_ServNonSan'!A15)</f>
        <v>15</v>
      </c>
      <c r="C216" s="146">
        <f>'INPUT CE'!$C$1</f>
        <v>509</v>
      </c>
      <c r="D216" s="222" t="str">
        <f>'07_ServNonSan'!L15</f>
        <v>BA1660 Project</v>
      </c>
      <c r="E216" s="146" t="str">
        <f>'07_ServNonSan'!B15</f>
        <v>B.2.B.1.9)   Utenze elettricità</v>
      </c>
      <c r="F216" s="217" t="str">
        <f>'07_ServNonSan'!C15</f>
        <v>Utenze elettricità</v>
      </c>
      <c r="G216" s="221">
        <f>'07_ServNonSan'!M15</f>
        <v>0</v>
      </c>
      <c r="H216" s="221">
        <f>'07_ServNonSan'!N15</f>
        <v>0</v>
      </c>
      <c r="I216" s="221">
        <f>'07_ServNonSan'!P15</f>
        <v>0</v>
      </c>
      <c r="J216" s="146">
        <v>0</v>
      </c>
      <c r="K216" s="221">
        <f>'07_ServNonSan'!Q15</f>
        <v>0</v>
      </c>
      <c r="L216" s="218" t="e">
        <f>'07_ServNonSan'!R15</f>
        <v>#DIV/0!</v>
      </c>
      <c r="M216" s="146">
        <f>'07_ServNonSan'!S15</f>
        <v>0</v>
      </c>
      <c r="N216" s="146" t="str">
        <f t="shared" ca="1" si="1"/>
        <v>07_ServNonSan_15_Project</v>
      </c>
    </row>
    <row r="217" spans="1:25" ht="15" customHeight="1">
      <c r="A217" s="146" t="str">
        <f ca="1">TRIM(MID(CELL("nomefile",'07_ServNonSan'!$A$1),FIND("]",CELL("nomefile",'07_ServNonSan'!$A$1))+1,LEN(CELL("nomefile",'07_ServNonSan'!$A$1))-FIND("]",CELL("nomefile",'07_ServNonSan'!$A$1))))</f>
        <v>07_ServNonSan</v>
      </c>
      <c r="B217" s="146">
        <f ca="1">CELL("riga",'07_ServNonSan'!A16)</f>
        <v>16</v>
      </c>
      <c r="C217" s="146">
        <f>'INPUT CE'!$C$1</f>
        <v>509</v>
      </c>
      <c r="D217" s="222" t="str">
        <f>'07_ServNonSan'!L16</f>
        <v>BA1670 Project</v>
      </c>
      <c r="E217" s="146" t="str">
        <f>'07_ServNonSan'!B16</f>
        <v>B.2.B.1.10)   Altre utenze</v>
      </c>
      <c r="F217" s="217" t="str">
        <f>'07_ServNonSan'!C16</f>
        <v>Altre utenze</v>
      </c>
      <c r="G217" s="221">
        <f>'07_ServNonSan'!M16</f>
        <v>0</v>
      </c>
      <c r="H217" s="221">
        <f>'07_ServNonSan'!N16</f>
        <v>0</v>
      </c>
      <c r="I217" s="221">
        <f>'07_ServNonSan'!P16</f>
        <v>0</v>
      </c>
      <c r="J217" s="146">
        <v>0</v>
      </c>
      <c r="K217" s="221">
        <f>'07_ServNonSan'!Q16</f>
        <v>0</v>
      </c>
      <c r="L217" s="218" t="e">
        <f>'07_ServNonSan'!R16</f>
        <v>#DIV/0!</v>
      </c>
      <c r="M217" s="146">
        <f>'07_ServNonSan'!S16</f>
        <v>0</v>
      </c>
      <c r="N217" s="146" t="str">
        <f t="shared" ca="1" si="1"/>
        <v>07_ServNonSan_16_Project</v>
      </c>
    </row>
    <row r="218" spans="1:25" ht="15" customHeight="1">
      <c r="A218" s="146" t="str">
        <f ca="1">TRIM(MID(CELL("nomefile",'07_ServNonSan'!$A$1),FIND("]",CELL("nomefile",'07_ServNonSan'!$A$1))+1,LEN(CELL("nomefile",'07_ServNonSan'!$A$1))-FIND("]",CELL("nomefile",'07_ServNonSan'!$A$1))))</f>
        <v>07_ServNonSan</v>
      </c>
      <c r="B218" s="146">
        <f ca="1">CELL("riga",'07_ServNonSan'!A17)</f>
        <v>17</v>
      </c>
      <c r="C218" s="146">
        <f>'INPUT CE'!$C$1</f>
        <v>509</v>
      </c>
      <c r="D218" s="222" t="str">
        <f>'07_ServNonSan'!L17</f>
        <v>BA1690 Project</v>
      </c>
      <c r="E218" s="146" t="str">
        <f>'07_ServNonSan'!B17</f>
        <v>B.2.B.1.11.A)  Premi di assicurazione - R.C. Professionale</v>
      </c>
      <c r="F218" s="217" t="str">
        <f>'07_ServNonSan'!C17</f>
        <v>Premi di assicurazione - R.C. Professionale</v>
      </c>
      <c r="G218" s="221">
        <f>'07_ServNonSan'!M17</f>
        <v>0</v>
      </c>
      <c r="H218" s="221">
        <f>'07_ServNonSan'!N17</f>
        <v>0</v>
      </c>
      <c r="I218" s="221">
        <f>'07_ServNonSan'!P17</f>
        <v>0</v>
      </c>
      <c r="J218" s="146">
        <v>0</v>
      </c>
      <c r="K218" s="221">
        <f>'07_ServNonSan'!Q17</f>
        <v>0</v>
      </c>
      <c r="L218" s="218" t="e">
        <f>'07_ServNonSan'!R17</f>
        <v>#DIV/0!</v>
      </c>
      <c r="M218" s="146">
        <f>'07_ServNonSan'!S17</f>
        <v>0</v>
      </c>
      <c r="N218" s="146" t="str">
        <f t="shared" ca="1" si="1"/>
        <v>07_ServNonSan_17_Project</v>
      </c>
    </row>
    <row r="219" spans="1:25" ht="15" customHeight="1">
      <c r="A219" s="146" t="str">
        <f ca="1">TRIM(MID(CELL("nomefile",'07_ServNonSan'!$A$1),FIND("]",CELL("nomefile",'07_ServNonSan'!$A$1))+1,LEN(CELL("nomefile",'07_ServNonSan'!$A$1))-FIND("]",CELL("nomefile",'07_ServNonSan'!$A$1))))</f>
        <v>07_ServNonSan</v>
      </c>
      <c r="B219" s="146">
        <f ca="1">CELL("riga",'07_ServNonSan'!A18)</f>
        <v>18</v>
      </c>
      <c r="C219" s="146">
        <f>'INPUT CE'!$C$1</f>
        <v>509</v>
      </c>
      <c r="D219" s="222" t="str">
        <f>'07_ServNonSan'!L18</f>
        <v>BA1700 Project</v>
      </c>
      <c r="E219" s="146" t="str">
        <f>'07_ServNonSan'!B18</f>
        <v>B.2.B.1.11.B)  Premi di assicurazione - Altri premi assicurativi</v>
      </c>
      <c r="F219" s="217" t="str">
        <f>'07_ServNonSan'!C18</f>
        <v>Premi di assicurazione - Altri premi assicurativi</v>
      </c>
      <c r="G219" s="221">
        <f>'07_ServNonSan'!M18</f>
        <v>0</v>
      </c>
      <c r="H219" s="221">
        <f>'07_ServNonSan'!N18</f>
        <v>0</v>
      </c>
      <c r="I219" s="221">
        <f>'07_ServNonSan'!P18</f>
        <v>0</v>
      </c>
      <c r="J219" s="146">
        <v>0</v>
      </c>
      <c r="K219" s="221">
        <f>'07_ServNonSan'!Q18</f>
        <v>0</v>
      </c>
      <c r="L219" s="218" t="e">
        <f>'07_ServNonSan'!R18</f>
        <v>#DIV/0!</v>
      </c>
      <c r="M219" s="146">
        <f>'07_ServNonSan'!S18</f>
        <v>0</v>
      </c>
      <c r="N219" s="146" t="str">
        <f t="shared" ca="1" si="1"/>
        <v>07_ServNonSan_18_Project</v>
      </c>
    </row>
    <row r="220" spans="1:25" ht="15" customHeight="1">
      <c r="A220" s="146" t="str">
        <f ca="1">TRIM(MID(CELL("nomefile",'07_ServNonSan'!$A$1),FIND("]",CELL("nomefile",'07_ServNonSan'!$A$1))+1,LEN(CELL("nomefile",'07_ServNonSan'!$A$1))-FIND("]",CELL("nomefile",'07_ServNonSan'!$A$1))))</f>
        <v>07_ServNonSan</v>
      </c>
      <c r="B220" s="146">
        <f ca="1">CELL("riga",'07_ServNonSan'!A19)</f>
        <v>19</v>
      </c>
      <c r="C220" s="146">
        <f>'INPUT CE'!$C$1</f>
        <v>509</v>
      </c>
      <c r="D220" s="222" t="str">
        <f>'07_ServNonSan'!L19</f>
        <v>BA1720 Project</v>
      </c>
      <c r="E220" s="146" t="str">
        <f>'07_ServNonSan'!B19</f>
        <v>B.2.B.1.12.A) Altri servizi non sanitari da pubblico (Aziende sanitarie pubbliche della Regione)</v>
      </c>
      <c r="F220" s="217" t="str">
        <f>'07_ServNonSan'!C19</f>
        <v>Altri servizi non sanitari da pubblico (Aziende sanitarie pubbliche della Regione)</v>
      </c>
      <c r="G220" s="221">
        <f>'07_ServNonSan'!M19</f>
        <v>0</v>
      </c>
      <c r="H220" s="221">
        <f>'07_ServNonSan'!N19</f>
        <v>0</v>
      </c>
      <c r="I220" s="221">
        <f>'07_ServNonSan'!P19</f>
        <v>0</v>
      </c>
      <c r="J220" s="146">
        <v>0</v>
      </c>
      <c r="K220" s="221">
        <f>'07_ServNonSan'!Q19</f>
        <v>0</v>
      </c>
      <c r="L220" s="218" t="e">
        <f>'07_ServNonSan'!R19</f>
        <v>#DIV/0!</v>
      </c>
      <c r="M220" s="146">
        <f>'07_ServNonSan'!S19</f>
        <v>0</v>
      </c>
      <c r="N220" s="146" t="str">
        <f t="shared" ca="1" si="1"/>
        <v>07_ServNonSan_19_Project</v>
      </c>
    </row>
    <row r="221" spans="1:25" ht="15" customHeight="1">
      <c r="A221" s="146" t="str">
        <f ca="1">TRIM(MID(CELL("nomefile",'07_ServNonSan'!$A$1),FIND("]",CELL("nomefile",'07_ServNonSan'!$A$1))+1,LEN(CELL("nomefile",'07_ServNonSan'!$A$1))-FIND("]",CELL("nomefile",'07_ServNonSan'!$A$1))))</f>
        <v>07_ServNonSan</v>
      </c>
      <c r="B221" s="146">
        <f ca="1">CELL("riga",'07_ServNonSan'!A20)</f>
        <v>20</v>
      </c>
      <c r="C221" s="146">
        <f>'INPUT CE'!$C$1</f>
        <v>509</v>
      </c>
      <c r="D221" s="222" t="str">
        <f>'07_ServNonSan'!L20</f>
        <v>BA1730 Project</v>
      </c>
      <c r="E221" s="146" t="str">
        <f>'07_ServNonSan'!B20</f>
        <v>B.2.B.1.12.B) Altri servizi non sanitari da altri soggetti pubblici</v>
      </c>
      <c r="F221" s="217" t="str">
        <f>'07_ServNonSan'!C20</f>
        <v>Altri servizi non sanitari da altri soggetti pubblici</v>
      </c>
      <c r="G221" s="221">
        <f>'07_ServNonSan'!M20</f>
        <v>0</v>
      </c>
      <c r="H221" s="221">
        <f>'07_ServNonSan'!N20</f>
        <v>0</v>
      </c>
      <c r="I221" s="221">
        <f>'07_ServNonSan'!P20</f>
        <v>0</v>
      </c>
      <c r="J221" s="146">
        <v>0</v>
      </c>
      <c r="K221" s="221">
        <f>'07_ServNonSan'!Q20</f>
        <v>0</v>
      </c>
      <c r="L221" s="218" t="e">
        <f>'07_ServNonSan'!R20</f>
        <v>#DIV/0!</v>
      </c>
      <c r="M221" s="146">
        <f>'07_ServNonSan'!S20</f>
        <v>0</v>
      </c>
      <c r="N221" s="146" t="str">
        <f t="shared" ca="1" si="1"/>
        <v>07_ServNonSan_20_Project</v>
      </c>
    </row>
    <row r="222" spans="1:25" ht="15" customHeight="1">
      <c r="A222" s="146" t="str">
        <f ca="1">TRIM(MID(CELL("nomefile",'07_ServNonSan'!$A$1),FIND("]",CELL("nomefile",'07_ServNonSan'!$A$1))+1,LEN(CELL("nomefile",'07_ServNonSan'!$A$1))-FIND("]",CELL("nomefile",'07_ServNonSan'!$A$1))))</f>
        <v>07_ServNonSan</v>
      </c>
      <c r="B222" s="146">
        <f ca="1">CELL("riga",'07_ServNonSan'!A21)</f>
        <v>21</v>
      </c>
      <c r="C222" s="146">
        <f>'INPUT CE'!$C$1</f>
        <v>509</v>
      </c>
      <c r="D222" s="222" t="str">
        <f>'07_ServNonSan'!L21</f>
        <v>BA1740a Project</v>
      </c>
      <c r="E222" s="146" t="str">
        <f>'07_ServNonSan'!B21</f>
        <v>B.2.B.1.12.C.1) Altri servizi non sanitari esternalizzati (1)</v>
      </c>
      <c r="F222" s="217" t="str">
        <f>'07_ServNonSan'!C21</f>
        <v>Altri servizi non sanitari esternalizzati (1)</v>
      </c>
      <c r="G222" s="221">
        <f>'07_ServNonSan'!M21</f>
        <v>0</v>
      </c>
      <c r="H222" s="221">
        <f>'07_ServNonSan'!N21</f>
        <v>0</v>
      </c>
      <c r="I222" s="221">
        <f>'07_ServNonSan'!P21</f>
        <v>0</v>
      </c>
      <c r="J222" s="146">
        <v>0</v>
      </c>
      <c r="K222" s="221">
        <f>'07_ServNonSan'!Q21</f>
        <v>0</v>
      </c>
      <c r="L222" s="218" t="e">
        <f>'07_ServNonSan'!R21</f>
        <v>#DIV/0!</v>
      </c>
      <c r="M222" s="146">
        <f>'07_ServNonSan'!S21</f>
        <v>0</v>
      </c>
      <c r="N222" s="146" t="str">
        <f t="shared" ca="1" si="1"/>
        <v>07_ServNonSan_21_Project</v>
      </c>
    </row>
    <row r="223" spans="1:25" ht="15" customHeight="1">
      <c r="A223" s="146" t="str">
        <f ca="1">TRIM(MID(CELL("nomefile",'07_ServNonSan'!$A$1),FIND("]",CELL("nomefile",'07_ServNonSan'!$A$1))+1,LEN(CELL("nomefile",'07_ServNonSan'!$A$1))-FIND("]",CELL("nomefile",'07_ServNonSan'!$A$1))))</f>
        <v>07_ServNonSan</v>
      </c>
      <c r="B223" s="146">
        <f ca="1">CELL("riga",'07_ServNonSan'!A22)</f>
        <v>22</v>
      </c>
      <c r="C223" s="146">
        <f>'INPUT CE'!$C$1</f>
        <v>509</v>
      </c>
      <c r="D223" s="222" t="str">
        <f>'07_ServNonSan'!L22</f>
        <v>BA1740b Project</v>
      </c>
      <c r="E223" s="146" t="str">
        <f>'07_ServNonSan'!B22</f>
        <v>B.2.B.1.12.C.2) Altri servizi non sanitari da privato: altro (2)</v>
      </c>
      <c r="F223" s="217" t="str">
        <f>'07_ServNonSan'!C22</f>
        <v>Altri servizi non sanitari da privato: altro (2)</v>
      </c>
      <c r="G223" s="221">
        <f>'07_ServNonSan'!M22</f>
        <v>0</v>
      </c>
      <c r="H223" s="221">
        <f>'07_ServNonSan'!N22</f>
        <v>0</v>
      </c>
      <c r="I223" s="221">
        <f>'07_ServNonSan'!P22</f>
        <v>0</v>
      </c>
      <c r="J223" s="146">
        <v>0</v>
      </c>
      <c r="K223" s="221">
        <f>'07_ServNonSan'!Q22</f>
        <v>0</v>
      </c>
      <c r="L223" s="218" t="e">
        <f>'07_ServNonSan'!R22</f>
        <v>#DIV/0!</v>
      </c>
      <c r="M223" s="146">
        <f>'07_ServNonSan'!S22</f>
        <v>0</v>
      </c>
      <c r="N223" s="146" t="str">
        <f t="shared" ca="1" si="1"/>
        <v>07_ServNonSan_22_Project</v>
      </c>
    </row>
    <row r="224" spans="1:25" ht="15.75" customHeight="1">
      <c r="A224" s="212" t="str">
        <f ca="1">TRIM(MID(CELL("nomefile",'08_AltriCosti'!$A$1),FIND("]",CELL("nomefile",'08_AltriCosti'!$A$1))+1,LEN(CELL("nomefile",'08_AltriCosti'!$A$1))-FIND("]",CELL("nomefile",'08_AltriCosti'!$A$1))))</f>
        <v>08_AltriCosti</v>
      </c>
      <c r="B224" s="212">
        <f ca="1">CELL("riga",'08_AltriCosti'!A7)</f>
        <v>7</v>
      </c>
      <c r="C224" s="213">
        <f>'INPUT CE'!$C$1</f>
        <v>509</v>
      </c>
      <c r="D224" s="212" t="str">
        <f>'08_AltriCosti'!A7</f>
        <v>BA0250</v>
      </c>
      <c r="E224" s="212" t="str">
        <f>'08_AltriCosti'!B7</f>
        <v>B.1.A.4)  Prodotti dietetici</v>
      </c>
      <c r="F224" s="214" t="str">
        <f>'08_AltriCosti'!C7</f>
        <v>Prodotti dietetici</v>
      </c>
      <c r="G224" s="220">
        <f>'08_AltriCosti'!D7</f>
        <v>1158563.42</v>
      </c>
      <c r="H224" s="220">
        <f>'08_AltriCosti'!E7</f>
        <v>1327663.27</v>
      </c>
      <c r="I224" s="220">
        <f>'08_AltriCosti'!F7</f>
        <v>1197906.52</v>
      </c>
      <c r="J224" s="220">
        <f>'08_AltriCosti'!G7</f>
        <v>36174.57</v>
      </c>
      <c r="K224" s="220">
        <f>'08_AltriCosti'!H7</f>
        <v>-129756.75</v>
      </c>
      <c r="L224" s="215">
        <f>'08_AltriCosti'!I7</f>
        <v>-9.7733177479557787E-2</v>
      </c>
      <c r="M224" s="214">
        <f>'08_AltriCosti'!J7</f>
        <v>0</v>
      </c>
      <c r="N224" s="213" t="str">
        <f t="shared" ref="N224:N244" ca="1" si="2">CONCATENATE(A224,"_",B224)</f>
        <v>08_AltriCosti_7</v>
      </c>
      <c r="O224" s="213"/>
      <c r="P224" s="213"/>
      <c r="Q224" s="213"/>
      <c r="R224" s="213"/>
      <c r="S224" s="213"/>
      <c r="T224" s="213"/>
      <c r="U224" s="213"/>
      <c r="V224" s="213"/>
      <c r="W224" s="213"/>
      <c r="X224" s="213"/>
      <c r="Y224" s="213"/>
    </row>
    <row r="225" spans="1:14" ht="15" customHeight="1">
      <c r="A225" s="146" t="str">
        <f ca="1">TRIM(MID(CELL("nomefile",'08_AltriCosti'!$A$1),FIND("]",CELL("nomefile",'08_AltriCosti'!$A$1))+1,LEN(CELL("nomefile",'08_AltriCosti'!$A$1))-FIND("]",CELL("nomefile",'08_AltriCosti'!$A$1))))</f>
        <v>08_AltriCosti</v>
      </c>
      <c r="B225" s="146">
        <f ca="1">CELL("riga",'08_AltriCosti'!A8)</f>
        <v>8</v>
      </c>
      <c r="C225" s="146">
        <f>'INPUT CE'!$C$1</f>
        <v>509</v>
      </c>
      <c r="D225" s="146" t="str">
        <f>'08_AltriCosti'!A8</f>
        <v>BA0260</v>
      </c>
      <c r="E225" s="146" t="str">
        <f>'08_AltriCosti'!B8</f>
        <v>B.1.A.5)  Materiali per la profilassi (vaccini)</v>
      </c>
      <c r="F225" s="217" t="str">
        <f>'08_AltriCosti'!C8</f>
        <v>Materiali per la profilassi (vaccini)</v>
      </c>
      <c r="G225" s="221">
        <f>'08_AltriCosti'!D8</f>
        <v>9852463.8200000003</v>
      </c>
      <c r="H225" s="221">
        <f>'08_AltriCosti'!E8</f>
        <v>10538639.800000001</v>
      </c>
      <c r="I225" s="221">
        <f>'08_AltriCosti'!F8</f>
        <v>11617639.51</v>
      </c>
      <c r="J225" s="221">
        <f>'08_AltriCosti'!G8</f>
        <v>0</v>
      </c>
      <c r="K225" s="221">
        <f>'08_AltriCosti'!H8</f>
        <v>1078999.709999999</v>
      </c>
      <c r="L225" s="218">
        <f>'08_AltriCosti'!I8</f>
        <v>0.10238510191799133</v>
      </c>
      <c r="M225" s="217" t="str">
        <f>'08_AltriCosti'!J8</f>
        <v>Il valore risulta in linea con il piano vaccinale 2021</v>
      </c>
      <c r="N225" s="146" t="str">
        <f t="shared" ca="1" si="2"/>
        <v>08_AltriCosti_8</v>
      </c>
    </row>
    <row r="226" spans="1:14" ht="15" customHeight="1">
      <c r="A226" s="146" t="str">
        <f ca="1">TRIM(MID(CELL("nomefile",'08_AltriCosti'!$A$1),FIND("]",CELL("nomefile",'08_AltriCosti'!$A$1))+1,LEN(CELL("nomefile",'08_AltriCosti'!$A$1))-FIND("]",CELL("nomefile",'08_AltriCosti'!$A$1))))</f>
        <v>08_AltriCosti</v>
      </c>
      <c r="B226" s="146">
        <f ca="1">CELL("riga",'08_AltriCosti'!A9)</f>
        <v>9</v>
      </c>
      <c r="C226" s="146">
        <f>'INPUT CE'!$C$1</f>
        <v>509</v>
      </c>
      <c r="D226" s="146" t="str">
        <f>'08_AltriCosti'!A9</f>
        <v>BA0270</v>
      </c>
      <c r="E226" s="146" t="str">
        <f>'08_AltriCosti'!B9</f>
        <v>B.1.A.6)  Prodotti chimici</v>
      </c>
      <c r="F226" s="217" t="str">
        <f>'08_AltriCosti'!C9</f>
        <v>Prodotti chimici</v>
      </c>
      <c r="G226" s="221">
        <f>'08_AltriCosti'!D9</f>
        <v>49216.05</v>
      </c>
      <c r="H226" s="221">
        <f>'08_AltriCosti'!E9</f>
        <v>32230.79</v>
      </c>
      <c r="I226" s="221">
        <f>'08_AltriCosti'!F9</f>
        <v>35714.57</v>
      </c>
      <c r="J226" s="221">
        <f>'08_AltriCosti'!G9</f>
        <v>0</v>
      </c>
      <c r="K226" s="221">
        <f>'08_AltriCosti'!H9</f>
        <v>3483.7799999999988</v>
      </c>
      <c r="L226" s="218">
        <f>'08_AltriCosti'!I9</f>
        <v>0.10808856996679261</v>
      </c>
      <c r="M226" s="217">
        <f>'08_AltriCosti'!J9</f>
        <v>0</v>
      </c>
      <c r="N226" s="146" t="str">
        <f t="shared" ca="1" si="2"/>
        <v>08_AltriCosti_9</v>
      </c>
    </row>
    <row r="227" spans="1:14" ht="15" customHeight="1">
      <c r="A227" s="146" t="str">
        <f ca="1">TRIM(MID(CELL("nomefile",'08_AltriCosti'!$A$1),FIND("]",CELL("nomefile",'08_AltriCosti'!$A$1))+1,LEN(CELL("nomefile",'08_AltriCosti'!$A$1))-FIND("]",CELL("nomefile",'08_AltriCosti'!$A$1))))</f>
        <v>08_AltriCosti</v>
      </c>
      <c r="B227" s="146">
        <f ca="1">CELL("riga",'08_AltriCosti'!A10)</f>
        <v>10</v>
      </c>
      <c r="C227" s="146">
        <f>'INPUT CE'!$C$1</f>
        <v>509</v>
      </c>
      <c r="D227" s="146" t="str">
        <f>'08_AltriCosti'!A10</f>
        <v>BA0280</v>
      </c>
      <c r="E227" s="146" t="str">
        <f>'08_AltriCosti'!B10</f>
        <v>B.1.A.7)  Materiali e prodotti per uso veterinario</v>
      </c>
      <c r="F227" s="217" t="str">
        <f>'08_AltriCosti'!C10</f>
        <v>Materiali e prodotti per uso veterinario</v>
      </c>
      <c r="G227" s="221">
        <f>'08_AltriCosti'!D10</f>
        <v>53745.94</v>
      </c>
      <c r="H227" s="221">
        <f>'08_AltriCosti'!E10</f>
        <v>57777.89</v>
      </c>
      <c r="I227" s="221">
        <f>'08_AltriCosti'!F10</f>
        <v>64653.17</v>
      </c>
      <c r="J227" s="221">
        <f>'08_AltriCosti'!G10</f>
        <v>0</v>
      </c>
      <c r="K227" s="221">
        <f>'08_AltriCosti'!H10</f>
        <v>6875.2799999999988</v>
      </c>
      <c r="L227" s="218">
        <f>'08_AltriCosti'!I10</f>
        <v>0.11899499964432758</v>
      </c>
      <c r="M227" s="217">
        <f>'08_AltriCosti'!J10</f>
        <v>0</v>
      </c>
      <c r="N227" s="146" t="str">
        <f t="shared" ca="1" si="2"/>
        <v>08_AltriCosti_10</v>
      </c>
    </row>
    <row r="228" spans="1:14" ht="15" customHeight="1">
      <c r="A228" s="146" t="str">
        <f ca="1">TRIM(MID(CELL("nomefile",'08_AltriCosti'!$A$1),FIND("]",CELL("nomefile",'08_AltriCosti'!$A$1))+1,LEN(CELL("nomefile",'08_AltriCosti'!$A$1))-FIND("]",CELL("nomefile",'08_AltriCosti'!$A$1))))</f>
        <v>08_AltriCosti</v>
      </c>
      <c r="B228" s="146">
        <f ca="1">CELL("riga",'08_AltriCosti'!A11)</f>
        <v>11</v>
      </c>
      <c r="C228" s="146">
        <f>'INPUT CE'!$C$1</f>
        <v>509</v>
      </c>
      <c r="D228" s="146" t="str">
        <f>'08_AltriCosti'!A11</f>
        <v>BA0290</v>
      </c>
      <c r="E228" s="146" t="str">
        <f>'08_AltriCosti'!B11</f>
        <v>B.1.A.8)  Altri beni e prodotti sanitari</v>
      </c>
      <c r="F228" s="217" t="str">
        <f>'08_AltriCosti'!C11</f>
        <v>Altri beni e prodotti sanitari</v>
      </c>
      <c r="G228" s="221">
        <f>'08_AltriCosti'!D11</f>
        <v>383241.85</v>
      </c>
      <c r="H228" s="221">
        <f>'08_AltriCosti'!E11</f>
        <v>470083.45</v>
      </c>
      <c r="I228" s="221">
        <f>'08_AltriCosti'!F11</f>
        <v>477036.28</v>
      </c>
      <c r="J228" s="221">
        <f>'08_AltriCosti'!G11</f>
        <v>45090.42</v>
      </c>
      <c r="K228" s="221">
        <f>'08_AltriCosti'!H11</f>
        <v>6952.8300000000163</v>
      </c>
      <c r="L228" s="218">
        <f>'08_AltriCosti'!I11</f>
        <v>1.4790629195731153E-2</v>
      </c>
      <c r="M228" s="217">
        <f>'08_AltriCosti'!J11</f>
        <v>0</v>
      </c>
      <c r="N228" s="146" t="str">
        <f t="shared" ca="1" si="2"/>
        <v>08_AltriCosti_11</v>
      </c>
    </row>
    <row r="229" spans="1:14" ht="15" customHeight="1">
      <c r="A229" s="146" t="str">
        <f ca="1">TRIM(MID(CELL("nomefile",'08_AltriCosti'!$A$1),FIND("]",CELL("nomefile",'08_AltriCosti'!$A$1))+1,LEN(CELL("nomefile",'08_AltriCosti'!$A$1))-FIND("]",CELL("nomefile",'08_AltriCosti'!$A$1))))</f>
        <v>08_AltriCosti</v>
      </c>
      <c r="B229" s="146">
        <f ca="1">CELL("riga",'08_AltriCosti'!A12)</f>
        <v>12</v>
      </c>
      <c r="C229" s="146">
        <f>'INPUT CE'!$C$1</f>
        <v>509</v>
      </c>
      <c r="D229" s="146" t="str">
        <f>'08_AltriCosti'!A12</f>
        <v>BA0310</v>
      </c>
      <c r="E229" s="146" t="str">
        <f>'08_AltriCosti'!B12</f>
        <v>B.1.B)  Acquisti di beni non sanitari</v>
      </c>
      <c r="F229" s="217" t="str">
        <f>'08_AltriCosti'!C12</f>
        <v>Acquisti di beni non sanitari</v>
      </c>
      <c r="G229" s="221">
        <f>'08_AltriCosti'!D12</f>
        <v>2340357.87</v>
      </c>
      <c r="H229" s="221">
        <f>'08_AltriCosti'!E12</f>
        <v>2094570.84</v>
      </c>
      <c r="I229" s="221">
        <f>'08_AltriCosti'!F12</f>
        <v>2203380.3199999998</v>
      </c>
      <c r="J229" s="221">
        <f>'08_AltriCosti'!G12</f>
        <v>72866.259999999995</v>
      </c>
      <c r="K229" s="221">
        <f>'08_AltriCosti'!H12</f>
        <v>108809.47999999975</v>
      </c>
      <c r="L229" s="218">
        <f>'08_AltriCosti'!I12</f>
        <v>5.1948340883042121E-2</v>
      </c>
      <c r="M229" s="217">
        <f>'08_AltriCosti'!J12</f>
        <v>0</v>
      </c>
      <c r="N229" s="146" t="str">
        <f t="shared" ca="1" si="2"/>
        <v>08_AltriCosti_12</v>
      </c>
    </row>
    <row r="230" spans="1:14" ht="15" customHeight="1">
      <c r="A230" s="146" t="str">
        <f ca="1">TRIM(MID(CELL("nomefile",'08_AltriCosti'!$A$1),FIND("]",CELL("nomefile",'08_AltriCosti'!$A$1))+1,LEN(CELL("nomefile",'08_AltriCosti'!$A$1))-FIND("]",CELL("nomefile",'08_AltriCosti'!$A$1))))</f>
        <v>08_AltriCosti</v>
      </c>
      <c r="B230" s="146">
        <f ca="1">CELL("riga",'08_AltriCosti'!A14)</f>
        <v>14</v>
      </c>
      <c r="C230" s="146">
        <f>'INPUT CE'!$C$1</f>
        <v>509</v>
      </c>
      <c r="D230" s="146" t="str">
        <f>'08_AltriCosti'!A14</f>
        <v>BA1910</v>
      </c>
      <c r="E230" s="146" t="str">
        <f>'08_AltriCosti'!B14</f>
        <v>B.3)  Manutenzione e riparazione (ordinaria esternalizzata)</v>
      </c>
      <c r="F230" s="217" t="str">
        <f>'08_AltriCosti'!C14</f>
        <v>Manutenzione e riparazione (ordinaria esternalizzata)</v>
      </c>
      <c r="G230" s="221">
        <f>'08_AltriCosti'!D14</f>
        <v>25147676.140000001</v>
      </c>
      <c r="H230" s="221">
        <f>'08_AltriCosti'!E14</f>
        <v>30125098.329999998</v>
      </c>
      <c r="I230" s="221">
        <f>'08_AltriCosti'!F14</f>
        <v>31811901.289999999</v>
      </c>
      <c r="J230" s="221">
        <f>'08_AltriCosti'!G14</f>
        <v>2416922.5099999998</v>
      </c>
      <c r="K230" s="221">
        <f>'08_AltriCosti'!H14</f>
        <v>1686802.9600000009</v>
      </c>
      <c r="L230" s="218">
        <f>'08_AltriCosti'!I14</f>
        <v>5.5993276487340315E-2</v>
      </c>
      <c r="M230" s="217">
        <f>'08_AltriCosti'!J14</f>
        <v>0</v>
      </c>
      <c r="N230" s="146" t="str">
        <f t="shared" ca="1" si="2"/>
        <v>08_AltriCosti_14</v>
      </c>
    </row>
    <row r="231" spans="1:14" ht="15" customHeight="1">
      <c r="A231" s="146" t="str">
        <f ca="1">TRIM(MID(CELL("nomefile",'08_AltriCosti'!$A$1),FIND("]",CELL("nomefile",'08_AltriCosti'!$A$1))+1,LEN(CELL("nomefile",'08_AltriCosti'!$A$1))-FIND("]",CELL("nomefile",'08_AltriCosti'!$A$1))))</f>
        <v>08_AltriCosti</v>
      </c>
      <c r="B231" s="146">
        <f ca="1">CELL("riga",'08_AltriCosti'!A15)</f>
        <v>15</v>
      </c>
      <c r="C231" s="146">
        <f>'INPUT CE'!$C$1</f>
        <v>509</v>
      </c>
      <c r="D231" s="146" t="str">
        <f>'08_AltriCosti'!A15</f>
        <v>BA1920</v>
      </c>
      <c r="E231" s="146" t="str">
        <f>'08_AltriCosti'!B15</f>
        <v>B.3.A)  Manutenzione e riparazione ai fabbricati e loro pertinenze</v>
      </c>
      <c r="F231" s="217" t="str">
        <f>'08_AltriCosti'!C15</f>
        <v>Manutenzione e riparazione ai fabbricati e loro pertinenze</v>
      </c>
      <c r="G231" s="221">
        <f>'08_AltriCosti'!D15</f>
        <v>1153752.53</v>
      </c>
      <c r="H231" s="221">
        <f>'08_AltriCosti'!E15</f>
        <v>2960375.03</v>
      </c>
      <c r="I231" s="221">
        <f>'08_AltriCosti'!F15</f>
        <v>2893137.29</v>
      </c>
      <c r="J231" s="221">
        <f>'08_AltriCosti'!G15</f>
        <v>1052339.8500000001</v>
      </c>
      <c r="K231" s="221">
        <f>'08_AltriCosti'!H15</f>
        <v>-67237.739999999758</v>
      </c>
      <c r="L231" s="218">
        <f>'08_AltriCosti'!I15</f>
        <v>-2.2712575034792071E-2</v>
      </c>
      <c r="M231" s="217" t="str">
        <f>'08_AltriCosti'!J15</f>
        <v>Attivazioni e/o riattivazioni punti vaccini e punti tampone</v>
      </c>
      <c r="N231" s="146" t="str">
        <f t="shared" ca="1" si="2"/>
        <v>08_AltriCosti_15</v>
      </c>
    </row>
    <row r="232" spans="1:14" ht="15" customHeight="1">
      <c r="A232" s="146" t="str">
        <f ca="1">TRIM(MID(CELL("nomefile",'08_AltriCosti'!$A$1),FIND("]",CELL("nomefile",'08_AltriCosti'!$A$1))+1,LEN(CELL("nomefile",'08_AltriCosti'!$A$1))-FIND("]",CELL("nomefile",'08_AltriCosti'!$A$1))))</f>
        <v>08_AltriCosti</v>
      </c>
      <c r="B232" s="146">
        <f ca="1">CELL("riga",'08_AltriCosti'!A16)</f>
        <v>16</v>
      </c>
      <c r="C232" s="146">
        <f>'INPUT CE'!$C$1</f>
        <v>509</v>
      </c>
      <c r="D232" s="146" t="str">
        <f>'08_AltriCosti'!A16</f>
        <v>BA1930</v>
      </c>
      <c r="E232" s="146" t="str">
        <f>'08_AltriCosti'!B16</f>
        <v>B.3.B)  Manutenzione e riparazione agli impianti e macchinari</v>
      </c>
      <c r="F232" s="217" t="str">
        <f>'08_AltriCosti'!C16</f>
        <v>Manutenzione e riparazione agli impianti e macchinari</v>
      </c>
      <c r="G232" s="221">
        <f>'08_AltriCosti'!D16</f>
        <v>11569197.029999999</v>
      </c>
      <c r="H232" s="221">
        <f>'08_AltriCosti'!E16</f>
        <v>14345101.880000001</v>
      </c>
      <c r="I232" s="221">
        <f>'08_AltriCosti'!F16</f>
        <v>15047467.390000001</v>
      </c>
      <c r="J232" s="221">
        <f>'08_AltriCosti'!G16</f>
        <v>1355798.66</v>
      </c>
      <c r="K232" s="221">
        <f>'08_AltriCosti'!H16</f>
        <v>702365.50999999978</v>
      </c>
      <c r="L232" s="218">
        <f>'08_AltriCosti'!I16</f>
        <v>4.8962044039522645E-2</v>
      </c>
      <c r="M232" s="217" t="str">
        <f>'08_AltriCosti'!J16</f>
        <v>Ripresa manutenzioni, incluso conguagli</v>
      </c>
      <c r="N232" s="146" t="str">
        <f t="shared" ca="1" si="2"/>
        <v>08_AltriCosti_16</v>
      </c>
    </row>
    <row r="233" spans="1:14" ht="15" customHeight="1">
      <c r="A233" s="146" t="str">
        <f ca="1">TRIM(MID(CELL("nomefile",'08_AltriCosti'!$A$1),FIND("]",CELL("nomefile",'08_AltriCosti'!$A$1))+1,LEN(CELL("nomefile",'08_AltriCosti'!$A$1))-FIND("]",CELL("nomefile",'08_AltriCosti'!$A$1))))</f>
        <v>08_AltriCosti</v>
      </c>
      <c r="B233" s="146">
        <f ca="1">CELL("riga",'08_AltriCosti'!A17)</f>
        <v>17</v>
      </c>
      <c r="C233" s="146">
        <f>'INPUT CE'!$C$1</f>
        <v>509</v>
      </c>
      <c r="D233" s="146" t="str">
        <f>'08_AltriCosti'!A17</f>
        <v>BA1940</v>
      </c>
      <c r="E233" s="146" t="str">
        <f>'08_AltriCosti'!B17</f>
        <v>B.3.C)  Manutenzione e riparazione alle attrezzature sanitarie e scientifiche</v>
      </c>
      <c r="F233" s="217" t="str">
        <f>'08_AltriCosti'!C17</f>
        <v>Manutenzione e riparazione alle attrezzature sanitarie e scientifiche</v>
      </c>
      <c r="G233" s="221">
        <f>'08_AltriCosti'!D17</f>
        <v>9613193.3399999999</v>
      </c>
      <c r="H233" s="221">
        <f>'08_AltriCosti'!E17</f>
        <v>9352727.6199999992</v>
      </c>
      <c r="I233" s="221">
        <f>'08_AltriCosti'!F17</f>
        <v>9938074.4900000002</v>
      </c>
      <c r="J233" s="221">
        <f>'08_AltriCosti'!G17</f>
        <v>0</v>
      </c>
      <c r="K233" s="221">
        <f>'08_AltriCosti'!H17</f>
        <v>585346.87000000104</v>
      </c>
      <c r="L233" s="218">
        <f>'08_AltriCosti'!I17</f>
        <v>6.258568556495625E-2</v>
      </c>
      <c r="M233" s="217" t="str">
        <f>'08_AltriCosti'!J17</f>
        <v>nuovo contratto global service manutenzioni app. biomedicali con adeguamento canone</v>
      </c>
      <c r="N233" s="146" t="str">
        <f t="shared" ca="1" si="2"/>
        <v>08_AltriCosti_17</v>
      </c>
    </row>
    <row r="234" spans="1:14" ht="15" customHeight="1">
      <c r="A234" s="146" t="str">
        <f ca="1">TRIM(MID(CELL("nomefile",'08_AltriCosti'!$A$1),FIND("]",CELL("nomefile",'08_AltriCosti'!$A$1))+1,LEN(CELL("nomefile",'08_AltriCosti'!$A$1))-FIND("]",CELL("nomefile",'08_AltriCosti'!$A$1))))</f>
        <v>08_AltriCosti</v>
      </c>
      <c r="B234" s="146">
        <f ca="1">CELL("riga",'08_AltriCosti'!A18)</f>
        <v>18</v>
      </c>
      <c r="C234" s="146">
        <f>'INPUT CE'!$C$1</f>
        <v>509</v>
      </c>
      <c r="D234" s="146" t="str">
        <f>'08_AltriCosti'!A18</f>
        <v>BA1950</v>
      </c>
      <c r="E234" s="146" t="str">
        <f>'08_AltriCosti'!B18</f>
        <v>B.3.D)  Manutenzione e riparazione ai mobili e arredi</v>
      </c>
      <c r="F234" s="217" t="str">
        <f>'08_AltriCosti'!C18</f>
        <v>Manutenzione e riparazione ai mobili e arredi</v>
      </c>
      <c r="G234" s="221">
        <f>'08_AltriCosti'!D18</f>
        <v>20102.64</v>
      </c>
      <c r="H234" s="221">
        <f>'08_AltriCosti'!E18</f>
        <v>21210.58</v>
      </c>
      <c r="I234" s="221">
        <f>'08_AltriCosti'!F18</f>
        <v>35578.769999999997</v>
      </c>
      <c r="J234" s="221">
        <f>'08_AltriCosti'!G18</f>
        <v>0</v>
      </c>
      <c r="K234" s="221">
        <f>'08_AltriCosti'!H18</f>
        <v>14368.189999999995</v>
      </c>
      <c r="L234" s="218">
        <f>'08_AltriCosti'!I18</f>
        <v>0.6774067470102183</v>
      </c>
      <c r="M234" s="217">
        <f>'08_AltriCosti'!J18</f>
        <v>0</v>
      </c>
      <c r="N234" s="146" t="str">
        <f t="shared" ca="1" si="2"/>
        <v>08_AltriCosti_18</v>
      </c>
    </row>
    <row r="235" spans="1:14" ht="15" customHeight="1">
      <c r="A235" s="146" t="str">
        <f ca="1">TRIM(MID(CELL("nomefile",'08_AltriCosti'!$A$1),FIND("]",CELL("nomefile",'08_AltriCosti'!$A$1))+1,LEN(CELL("nomefile",'08_AltriCosti'!$A$1))-FIND("]",CELL("nomefile",'08_AltriCosti'!$A$1))))</f>
        <v>08_AltriCosti</v>
      </c>
      <c r="B235" s="146">
        <f ca="1">CELL("riga",'08_AltriCosti'!A19)</f>
        <v>19</v>
      </c>
      <c r="C235" s="146">
        <f>'INPUT CE'!$C$1</f>
        <v>509</v>
      </c>
      <c r="D235" s="146" t="str">
        <f>'08_AltriCosti'!A19</f>
        <v>BA1960</v>
      </c>
      <c r="E235" s="146" t="str">
        <f>'08_AltriCosti'!B19</f>
        <v>B.3.E)  Manutenzione e riparazione agli automezzi</v>
      </c>
      <c r="F235" s="217" t="str">
        <f>'08_AltriCosti'!C19</f>
        <v>Manutenzione e riparazione agli automezzi</v>
      </c>
      <c r="G235" s="221">
        <f>'08_AltriCosti'!D19</f>
        <v>87421.57</v>
      </c>
      <c r="H235" s="221">
        <f>'08_AltriCosti'!E19</f>
        <v>67017.149999999994</v>
      </c>
      <c r="I235" s="221">
        <f>'08_AltriCosti'!F19</f>
        <v>79570.3</v>
      </c>
      <c r="J235" s="221">
        <f>'08_AltriCosti'!G19</f>
        <v>0</v>
      </c>
      <c r="K235" s="221">
        <f>'08_AltriCosti'!H19</f>
        <v>12553.150000000009</v>
      </c>
      <c r="L235" s="218">
        <f>'08_AltriCosti'!I19</f>
        <v>0.18731250135226585</v>
      </c>
      <c r="M235" s="217">
        <f>'08_AltriCosti'!J19</f>
        <v>0</v>
      </c>
      <c r="N235" s="146" t="str">
        <f t="shared" ca="1" si="2"/>
        <v>08_AltriCosti_19</v>
      </c>
    </row>
    <row r="236" spans="1:14" ht="15" customHeight="1">
      <c r="A236" s="146" t="str">
        <f ca="1">TRIM(MID(CELL("nomefile",'08_AltriCosti'!$A$1),FIND("]",CELL("nomefile",'08_AltriCosti'!$A$1))+1,LEN(CELL("nomefile",'08_AltriCosti'!$A$1))-FIND("]",CELL("nomefile",'08_AltriCosti'!$A$1))))</f>
        <v>08_AltriCosti</v>
      </c>
      <c r="B236" s="146">
        <f ca="1">CELL("riga",'08_AltriCosti'!A20)</f>
        <v>20</v>
      </c>
      <c r="C236" s="146">
        <f>'INPUT CE'!$C$1</f>
        <v>509</v>
      </c>
      <c r="D236" s="146" t="str">
        <f>'08_AltriCosti'!A20</f>
        <v>BA1970</v>
      </c>
      <c r="E236" s="146" t="str">
        <f>'08_AltriCosti'!B20</f>
        <v>B.3.F)  Altre manutenzioni e riparazioni</v>
      </c>
      <c r="F236" s="217" t="str">
        <f>'08_AltriCosti'!C20</f>
        <v>Altre manutenzioni e riparazioni</v>
      </c>
      <c r="G236" s="221">
        <f>'08_AltriCosti'!D20</f>
        <v>2704009.03</v>
      </c>
      <c r="H236" s="221">
        <f>'08_AltriCosti'!E20</f>
        <v>3378666.07</v>
      </c>
      <c r="I236" s="221">
        <f>'08_AltriCosti'!F20</f>
        <v>3818073.05</v>
      </c>
      <c r="J236" s="221">
        <f>'08_AltriCosti'!G20</f>
        <v>8784</v>
      </c>
      <c r="K236" s="221">
        <f>'08_AltriCosti'!H20</f>
        <v>439406.98</v>
      </c>
      <c r="L236" s="218">
        <f>'08_AltriCosti'!I20</f>
        <v>0.13005339115978387</v>
      </c>
      <c r="M236" s="217" t="str">
        <f>'08_AltriCosti'!J20</f>
        <v>aumento canoni in conseguenza dei nuovi investimenti degli anni precedenti. Si manifesta su tutto anno 2021 compenso al tesoriere per manutenzione casse automatiche</v>
      </c>
      <c r="N236" s="146" t="str">
        <f t="shared" ca="1" si="2"/>
        <v>08_AltriCosti_20</v>
      </c>
    </row>
    <row r="237" spans="1:14" ht="15" customHeight="1">
      <c r="A237" s="146" t="str">
        <f ca="1">TRIM(MID(CELL("nomefile",'08_AltriCosti'!$A$1),FIND("]",CELL("nomefile",'08_AltriCosti'!$A$1))+1,LEN(CELL("nomefile",'08_AltriCosti'!$A$1))-FIND("]",CELL("nomefile",'08_AltriCosti'!$A$1))))</f>
        <v>08_AltriCosti</v>
      </c>
      <c r="B237" s="146">
        <f ca="1">CELL("riga",'08_AltriCosti'!A22)</f>
        <v>22</v>
      </c>
      <c r="C237" s="146">
        <f>'INPUT CE'!$C$1</f>
        <v>509</v>
      </c>
      <c r="D237" s="146" t="str">
        <f>'08_AltriCosti'!A22</f>
        <v>BA1990</v>
      </c>
      <c r="E237" s="146" t="str">
        <f>'08_AltriCosti'!B22</f>
        <v>B.4)   Godimento di beni di terzi</v>
      </c>
      <c r="F237" s="217" t="str">
        <f>'08_AltriCosti'!C22</f>
        <v>Godimento di beni di terzi</v>
      </c>
      <c r="G237" s="221">
        <f>'08_AltriCosti'!D22</f>
        <v>6738114.6500000004</v>
      </c>
      <c r="H237" s="221">
        <f>'08_AltriCosti'!E22</f>
        <v>6551442.0999999996</v>
      </c>
      <c r="I237" s="221">
        <f>'08_AltriCosti'!F22</f>
        <v>6883152.6699999999</v>
      </c>
      <c r="J237" s="221">
        <f>'08_AltriCosti'!G22</f>
        <v>246442.46</v>
      </c>
      <c r="K237" s="221">
        <f>'08_AltriCosti'!H22</f>
        <v>331710.5700000003</v>
      </c>
      <c r="L237" s="218">
        <f>'08_AltriCosti'!I22</f>
        <v>5.0631687640191547E-2</v>
      </c>
      <c r="M237" s="217">
        <f>'08_AltriCosti'!J22</f>
        <v>0</v>
      </c>
      <c r="N237" s="146" t="str">
        <f t="shared" ca="1" si="2"/>
        <v>08_AltriCosti_22</v>
      </c>
    </row>
    <row r="238" spans="1:14" ht="15" customHeight="1">
      <c r="A238" s="146" t="str">
        <f ca="1">TRIM(MID(CELL("nomefile",'08_AltriCosti'!$A$1),FIND("]",CELL("nomefile",'08_AltriCosti'!$A$1))+1,LEN(CELL("nomefile",'08_AltriCosti'!$A$1))-FIND("]",CELL("nomefile",'08_AltriCosti'!$A$1))))</f>
        <v>08_AltriCosti</v>
      </c>
      <c r="B238" s="146">
        <f ca="1">CELL("riga",'08_AltriCosti'!A23)</f>
        <v>23</v>
      </c>
      <c r="C238" s="146">
        <f>'INPUT CE'!$C$1</f>
        <v>509</v>
      </c>
      <c r="D238" s="146" t="str">
        <f>'08_AltriCosti'!A23</f>
        <v>BA2000</v>
      </c>
      <c r="E238" s="146" t="str">
        <f>'08_AltriCosti'!B23</f>
        <v>B.4.A)  Fitti passivi</v>
      </c>
      <c r="F238" s="217" t="str">
        <f>'08_AltriCosti'!C23</f>
        <v>Fitti passivi</v>
      </c>
      <c r="G238" s="221">
        <f>'08_AltriCosti'!D23</f>
        <v>324308.15999999997</v>
      </c>
      <c r="H238" s="221">
        <f>'08_AltriCosti'!E23</f>
        <v>305448.71000000002</v>
      </c>
      <c r="I238" s="221">
        <f>'08_AltriCosti'!F23</f>
        <v>341053.55</v>
      </c>
      <c r="J238" s="221">
        <f>'08_AltriCosti'!G23</f>
        <v>68320</v>
      </c>
      <c r="K238" s="221">
        <f>'08_AltriCosti'!H23</f>
        <v>35604.839999999967</v>
      </c>
      <c r="L238" s="218">
        <f>'08_AltriCosti'!I23</f>
        <v>0.11656569117610593</v>
      </c>
      <c r="M238" s="217" t="str">
        <f>'08_AltriCosti'!J23</f>
        <v>Fitti per centri tamponi / vaccinali</v>
      </c>
      <c r="N238" s="146" t="str">
        <f t="shared" ca="1" si="2"/>
        <v>08_AltriCosti_23</v>
      </c>
    </row>
    <row r="239" spans="1:14" ht="15" customHeight="1">
      <c r="A239" s="146" t="str">
        <f ca="1">TRIM(MID(CELL("nomefile",'08_AltriCosti'!$A$1),FIND("]",CELL("nomefile",'08_AltriCosti'!$A$1))+1,LEN(CELL("nomefile",'08_AltriCosti'!$A$1))-FIND("]",CELL("nomefile",'08_AltriCosti'!$A$1))))</f>
        <v>08_AltriCosti</v>
      </c>
      <c r="B239" s="146">
        <f ca="1">CELL("riga",'08_AltriCosti'!A24)</f>
        <v>24</v>
      </c>
      <c r="C239" s="146">
        <f>'INPUT CE'!$C$1</f>
        <v>509</v>
      </c>
      <c r="D239" s="146" t="str">
        <f>'08_AltriCosti'!A24</f>
        <v>BA2020</v>
      </c>
      <c r="E239" s="146" t="str">
        <f>'08_AltriCosti'!B24</f>
        <v>B.4.B.1) Canoni di noleggio - area sanitaria</v>
      </c>
      <c r="F239" s="217" t="str">
        <f>'08_AltriCosti'!C24</f>
        <v>Canoni di noleggio - area sanitaria</v>
      </c>
      <c r="G239" s="221">
        <f>'08_AltriCosti'!D24</f>
        <v>5162914.5</v>
      </c>
      <c r="H239" s="221">
        <f>'08_AltriCosti'!E24</f>
        <v>4922425.3499999996</v>
      </c>
      <c r="I239" s="221">
        <f>'08_AltriCosti'!F24</f>
        <v>5175849.5199999996</v>
      </c>
      <c r="J239" s="221">
        <f>'08_AltriCosti'!G24</f>
        <v>108103.43</v>
      </c>
      <c r="K239" s="221">
        <f>'08_AltriCosti'!H24</f>
        <v>253424.16999999993</v>
      </c>
      <c r="L239" s="218">
        <f>'08_AltriCosti'!I24</f>
        <v>5.1483598425723143E-2</v>
      </c>
      <c r="M239" s="217" t="str">
        <f>'08_AltriCosti'!J24</f>
        <v>Aumento pazienti area assistenza protesica e incremento costi covid</v>
      </c>
      <c r="N239" s="146" t="str">
        <f t="shared" ca="1" si="2"/>
        <v>08_AltriCosti_24</v>
      </c>
    </row>
    <row r="240" spans="1:14" ht="15" customHeight="1">
      <c r="A240" s="146" t="str">
        <f ca="1">TRIM(MID(CELL("nomefile",'08_AltriCosti'!$A$1),FIND("]",CELL("nomefile",'08_AltriCosti'!$A$1))+1,LEN(CELL("nomefile",'08_AltriCosti'!$A$1))-FIND("]",CELL("nomefile",'08_AltriCosti'!$A$1))))</f>
        <v>08_AltriCosti</v>
      </c>
      <c r="B240" s="146">
        <f ca="1">CELL("riga",'08_AltriCosti'!A25)</f>
        <v>25</v>
      </c>
      <c r="C240" s="146">
        <f>'INPUT CE'!$C$1</f>
        <v>509</v>
      </c>
      <c r="D240" s="146" t="str">
        <f>'08_AltriCosti'!A25</f>
        <v>BA2030</v>
      </c>
      <c r="E240" s="146" t="str">
        <f>'08_AltriCosti'!B25</f>
        <v>B.4.B.2) Canoni di noleggio - area non sanitaria</v>
      </c>
      <c r="F240" s="217" t="str">
        <f>'08_AltriCosti'!C25</f>
        <v>Canoni di noleggio - area non sanitaria</v>
      </c>
      <c r="G240" s="221">
        <f>'08_AltriCosti'!D25</f>
        <v>1250891.99</v>
      </c>
      <c r="H240" s="221">
        <f>'08_AltriCosti'!E25</f>
        <v>1323568.04</v>
      </c>
      <c r="I240" s="221">
        <f>'08_AltriCosti'!F25</f>
        <v>1366249.6</v>
      </c>
      <c r="J240" s="221">
        <f>'08_AltriCosti'!G25</f>
        <v>70019.03</v>
      </c>
      <c r="K240" s="221">
        <f>'08_AltriCosti'!H25</f>
        <v>42681.560000000056</v>
      </c>
      <c r="L240" s="218">
        <f>'08_AltriCosti'!I25</f>
        <v>3.2247348613827276E-2</v>
      </c>
      <c r="M240" s="217" t="str">
        <f>'08_AltriCosti'!J25</f>
        <v>incremento canoni x fotocopiatrici</v>
      </c>
      <c r="N240" s="146" t="str">
        <f t="shared" ca="1" si="2"/>
        <v>08_AltriCosti_25</v>
      </c>
    </row>
    <row r="241" spans="1:14" ht="15" customHeight="1">
      <c r="A241" s="146" t="str">
        <f ca="1">TRIM(MID(CELL("nomefile",'08_AltriCosti'!$A$1),FIND("]",CELL("nomefile",'08_AltriCosti'!$A$1))+1,LEN(CELL("nomefile",'08_AltriCosti'!$A$1))-FIND("]",CELL("nomefile",'08_AltriCosti'!$A$1))))</f>
        <v>08_AltriCosti</v>
      </c>
      <c r="B241" s="146">
        <f ca="1">CELL("riga",'08_AltriCosti'!A26)</f>
        <v>26</v>
      </c>
      <c r="C241" s="146">
        <f>'INPUT CE'!$C$1</f>
        <v>509</v>
      </c>
      <c r="D241" s="146" t="str">
        <f>'08_AltriCosti'!A26</f>
        <v>BA2050</v>
      </c>
      <c r="E241" s="146" t="str">
        <f>'08_AltriCosti'!B26</f>
        <v>B.4.C.1) Canoni di leasing - area sanitaria</v>
      </c>
      <c r="F241" s="217" t="str">
        <f>'08_AltriCosti'!C26</f>
        <v>Canoni di leasing - area sanitaria</v>
      </c>
      <c r="G241" s="221">
        <f>'08_AltriCosti'!D26</f>
        <v>0</v>
      </c>
      <c r="H241" s="221">
        <f>'08_AltriCosti'!E26</f>
        <v>0</v>
      </c>
      <c r="I241" s="221">
        <f>'08_AltriCosti'!F26</f>
        <v>0</v>
      </c>
      <c r="J241" s="221">
        <f>'08_AltriCosti'!G26</f>
        <v>0</v>
      </c>
      <c r="K241" s="221">
        <f>'08_AltriCosti'!H26</f>
        <v>0</v>
      </c>
      <c r="L241" s="218" t="e">
        <f>'08_AltriCosti'!I26</f>
        <v>#DIV/0!</v>
      </c>
      <c r="M241" s="217">
        <f>'08_AltriCosti'!J26</f>
        <v>0</v>
      </c>
      <c r="N241" s="146" t="str">
        <f t="shared" ca="1" si="2"/>
        <v>08_AltriCosti_26</v>
      </c>
    </row>
    <row r="242" spans="1:14" ht="15" customHeight="1">
      <c r="A242" s="146" t="str">
        <f ca="1">TRIM(MID(CELL("nomefile",'08_AltriCosti'!$A$1),FIND("]",CELL("nomefile",'08_AltriCosti'!$A$1))+1,LEN(CELL("nomefile",'08_AltriCosti'!$A$1))-FIND("]",CELL("nomefile",'08_AltriCosti'!$A$1))))</f>
        <v>08_AltriCosti</v>
      </c>
      <c r="B242" s="146">
        <f ca="1">CELL("riga",'08_AltriCosti'!A27)</f>
        <v>27</v>
      </c>
      <c r="C242" s="146">
        <f>'INPUT CE'!$C$1</f>
        <v>509</v>
      </c>
      <c r="D242" s="146" t="str">
        <f>'08_AltriCosti'!A27</f>
        <v>BA2060</v>
      </c>
      <c r="E242" s="146" t="str">
        <f>'08_AltriCosti'!B27</f>
        <v>B.4.C.2) Canoni di leasing - area non sanitaria</v>
      </c>
      <c r="F242" s="217" t="str">
        <f>'08_AltriCosti'!C27</f>
        <v>Canoni di leasing - area non sanitaria</v>
      </c>
      <c r="G242" s="221">
        <f>'08_AltriCosti'!D27</f>
        <v>0</v>
      </c>
      <c r="H242" s="221">
        <f>'08_AltriCosti'!E27</f>
        <v>0</v>
      </c>
      <c r="I242" s="221">
        <f>'08_AltriCosti'!F27</f>
        <v>0</v>
      </c>
      <c r="J242" s="221">
        <f>'08_AltriCosti'!G27</f>
        <v>0</v>
      </c>
      <c r="K242" s="221">
        <f>'08_AltriCosti'!H27</f>
        <v>0</v>
      </c>
      <c r="L242" s="218" t="e">
        <f>'08_AltriCosti'!I27</f>
        <v>#DIV/0!</v>
      </c>
      <c r="M242" s="217">
        <f>'08_AltriCosti'!J27</f>
        <v>0</v>
      </c>
      <c r="N242" s="146" t="str">
        <f t="shared" ca="1" si="2"/>
        <v>08_AltriCosti_27</v>
      </c>
    </row>
    <row r="243" spans="1:14" ht="15" customHeight="1">
      <c r="A243" s="146" t="str">
        <f ca="1">TRIM(MID(CELL("nomefile",'08_AltriCosti'!$A$1),FIND("]",CELL("nomefile",'08_AltriCosti'!$A$1))+1,LEN(CELL("nomefile",'08_AltriCosti'!$A$1))-FIND("]",CELL("nomefile",'08_AltriCosti'!$A$1))))</f>
        <v>08_AltriCosti</v>
      </c>
      <c r="B243" s="146">
        <f ca="1">CELL("riga",'08_AltriCosti'!A28)</f>
        <v>28</v>
      </c>
      <c r="C243" s="146">
        <f>'INPUT CE'!$C$1</f>
        <v>509</v>
      </c>
      <c r="D243" s="146" t="str">
        <f>'08_AltriCosti'!A28</f>
        <v>BA2061</v>
      </c>
      <c r="E243" s="146" t="str">
        <f>'08_AltriCosti'!B28</f>
        <v>B.4.D)  Canoni di project financing</v>
      </c>
      <c r="F243" s="217" t="str">
        <f>'08_AltriCosti'!C28</f>
        <v>Canoni di project financing</v>
      </c>
      <c r="G243" s="221">
        <f>'08_AltriCosti'!D28</f>
        <v>0</v>
      </c>
      <c r="H243" s="221">
        <f>'08_AltriCosti'!E28</f>
        <v>0</v>
      </c>
      <c r="I243" s="221">
        <f>'08_AltriCosti'!F28</f>
        <v>0</v>
      </c>
      <c r="J243" s="221">
        <f>'08_AltriCosti'!G28</f>
        <v>0</v>
      </c>
      <c r="K243" s="221">
        <f>'08_AltriCosti'!H28</f>
        <v>0</v>
      </c>
      <c r="L243" s="218" t="e">
        <f>'08_AltriCosti'!I28</f>
        <v>#DIV/0!</v>
      </c>
      <c r="M243" s="217">
        <f>'08_AltriCosti'!J28</f>
        <v>0</v>
      </c>
      <c r="N243" s="146" t="str">
        <f t="shared" ca="1" si="2"/>
        <v>08_AltriCosti_28</v>
      </c>
    </row>
    <row r="244" spans="1:14" ht="15" customHeight="1">
      <c r="A244" s="146" t="str">
        <f ca="1">TRIM(MID(CELL("nomefile",'08_AltriCosti'!$A$1),FIND("]",CELL("nomefile",'08_AltriCosti'!$A$1))+1,LEN(CELL("nomefile",'08_AltriCosti'!$A$1))-FIND("]",CELL("nomefile",'08_AltriCosti'!$A$1))))</f>
        <v>08_AltriCosti</v>
      </c>
      <c r="B244" s="146">
        <f ca="1">CELL("riga",'08_AltriCosti'!A30)</f>
        <v>30</v>
      </c>
      <c r="C244" s="146">
        <f>'INPUT CE'!$C$1</f>
        <v>509</v>
      </c>
      <c r="D244" s="146" t="str">
        <f>'08_AltriCosti'!A30</f>
        <v>BA2500</v>
      </c>
      <c r="E244" s="146" t="str">
        <f>'08_AltriCosti'!B30</f>
        <v>B.9)   Oneri diversi di gestione</v>
      </c>
      <c r="F244" s="217" t="str">
        <f>'08_AltriCosti'!C30</f>
        <v>Oneri diversi di gestione</v>
      </c>
      <c r="G244" s="221">
        <f>'08_AltriCosti'!D30</f>
        <v>4896460.99</v>
      </c>
      <c r="H244" s="221">
        <f>'08_AltriCosti'!E30</f>
        <v>4843464.3</v>
      </c>
      <c r="I244" s="221">
        <f>'08_AltriCosti'!F30</f>
        <v>5350130.07</v>
      </c>
      <c r="J244" s="221">
        <f>'08_AltriCosti'!G30</f>
        <v>0</v>
      </c>
      <c r="K244" s="221">
        <f>'08_AltriCosti'!H30</f>
        <v>506665.77000000048</v>
      </c>
      <c r="L244" s="218">
        <f>'08_AltriCosti'!I30</f>
        <v>0.10460813554463488</v>
      </c>
      <c r="M244" s="217">
        <f>'08_AltriCosti'!J30</f>
        <v>0</v>
      </c>
      <c r="N244" s="146" t="str">
        <f t="shared" ca="1" si="2"/>
        <v>08_AltriCosti_30</v>
      </c>
    </row>
    <row r="245" spans="1:14" ht="15" customHeight="1">
      <c r="A245" s="146" t="str">
        <f ca="1">TRIM(MID(CELL("nomefile",'08_AltriCosti'!$A$1),FIND("]",CELL("nomefile",'08_AltriCosti'!$A$1))+1,LEN(CELL("nomefile",'08_AltriCosti'!$A$1))-FIND("]",CELL("nomefile",'08_AltriCosti'!$A$1))))</f>
        <v>08_AltriCosti</v>
      </c>
      <c r="B245" s="146">
        <f ca="1">CELL("riga",'08_AltriCosti'!A12)</f>
        <v>12</v>
      </c>
      <c r="C245" s="146">
        <f>'INPUT CE'!$C$1</f>
        <v>509</v>
      </c>
      <c r="D245" s="222" t="str">
        <f>'08_AltriCosti'!L12</f>
        <v>BA0310 Project</v>
      </c>
      <c r="E245" s="146" t="str">
        <f>'08_AltriCosti'!B12</f>
        <v>B.1.B)  Acquisti di beni non sanitari</v>
      </c>
      <c r="F245" s="217" t="str">
        <f>'08_AltriCosti'!C12</f>
        <v>Acquisti di beni non sanitari</v>
      </c>
      <c r="G245" s="223">
        <f>'08_AltriCosti'!M12</f>
        <v>0</v>
      </c>
      <c r="H245" s="223">
        <f>'08_AltriCosti'!N12</f>
        <v>0</v>
      </c>
      <c r="I245" s="223">
        <f>'08_AltriCosti'!O12</f>
        <v>0</v>
      </c>
      <c r="J245" s="146">
        <v>0</v>
      </c>
      <c r="K245" s="223">
        <f>'08_AltriCosti'!P12</f>
        <v>0</v>
      </c>
      <c r="L245" s="223" t="e">
        <f>'08_AltriCosti'!Q12</f>
        <v>#DIV/0!</v>
      </c>
      <c r="M245" s="223">
        <f>'08_AltriCosti'!R12</f>
        <v>0</v>
      </c>
      <c r="N245" s="146" t="str">
        <f t="shared" ref="N245:N260" ca="1" si="3">CONCATENATE(A245,"_",B245,"_Project")</f>
        <v>08_AltriCosti_12_Project</v>
      </c>
    </row>
    <row r="246" spans="1:14" ht="15" customHeight="1">
      <c r="A246" s="146" t="str">
        <f ca="1">TRIM(MID(CELL("nomefile",'08_AltriCosti'!$A$1),FIND("]",CELL("nomefile",'08_AltriCosti'!$A$1))+1,LEN(CELL("nomefile",'08_AltriCosti'!$A$1))-FIND("]",CELL("nomefile",'08_AltriCosti'!$A$1))))</f>
        <v>08_AltriCosti</v>
      </c>
      <c r="B246" s="146">
        <f ca="1">CELL("riga",'08_AltriCosti'!A14)</f>
        <v>14</v>
      </c>
      <c r="C246" s="146">
        <f>'INPUT CE'!$C$1</f>
        <v>509</v>
      </c>
      <c r="D246" s="222" t="str">
        <f>'08_AltriCosti'!L14</f>
        <v>BA1910 Project</v>
      </c>
      <c r="E246" s="146" t="str">
        <f>'08_AltriCosti'!B14</f>
        <v>B.3)  Manutenzione e riparazione (ordinaria esternalizzata)</v>
      </c>
      <c r="F246" s="217" t="str">
        <f>'08_AltriCosti'!C14</f>
        <v>Manutenzione e riparazione (ordinaria esternalizzata)</v>
      </c>
      <c r="G246" s="223">
        <f>'08_AltriCosti'!M14</f>
        <v>0</v>
      </c>
      <c r="H246" s="223">
        <f>'08_AltriCosti'!N14</f>
        <v>0</v>
      </c>
      <c r="I246" s="223">
        <f>'08_AltriCosti'!O14</f>
        <v>0</v>
      </c>
      <c r="J246" s="146">
        <v>0</v>
      </c>
      <c r="K246" s="223">
        <f>'08_AltriCosti'!P14</f>
        <v>0</v>
      </c>
      <c r="L246" s="223" t="e">
        <f>'08_AltriCosti'!Q14</f>
        <v>#DIV/0!</v>
      </c>
      <c r="M246" s="223">
        <f>'08_AltriCosti'!R14</f>
        <v>0</v>
      </c>
      <c r="N246" s="146" t="str">
        <f t="shared" ca="1" si="3"/>
        <v>08_AltriCosti_14_Project</v>
      </c>
    </row>
    <row r="247" spans="1:14" ht="15" customHeight="1">
      <c r="A247" s="146" t="str">
        <f ca="1">TRIM(MID(CELL("nomefile",'08_AltriCosti'!$A$1),FIND("]",CELL("nomefile",'08_AltriCosti'!$A$1))+1,LEN(CELL("nomefile",'08_AltriCosti'!$A$1))-FIND("]",CELL("nomefile",'08_AltriCosti'!$A$1))))</f>
        <v>08_AltriCosti</v>
      </c>
      <c r="B247" s="146">
        <f ca="1">CELL("riga",'08_AltriCosti'!A15)</f>
        <v>15</v>
      </c>
      <c r="C247" s="146">
        <f>'INPUT CE'!$C$1</f>
        <v>509</v>
      </c>
      <c r="D247" s="222" t="str">
        <f>'08_AltriCosti'!L15</f>
        <v>BA1920 Project</v>
      </c>
      <c r="E247" s="146" t="str">
        <f>'08_AltriCosti'!B15</f>
        <v>B.3.A)  Manutenzione e riparazione ai fabbricati e loro pertinenze</v>
      </c>
      <c r="F247" s="217" t="str">
        <f>'08_AltriCosti'!C15</f>
        <v>Manutenzione e riparazione ai fabbricati e loro pertinenze</v>
      </c>
      <c r="G247" s="223">
        <f>'08_AltriCosti'!M15</f>
        <v>0</v>
      </c>
      <c r="H247" s="223">
        <f>'08_AltriCosti'!N15</f>
        <v>0</v>
      </c>
      <c r="I247" s="223">
        <f>'08_AltriCosti'!O15</f>
        <v>0</v>
      </c>
      <c r="J247" s="146">
        <v>0</v>
      </c>
      <c r="K247" s="223">
        <f>'08_AltriCosti'!P15</f>
        <v>0</v>
      </c>
      <c r="L247" s="223" t="e">
        <f>'08_AltriCosti'!Q15</f>
        <v>#DIV/0!</v>
      </c>
      <c r="M247" s="223">
        <f>'08_AltriCosti'!R15</f>
        <v>0</v>
      </c>
      <c r="N247" s="146" t="str">
        <f t="shared" ca="1" si="3"/>
        <v>08_AltriCosti_15_Project</v>
      </c>
    </row>
    <row r="248" spans="1:14" ht="15" customHeight="1">
      <c r="A248" s="146" t="str">
        <f ca="1">TRIM(MID(CELL("nomefile",'08_AltriCosti'!$A$1),FIND("]",CELL("nomefile",'08_AltriCosti'!$A$1))+1,LEN(CELL("nomefile",'08_AltriCosti'!$A$1))-FIND("]",CELL("nomefile",'08_AltriCosti'!$A$1))))</f>
        <v>08_AltriCosti</v>
      </c>
      <c r="B248" s="146">
        <f ca="1">CELL("riga",'08_AltriCosti'!A16)</f>
        <v>16</v>
      </c>
      <c r="C248" s="146">
        <f>'INPUT CE'!$C$1</f>
        <v>509</v>
      </c>
      <c r="D248" s="222" t="str">
        <f>'08_AltriCosti'!L16</f>
        <v>BA1930 Project</v>
      </c>
      <c r="E248" s="146" t="str">
        <f>'08_AltriCosti'!B16</f>
        <v>B.3.B)  Manutenzione e riparazione agli impianti e macchinari</v>
      </c>
      <c r="F248" s="217" t="str">
        <f>'08_AltriCosti'!C16</f>
        <v>Manutenzione e riparazione agli impianti e macchinari</v>
      </c>
      <c r="G248" s="223">
        <f>'08_AltriCosti'!M16</f>
        <v>0</v>
      </c>
      <c r="H248" s="223">
        <f>'08_AltriCosti'!N16</f>
        <v>0</v>
      </c>
      <c r="I248" s="223">
        <f>'08_AltriCosti'!O16</f>
        <v>0</v>
      </c>
      <c r="J248" s="146">
        <v>0</v>
      </c>
      <c r="K248" s="223">
        <f>'08_AltriCosti'!P16</f>
        <v>0</v>
      </c>
      <c r="L248" s="223" t="e">
        <f>'08_AltriCosti'!Q16</f>
        <v>#DIV/0!</v>
      </c>
      <c r="M248" s="223">
        <f>'08_AltriCosti'!R16</f>
        <v>0</v>
      </c>
      <c r="N248" s="146" t="str">
        <f t="shared" ca="1" si="3"/>
        <v>08_AltriCosti_16_Project</v>
      </c>
    </row>
    <row r="249" spans="1:14" ht="15" customHeight="1">
      <c r="A249" s="146" t="str">
        <f ca="1">TRIM(MID(CELL("nomefile",'08_AltriCosti'!$A$1),FIND("]",CELL("nomefile",'08_AltriCosti'!$A$1))+1,LEN(CELL("nomefile",'08_AltriCosti'!$A$1))-FIND("]",CELL("nomefile",'08_AltriCosti'!$A$1))))</f>
        <v>08_AltriCosti</v>
      </c>
      <c r="B249" s="146">
        <f ca="1">CELL("riga",'08_AltriCosti'!A17)</f>
        <v>17</v>
      </c>
      <c r="C249" s="146">
        <f>'INPUT CE'!$C$1</f>
        <v>509</v>
      </c>
      <c r="D249" s="222" t="str">
        <f>'08_AltriCosti'!L17</f>
        <v>BA1940 Project</v>
      </c>
      <c r="E249" s="146" t="str">
        <f>'08_AltriCosti'!B17</f>
        <v>B.3.C)  Manutenzione e riparazione alle attrezzature sanitarie e scientifiche</v>
      </c>
      <c r="F249" s="217" t="str">
        <f>'08_AltriCosti'!C17</f>
        <v>Manutenzione e riparazione alle attrezzature sanitarie e scientifiche</v>
      </c>
      <c r="G249" s="223">
        <f>'08_AltriCosti'!M17</f>
        <v>0</v>
      </c>
      <c r="H249" s="223">
        <f>'08_AltriCosti'!N17</f>
        <v>0</v>
      </c>
      <c r="I249" s="223">
        <f>'08_AltriCosti'!O17</f>
        <v>0</v>
      </c>
      <c r="J249" s="146">
        <v>0</v>
      </c>
      <c r="K249" s="223">
        <f>'08_AltriCosti'!P17</f>
        <v>0</v>
      </c>
      <c r="L249" s="223" t="e">
        <f>'08_AltriCosti'!Q17</f>
        <v>#DIV/0!</v>
      </c>
      <c r="M249" s="223">
        <f>'08_AltriCosti'!R17</f>
        <v>0</v>
      </c>
      <c r="N249" s="146" t="str">
        <f t="shared" ca="1" si="3"/>
        <v>08_AltriCosti_17_Project</v>
      </c>
    </row>
    <row r="250" spans="1:14" ht="15" customHeight="1">
      <c r="A250" s="146" t="str">
        <f ca="1">TRIM(MID(CELL("nomefile",'08_AltriCosti'!$A$1),FIND("]",CELL("nomefile",'08_AltriCosti'!$A$1))+1,LEN(CELL("nomefile",'08_AltriCosti'!$A$1))-FIND("]",CELL("nomefile",'08_AltriCosti'!$A$1))))</f>
        <v>08_AltriCosti</v>
      </c>
      <c r="B250" s="146">
        <f ca="1">CELL("riga",'08_AltriCosti'!A18)</f>
        <v>18</v>
      </c>
      <c r="C250" s="146">
        <f>'INPUT CE'!$C$1</f>
        <v>509</v>
      </c>
      <c r="D250" s="222" t="str">
        <f>'08_AltriCosti'!L18</f>
        <v>BA1950 Project</v>
      </c>
      <c r="E250" s="146" t="str">
        <f>'08_AltriCosti'!B18</f>
        <v>B.3.D)  Manutenzione e riparazione ai mobili e arredi</v>
      </c>
      <c r="F250" s="217" t="str">
        <f>'08_AltriCosti'!C18</f>
        <v>Manutenzione e riparazione ai mobili e arredi</v>
      </c>
      <c r="G250" s="223">
        <f>'08_AltriCosti'!M18</f>
        <v>0</v>
      </c>
      <c r="H250" s="223">
        <f>'08_AltriCosti'!N18</f>
        <v>0</v>
      </c>
      <c r="I250" s="223">
        <f>'08_AltriCosti'!O18</f>
        <v>0</v>
      </c>
      <c r="J250" s="146">
        <v>0</v>
      </c>
      <c r="K250" s="223">
        <f>'08_AltriCosti'!P18</f>
        <v>0</v>
      </c>
      <c r="L250" s="223" t="e">
        <f>'08_AltriCosti'!Q18</f>
        <v>#DIV/0!</v>
      </c>
      <c r="M250" s="223">
        <f>'08_AltriCosti'!R18</f>
        <v>0</v>
      </c>
      <c r="N250" s="146" t="str">
        <f t="shared" ca="1" si="3"/>
        <v>08_AltriCosti_18_Project</v>
      </c>
    </row>
    <row r="251" spans="1:14" ht="15" customHeight="1">
      <c r="A251" s="146" t="str">
        <f ca="1">TRIM(MID(CELL("nomefile",'08_AltriCosti'!$A$1),FIND("]",CELL("nomefile",'08_AltriCosti'!$A$1))+1,LEN(CELL("nomefile",'08_AltriCosti'!$A$1))-FIND("]",CELL("nomefile",'08_AltriCosti'!$A$1))))</f>
        <v>08_AltriCosti</v>
      </c>
      <c r="B251" s="146">
        <f ca="1">CELL("riga",'08_AltriCosti'!A19)</f>
        <v>19</v>
      </c>
      <c r="C251" s="146">
        <f>'INPUT CE'!$C$1</f>
        <v>509</v>
      </c>
      <c r="D251" s="222" t="str">
        <f>'08_AltriCosti'!L19</f>
        <v>BA1960 Project</v>
      </c>
      <c r="E251" s="146" t="str">
        <f>'08_AltriCosti'!B19</f>
        <v>B.3.E)  Manutenzione e riparazione agli automezzi</v>
      </c>
      <c r="F251" s="217" t="str">
        <f>'08_AltriCosti'!C19</f>
        <v>Manutenzione e riparazione agli automezzi</v>
      </c>
      <c r="G251" s="223">
        <f>'08_AltriCosti'!M19</f>
        <v>0</v>
      </c>
      <c r="H251" s="223">
        <f>'08_AltriCosti'!N19</f>
        <v>0</v>
      </c>
      <c r="I251" s="223">
        <f>'08_AltriCosti'!O19</f>
        <v>0</v>
      </c>
      <c r="J251" s="146">
        <v>0</v>
      </c>
      <c r="K251" s="223">
        <f>'08_AltriCosti'!P19</f>
        <v>0</v>
      </c>
      <c r="L251" s="223" t="e">
        <f>'08_AltriCosti'!Q19</f>
        <v>#DIV/0!</v>
      </c>
      <c r="M251" s="223">
        <f>'08_AltriCosti'!R19</f>
        <v>0</v>
      </c>
      <c r="N251" s="146" t="str">
        <f t="shared" ca="1" si="3"/>
        <v>08_AltriCosti_19_Project</v>
      </c>
    </row>
    <row r="252" spans="1:14" ht="15" customHeight="1">
      <c r="A252" s="146" t="str">
        <f ca="1">TRIM(MID(CELL("nomefile",'08_AltriCosti'!$A$1),FIND("]",CELL("nomefile",'08_AltriCosti'!$A$1))+1,LEN(CELL("nomefile",'08_AltriCosti'!$A$1))-FIND("]",CELL("nomefile",'08_AltriCosti'!$A$1))))</f>
        <v>08_AltriCosti</v>
      </c>
      <c r="B252" s="146">
        <f ca="1">CELL("riga",'08_AltriCosti'!A20)</f>
        <v>20</v>
      </c>
      <c r="C252" s="146">
        <f>'INPUT CE'!$C$1</f>
        <v>509</v>
      </c>
      <c r="D252" s="222" t="str">
        <f>'08_AltriCosti'!L20</f>
        <v>BA1970 Project</v>
      </c>
      <c r="E252" s="146" t="str">
        <f>'08_AltriCosti'!B20</f>
        <v>B.3.F)  Altre manutenzioni e riparazioni</v>
      </c>
      <c r="F252" s="217" t="str">
        <f>'08_AltriCosti'!C20</f>
        <v>Altre manutenzioni e riparazioni</v>
      </c>
      <c r="G252" s="223">
        <f>'08_AltriCosti'!M20</f>
        <v>0</v>
      </c>
      <c r="H252" s="223">
        <f>'08_AltriCosti'!N20</f>
        <v>0</v>
      </c>
      <c r="I252" s="223">
        <f>'08_AltriCosti'!O20</f>
        <v>0</v>
      </c>
      <c r="J252" s="146">
        <v>0</v>
      </c>
      <c r="K252" s="223">
        <f>'08_AltriCosti'!P20</f>
        <v>0</v>
      </c>
      <c r="L252" s="223" t="e">
        <f>'08_AltriCosti'!Q20</f>
        <v>#DIV/0!</v>
      </c>
      <c r="M252" s="223">
        <f>'08_AltriCosti'!R20</f>
        <v>0</v>
      </c>
      <c r="N252" s="146" t="str">
        <f t="shared" ca="1" si="3"/>
        <v>08_AltriCosti_20_Project</v>
      </c>
    </row>
    <row r="253" spans="1:14" ht="15" customHeight="1">
      <c r="A253" s="146" t="str">
        <f ca="1">TRIM(MID(CELL("nomefile",'08_AltriCosti'!$A$1),FIND("]",CELL("nomefile",'08_AltriCosti'!$A$1))+1,LEN(CELL("nomefile",'08_AltriCosti'!$A$1))-FIND("]",CELL("nomefile",'08_AltriCosti'!$A$1))))</f>
        <v>08_AltriCosti</v>
      </c>
      <c r="B253" s="146">
        <f ca="1">CELL("riga",'08_AltriCosti'!A22)</f>
        <v>22</v>
      </c>
      <c r="C253" s="146">
        <f>'INPUT CE'!$C$1</f>
        <v>509</v>
      </c>
      <c r="D253" s="222" t="str">
        <f>'08_AltriCosti'!L22</f>
        <v>BA1990 Project</v>
      </c>
      <c r="E253" s="146" t="str">
        <f>'08_AltriCosti'!B22</f>
        <v>B.4)   Godimento di beni di terzi</v>
      </c>
      <c r="F253" s="217" t="str">
        <f>'08_AltriCosti'!C22</f>
        <v>Godimento di beni di terzi</v>
      </c>
      <c r="G253" s="223">
        <f>'08_AltriCosti'!M22</f>
        <v>0</v>
      </c>
      <c r="H253" s="223">
        <f>'08_AltriCosti'!N22</f>
        <v>0</v>
      </c>
      <c r="I253" s="223">
        <f>'08_AltriCosti'!O22</f>
        <v>0</v>
      </c>
      <c r="J253" s="146">
        <v>0</v>
      </c>
      <c r="K253" s="223">
        <f>'08_AltriCosti'!P22</f>
        <v>0</v>
      </c>
      <c r="L253" s="223" t="e">
        <f>'08_AltriCosti'!Q22</f>
        <v>#DIV/0!</v>
      </c>
      <c r="M253" s="223">
        <f>'08_AltriCosti'!R22</f>
        <v>0</v>
      </c>
      <c r="N253" s="146" t="str">
        <f t="shared" ca="1" si="3"/>
        <v>08_AltriCosti_22_Project</v>
      </c>
    </row>
    <row r="254" spans="1:14" ht="15" customHeight="1">
      <c r="A254" s="146" t="str">
        <f ca="1">TRIM(MID(CELL("nomefile",'08_AltriCosti'!$A$1),FIND("]",CELL("nomefile",'08_AltriCosti'!$A$1))+1,LEN(CELL("nomefile",'08_AltriCosti'!$A$1))-FIND("]",CELL("nomefile",'08_AltriCosti'!$A$1))))</f>
        <v>08_AltriCosti</v>
      </c>
      <c r="B254" s="146">
        <f ca="1">CELL("riga",'08_AltriCosti'!A23)</f>
        <v>23</v>
      </c>
      <c r="C254" s="146">
        <f>'INPUT CE'!$C$1</f>
        <v>509</v>
      </c>
      <c r="D254" s="222" t="str">
        <f>'08_AltriCosti'!L23</f>
        <v>BA2000 Project</v>
      </c>
      <c r="E254" s="146" t="str">
        <f>'08_AltriCosti'!B23</f>
        <v>B.4.A)  Fitti passivi</v>
      </c>
      <c r="F254" s="217" t="str">
        <f>'08_AltriCosti'!C23</f>
        <v>Fitti passivi</v>
      </c>
      <c r="G254" s="223">
        <f>'08_AltriCosti'!M23</f>
        <v>0</v>
      </c>
      <c r="H254" s="223">
        <f>'08_AltriCosti'!N23</f>
        <v>0</v>
      </c>
      <c r="I254" s="223">
        <f>'08_AltriCosti'!O23</f>
        <v>0</v>
      </c>
      <c r="J254" s="146">
        <v>0</v>
      </c>
      <c r="K254" s="223">
        <f>'08_AltriCosti'!P23</f>
        <v>0</v>
      </c>
      <c r="L254" s="223" t="e">
        <f>'08_AltriCosti'!Q23</f>
        <v>#DIV/0!</v>
      </c>
      <c r="M254" s="223">
        <f>'08_AltriCosti'!R23</f>
        <v>0</v>
      </c>
      <c r="N254" s="146" t="str">
        <f t="shared" ca="1" si="3"/>
        <v>08_AltriCosti_23_Project</v>
      </c>
    </row>
    <row r="255" spans="1:14" ht="15" customHeight="1">
      <c r="A255" s="146" t="str">
        <f ca="1">TRIM(MID(CELL("nomefile",'08_AltriCosti'!$A$1),FIND("]",CELL("nomefile",'08_AltriCosti'!$A$1))+1,LEN(CELL("nomefile",'08_AltriCosti'!$A$1))-FIND("]",CELL("nomefile",'08_AltriCosti'!$A$1))))</f>
        <v>08_AltriCosti</v>
      </c>
      <c r="B255" s="146">
        <f ca="1">CELL("riga",'08_AltriCosti'!A24)</f>
        <v>24</v>
      </c>
      <c r="C255" s="146">
        <f>'INPUT CE'!$C$1</f>
        <v>509</v>
      </c>
      <c r="D255" s="222" t="str">
        <f>'08_AltriCosti'!L24</f>
        <v>BA2020 Project</v>
      </c>
      <c r="E255" s="146" t="str">
        <f>'08_AltriCosti'!B24</f>
        <v>B.4.B.1) Canoni di noleggio - area sanitaria</v>
      </c>
      <c r="F255" s="217" t="str">
        <f>'08_AltriCosti'!C24</f>
        <v>Canoni di noleggio - area sanitaria</v>
      </c>
      <c r="G255" s="223">
        <f>'08_AltriCosti'!M24</f>
        <v>0</v>
      </c>
      <c r="H255" s="223">
        <f>'08_AltriCosti'!N24</f>
        <v>0</v>
      </c>
      <c r="I255" s="223">
        <f>'08_AltriCosti'!O24</f>
        <v>0</v>
      </c>
      <c r="J255" s="146">
        <v>0</v>
      </c>
      <c r="K255" s="223">
        <f>'08_AltriCosti'!P24</f>
        <v>0</v>
      </c>
      <c r="L255" s="223" t="e">
        <f>'08_AltriCosti'!Q24</f>
        <v>#DIV/0!</v>
      </c>
      <c r="M255" s="223">
        <f>'08_AltriCosti'!R24</f>
        <v>0</v>
      </c>
      <c r="N255" s="146" t="str">
        <f t="shared" ca="1" si="3"/>
        <v>08_AltriCosti_24_Project</v>
      </c>
    </row>
    <row r="256" spans="1:14" ht="15" customHeight="1">
      <c r="A256" s="146" t="str">
        <f ca="1">TRIM(MID(CELL("nomefile",'08_AltriCosti'!$A$1),FIND("]",CELL("nomefile",'08_AltriCosti'!$A$1))+1,LEN(CELL("nomefile",'08_AltriCosti'!$A$1))-FIND("]",CELL("nomefile",'08_AltriCosti'!$A$1))))</f>
        <v>08_AltriCosti</v>
      </c>
      <c r="B256" s="146">
        <f ca="1">CELL("riga",'08_AltriCosti'!A25)</f>
        <v>25</v>
      </c>
      <c r="C256" s="146">
        <f>'INPUT CE'!$C$1</f>
        <v>509</v>
      </c>
      <c r="D256" s="222" t="str">
        <f>'08_AltriCosti'!L25</f>
        <v>BA2030 Project</v>
      </c>
      <c r="E256" s="146" t="str">
        <f>'08_AltriCosti'!B25</f>
        <v>B.4.B.2) Canoni di noleggio - area non sanitaria</v>
      </c>
      <c r="F256" s="217" t="str">
        <f>'08_AltriCosti'!C25</f>
        <v>Canoni di noleggio - area non sanitaria</v>
      </c>
      <c r="G256" s="223">
        <f>'08_AltriCosti'!M25</f>
        <v>0</v>
      </c>
      <c r="H256" s="223">
        <f>'08_AltriCosti'!N25</f>
        <v>0</v>
      </c>
      <c r="I256" s="223">
        <f>'08_AltriCosti'!O25</f>
        <v>0</v>
      </c>
      <c r="J256" s="146">
        <v>0</v>
      </c>
      <c r="K256" s="223">
        <f>'08_AltriCosti'!P25</f>
        <v>0</v>
      </c>
      <c r="L256" s="223" t="e">
        <f>'08_AltriCosti'!Q25</f>
        <v>#DIV/0!</v>
      </c>
      <c r="M256" s="223">
        <f>'08_AltriCosti'!R25</f>
        <v>0</v>
      </c>
      <c r="N256" s="146" t="str">
        <f t="shared" ca="1" si="3"/>
        <v>08_AltriCosti_25_Project</v>
      </c>
    </row>
    <row r="257" spans="1:25" ht="15" customHeight="1">
      <c r="A257" s="146" t="str">
        <f ca="1">TRIM(MID(CELL("nomefile",'08_AltriCosti'!$A$1),FIND("]",CELL("nomefile",'08_AltriCosti'!$A$1))+1,LEN(CELL("nomefile",'08_AltriCosti'!$A$1))-FIND("]",CELL("nomefile",'08_AltriCosti'!$A$1))))</f>
        <v>08_AltriCosti</v>
      </c>
      <c r="B257" s="146">
        <f ca="1">CELL("riga",'08_AltriCosti'!A26)</f>
        <v>26</v>
      </c>
      <c r="C257" s="146">
        <f>'INPUT CE'!$C$1</f>
        <v>509</v>
      </c>
      <c r="D257" s="222" t="str">
        <f>'08_AltriCosti'!L26</f>
        <v>BA2050 Project</v>
      </c>
      <c r="E257" s="146" t="str">
        <f>'08_AltriCosti'!B26</f>
        <v>B.4.C.1) Canoni di leasing - area sanitaria</v>
      </c>
      <c r="F257" s="217" t="str">
        <f>'08_AltriCosti'!C26</f>
        <v>Canoni di leasing - area sanitaria</v>
      </c>
      <c r="G257" s="223">
        <f>'08_AltriCosti'!M26</f>
        <v>0</v>
      </c>
      <c r="H257" s="223">
        <f>'08_AltriCosti'!N26</f>
        <v>0</v>
      </c>
      <c r="I257" s="223">
        <f>'08_AltriCosti'!O26</f>
        <v>0</v>
      </c>
      <c r="J257" s="146">
        <v>0</v>
      </c>
      <c r="K257" s="223">
        <f>'08_AltriCosti'!P26</f>
        <v>0</v>
      </c>
      <c r="L257" s="223" t="e">
        <f>'08_AltriCosti'!Q26</f>
        <v>#DIV/0!</v>
      </c>
      <c r="M257" s="223">
        <f>'08_AltriCosti'!R26</f>
        <v>0</v>
      </c>
      <c r="N257" s="146" t="str">
        <f t="shared" ca="1" si="3"/>
        <v>08_AltriCosti_26_Project</v>
      </c>
    </row>
    <row r="258" spans="1:25" ht="15" customHeight="1">
      <c r="A258" s="146" t="str">
        <f ca="1">TRIM(MID(CELL("nomefile",'08_AltriCosti'!$A$1),FIND("]",CELL("nomefile",'08_AltriCosti'!$A$1))+1,LEN(CELL("nomefile",'08_AltriCosti'!$A$1))-FIND("]",CELL("nomefile",'08_AltriCosti'!$A$1))))</f>
        <v>08_AltriCosti</v>
      </c>
      <c r="B258" s="146">
        <f ca="1">CELL("riga",'08_AltriCosti'!A27)</f>
        <v>27</v>
      </c>
      <c r="C258" s="146">
        <f>'INPUT CE'!$C$1</f>
        <v>509</v>
      </c>
      <c r="D258" s="222" t="str">
        <f>'08_AltriCosti'!L27</f>
        <v>BA2060 Project</v>
      </c>
      <c r="E258" s="146" t="str">
        <f>'08_AltriCosti'!B27</f>
        <v>B.4.C.2) Canoni di leasing - area non sanitaria</v>
      </c>
      <c r="F258" s="217" t="str">
        <f>'08_AltriCosti'!C27</f>
        <v>Canoni di leasing - area non sanitaria</v>
      </c>
      <c r="G258" s="223">
        <f>'08_AltriCosti'!M27</f>
        <v>0</v>
      </c>
      <c r="H258" s="223">
        <f>'08_AltriCosti'!N27</f>
        <v>0</v>
      </c>
      <c r="I258" s="223">
        <f>'08_AltriCosti'!O27</f>
        <v>0</v>
      </c>
      <c r="J258" s="146">
        <v>0</v>
      </c>
      <c r="K258" s="223">
        <f>'08_AltriCosti'!P27</f>
        <v>0</v>
      </c>
      <c r="L258" s="223" t="e">
        <f>'08_AltriCosti'!Q27</f>
        <v>#DIV/0!</v>
      </c>
      <c r="M258" s="223">
        <f>'08_AltriCosti'!R27</f>
        <v>0</v>
      </c>
      <c r="N258" s="146" t="str">
        <f t="shared" ca="1" si="3"/>
        <v>08_AltriCosti_27_Project</v>
      </c>
    </row>
    <row r="259" spans="1:25" ht="15" customHeight="1">
      <c r="A259" s="146" t="str">
        <f ca="1">TRIM(MID(CELL("nomefile",'08_AltriCosti'!$A$1),FIND("]",CELL("nomefile",'08_AltriCosti'!$A$1))+1,LEN(CELL("nomefile",'08_AltriCosti'!$A$1))-FIND("]",CELL("nomefile",'08_AltriCosti'!$A$1))))</f>
        <v>08_AltriCosti</v>
      </c>
      <c r="B259" s="146">
        <f ca="1">CELL("riga",'08_AltriCosti'!A28)</f>
        <v>28</v>
      </c>
      <c r="C259" s="146">
        <f>'INPUT CE'!$C$1</f>
        <v>509</v>
      </c>
      <c r="D259" s="222" t="str">
        <f>'08_AltriCosti'!L28</f>
        <v>BA2061 Project</v>
      </c>
      <c r="E259" s="146" t="str">
        <f>'08_AltriCosti'!B28</f>
        <v>B.4.D)  Canoni di project financing</v>
      </c>
      <c r="F259" s="217" t="str">
        <f>'08_AltriCosti'!C28</f>
        <v>Canoni di project financing</v>
      </c>
      <c r="G259" s="223">
        <f>'08_AltriCosti'!M28</f>
        <v>0</v>
      </c>
      <c r="H259" s="223">
        <f>'08_AltriCosti'!N28</f>
        <v>0</v>
      </c>
      <c r="I259" s="223">
        <f>'08_AltriCosti'!O28</f>
        <v>0</v>
      </c>
      <c r="J259" s="146">
        <v>0</v>
      </c>
      <c r="K259" s="223">
        <f>'08_AltriCosti'!P28</f>
        <v>0</v>
      </c>
      <c r="L259" s="223" t="e">
        <f>'08_AltriCosti'!Q28</f>
        <v>#DIV/0!</v>
      </c>
      <c r="M259" s="223">
        <f>'08_AltriCosti'!R28</f>
        <v>0</v>
      </c>
      <c r="N259" s="146" t="str">
        <f t="shared" ca="1" si="3"/>
        <v>08_AltriCosti_28_Project</v>
      </c>
    </row>
    <row r="260" spans="1:25" ht="15" customHeight="1">
      <c r="A260" s="146" t="str">
        <f ca="1">TRIM(MID(CELL("nomefile",'08_AltriCosti'!$A$1),FIND("]",CELL("nomefile",'08_AltriCosti'!$A$1))+1,LEN(CELL("nomefile",'08_AltriCosti'!$A$1))-FIND("]",CELL("nomefile",'08_AltriCosti'!$A$1))))</f>
        <v>08_AltriCosti</v>
      </c>
      <c r="B260" s="146">
        <f ca="1">CELL("riga",'08_AltriCosti'!A30)</f>
        <v>30</v>
      </c>
      <c r="C260" s="146">
        <f>'INPUT CE'!$C$1</f>
        <v>509</v>
      </c>
      <c r="D260" s="222" t="str">
        <f>'08_AltriCosti'!L30</f>
        <v>BA2500 Project</v>
      </c>
      <c r="E260" s="146" t="str">
        <f>'08_AltriCosti'!B30</f>
        <v>B.9)   Oneri diversi di gestione</v>
      </c>
      <c r="F260" s="217" t="str">
        <f>'08_AltriCosti'!C30</f>
        <v>Oneri diversi di gestione</v>
      </c>
      <c r="G260" s="223">
        <f>'08_AltriCosti'!M30</f>
        <v>0</v>
      </c>
      <c r="H260" s="223">
        <f>'08_AltriCosti'!N30</f>
        <v>0</v>
      </c>
      <c r="I260" s="223">
        <f>'08_AltriCosti'!O30</f>
        <v>0</v>
      </c>
      <c r="J260" s="146">
        <v>0</v>
      </c>
      <c r="K260" s="223">
        <f>'08_AltriCosti'!P30</f>
        <v>0</v>
      </c>
      <c r="L260" s="223" t="e">
        <f>'08_AltriCosti'!Q30</f>
        <v>#DIV/0!</v>
      </c>
      <c r="M260" s="223">
        <f>'08_AltriCosti'!R30</f>
        <v>0</v>
      </c>
      <c r="N260" s="146" t="str">
        <f t="shared" ca="1" si="3"/>
        <v>08_AltriCosti_30_Project</v>
      </c>
    </row>
    <row r="261" spans="1:25" ht="15" customHeight="1">
      <c r="A261" s="146" t="str">
        <f ca="1">TRIM(MID(CELL("nomefile",'08_AltriCosti'!$A$1),FIND("]",CELL("nomefile",'08_AltriCosti'!$A$1))+1,LEN(CELL("nomefile",'08_AltriCosti'!$A$1))-FIND("]",CELL("nomefile",'08_AltriCosti'!$A$1))))</f>
        <v>08_AltriCosti</v>
      </c>
      <c r="B261" s="146">
        <f ca="1">CELL("riga",'08_AltriCosti'!A35)</f>
        <v>35</v>
      </c>
      <c r="C261" s="146">
        <f>'INPUT CE'!$C$1</f>
        <v>509</v>
      </c>
      <c r="D261" s="222" t="str">
        <f>'08_AltriCosti'!A35</f>
        <v>BA0030</v>
      </c>
      <c r="E261" s="146" t="str">
        <f>'08_AltriCosti'!B35</f>
        <v>B.1.A.1)  Prodotti farmaceutici ed emoderivati</v>
      </c>
      <c r="F261" s="217" t="str">
        <f>'08_AltriCosti'!C35</f>
        <v>Prodotti farmaceutici ed emoderivati</v>
      </c>
      <c r="G261" s="223">
        <f>'08_AltriCosti'!D35</f>
        <v>47386284.25</v>
      </c>
      <c r="H261" s="223">
        <f>'08_AltriCosti'!E35</f>
        <v>54709923.789999999</v>
      </c>
      <c r="I261" s="223">
        <f>'08_AltriCosti'!F35</f>
        <v>54952742.75</v>
      </c>
      <c r="J261" s="221">
        <f>'08_AltriCosti'!G35</f>
        <v>775531.01</v>
      </c>
      <c r="K261" s="223">
        <f>'08_AltriCosti'!H35</f>
        <v>242818.96000000089</v>
      </c>
      <c r="L261" s="223">
        <f>'08_AltriCosti'!I35</f>
        <v>4.4382982680077898E-3</v>
      </c>
      <c r="M261" s="223">
        <f>'08_AltriCosti'!J35</f>
        <v>0</v>
      </c>
      <c r="N261" s="146" t="str">
        <f t="shared" ref="N261:N361" ca="1" si="4">CONCATENATE(A261,"_",B261)</f>
        <v>08_AltriCosti_35</v>
      </c>
    </row>
    <row r="262" spans="1:25" ht="15" customHeight="1">
      <c r="A262" s="146" t="str">
        <f ca="1">TRIM(MID(CELL("nomefile",'08_AltriCosti'!$A$1),FIND("]",CELL("nomefile",'08_AltriCosti'!$A$1))+1,LEN(CELL("nomefile",'08_AltriCosti'!$A$1))-FIND("]",CELL("nomefile",'08_AltriCosti'!$A$1))))</f>
        <v>08_AltriCosti</v>
      </c>
      <c r="B262" s="146">
        <f ca="1">CELL("riga",'08_AltriCosti'!A36)</f>
        <v>36</v>
      </c>
      <c r="C262" s="146">
        <f>'INPUT CE'!$C$1</f>
        <v>509</v>
      </c>
      <c r="D262" s="222" t="str">
        <f>'08_AltriCosti'!A36</f>
        <v>di cui BA0030</v>
      </c>
      <c r="E262" s="146" t="str">
        <f>'08_AltriCosti'!B36</f>
        <v>Farmaci oncologici innovativi</v>
      </c>
      <c r="F262" s="217" t="str">
        <f>'08_AltriCosti'!C36</f>
        <v>Farmaci oncologici innovativi</v>
      </c>
      <c r="G262" s="223">
        <f>'08_AltriCosti'!D36</f>
        <v>0</v>
      </c>
      <c r="H262" s="223">
        <f>'08_AltriCosti'!E36</f>
        <v>6578825</v>
      </c>
      <c r="I262" s="223">
        <f>'08_AltriCosti'!F36</f>
        <v>7169453</v>
      </c>
      <c r="J262" s="221">
        <f>'08_AltriCosti'!G36</f>
        <v>0</v>
      </c>
      <c r="K262" s="223">
        <f>'08_AltriCosti'!H36</f>
        <v>590628</v>
      </c>
      <c r="L262" s="223">
        <f>'08_AltriCosti'!I36</f>
        <v>8.9777125854540785E-2</v>
      </c>
      <c r="M262" s="223">
        <f>'08_AltriCosti'!J36</f>
        <v>0</v>
      </c>
      <c r="N262" s="146" t="str">
        <f t="shared" ca="1" si="4"/>
        <v>08_AltriCosti_36</v>
      </c>
    </row>
    <row r="263" spans="1:25" ht="15" customHeight="1">
      <c r="A263" s="146" t="str">
        <f ca="1">TRIM(MID(CELL("nomefile",'08_AltriCosti'!$A$1),FIND("]",CELL("nomefile",'08_AltriCosti'!$A$1))+1,LEN(CELL("nomefile",'08_AltriCosti'!$A$1))-FIND("]",CELL("nomefile",'08_AltriCosti'!$A$1))))</f>
        <v>08_AltriCosti</v>
      </c>
      <c r="B263" s="146">
        <f ca="1">CELL("riga",'08_AltriCosti'!A37)</f>
        <v>37</v>
      </c>
      <c r="C263" s="146">
        <f>'INPUT CE'!$C$1</f>
        <v>509</v>
      </c>
      <c r="D263" s="222" t="str">
        <f>'08_AltriCosti'!A37</f>
        <v>di cui BA0030</v>
      </c>
      <c r="E263" s="146" t="str">
        <f>'08_AltriCosti'!B37</f>
        <v>Medicinali innovativi</v>
      </c>
      <c r="F263" s="217" t="str">
        <f>'08_AltriCosti'!C37</f>
        <v>Medicinali innovativi</v>
      </c>
      <c r="G263" s="223">
        <f>'08_AltriCosti'!D37</f>
        <v>0</v>
      </c>
      <c r="H263" s="223">
        <f>'08_AltriCosti'!E37</f>
        <v>447792</v>
      </c>
      <c r="I263" s="223">
        <f>'08_AltriCosti'!F37</f>
        <v>24719</v>
      </c>
      <c r="J263" s="221">
        <f>'08_AltriCosti'!G37</f>
        <v>0</v>
      </c>
      <c r="K263" s="223">
        <f>'08_AltriCosti'!H37</f>
        <v>-423073</v>
      </c>
      <c r="L263" s="223">
        <f>'08_AltriCosti'!I37</f>
        <v>-0.94479803122878481</v>
      </c>
      <c r="M263" s="223">
        <f>'08_AltriCosti'!J37</f>
        <v>0</v>
      </c>
      <c r="N263" s="146" t="str">
        <f t="shared" ca="1" si="4"/>
        <v>08_AltriCosti_37</v>
      </c>
    </row>
    <row r="264" spans="1:25" ht="15.75" customHeight="1">
      <c r="A264" s="212" t="str">
        <f ca="1">TRIM(MID(CELL("nomefile",'09_Accantonamenti'!$A$1),FIND("]",CELL("nomefile",'09_Accantonamenti'!$A$1))+1,LEN(CELL("nomefile",'09_Accantonamenti'!$A$1))-FIND("]",CELL("nomefile",'09_Accantonamenti'!$A$1))))</f>
        <v>09_Accantonamenti</v>
      </c>
      <c r="B264" s="212">
        <f ca="1">CELL("riga",'09_Accantonamenti'!A6)</f>
        <v>6</v>
      </c>
      <c r="C264" s="213">
        <f>'INPUT CE'!$C$1</f>
        <v>509</v>
      </c>
      <c r="D264" s="212" t="str">
        <f>'09_Accantonamenti'!A6</f>
        <v>BA2690</v>
      </c>
      <c r="E264" s="212" t="str">
        <f>'09_Accantonamenti'!B6</f>
        <v>B.14) Accantonamenti dell’esercizio</v>
      </c>
      <c r="F264" s="214" t="str">
        <f>'09_Accantonamenti'!C6</f>
        <v>Accantonamenti dell’esercizio</v>
      </c>
      <c r="G264" s="220">
        <f>'09_Accantonamenti'!D6</f>
        <v>26458398.489999998</v>
      </c>
      <c r="H264" s="220">
        <f>'09_Accantonamenti'!E6</f>
        <v>25973992.890000001</v>
      </c>
      <c r="I264" s="220">
        <f>'09_Accantonamenti'!F6</f>
        <v>26440241.48</v>
      </c>
      <c r="J264" s="220">
        <f>'09_Accantonamenti'!G6</f>
        <v>0</v>
      </c>
      <c r="K264" s="220">
        <f>'09_Accantonamenti'!H6</f>
        <v>466248.58999999985</v>
      </c>
      <c r="L264" s="215">
        <f>'09_Accantonamenti'!I6</f>
        <v>1.7950593579299401E-2</v>
      </c>
      <c r="M264" s="214">
        <f>'09_Accantonamenti'!J6</f>
        <v>0</v>
      </c>
      <c r="N264" s="213" t="str">
        <f t="shared" ca="1" si="4"/>
        <v>09_Accantonamenti_6</v>
      </c>
      <c r="O264" s="213"/>
      <c r="P264" s="213"/>
      <c r="Q264" s="213"/>
      <c r="R264" s="213"/>
      <c r="S264" s="213"/>
      <c r="T264" s="213"/>
      <c r="U264" s="213"/>
      <c r="V264" s="213"/>
      <c r="W264" s="213"/>
      <c r="X264" s="213"/>
      <c r="Y264" s="213"/>
    </row>
    <row r="265" spans="1:25" ht="15" customHeight="1">
      <c r="A265" s="146" t="str">
        <f ca="1">TRIM(MID(CELL("nomefile",'09_Accantonamenti'!$A$1),FIND("]",CELL("nomefile",'09_Accantonamenti'!$A$1))+1,LEN(CELL("nomefile",'09_Accantonamenti'!$A$1))-FIND("]",CELL("nomefile",'09_Accantonamenti'!$A$1))))</f>
        <v>09_Accantonamenti</v>
      </c>
      <c r="B265" s="146">
        <f ca="1">CELL("riga",'09_Accantonamenti'!A7)</f>
        <v>7</v>
      </c>
      <c r="C265" s="146">
        <f>'INPUT CE'!$C$1</f>
        <v>509</v>
      </c>
      <c r="D265" s="146" t="str">
        <f>'09_Accantonamenti'!A7</f>
        <v>BA2710</v>
      </c>
      <c r="E265" s="146" t="str">
        <f>'09_Accantonamenti'!B7</f>
        <v>B.14.A.1)  Accantonamenti per cause civili ed oneri processuali</v>
      </c>
      <c r="F265" s="217" t="str">
        <f>'09_Accantonamenti'!C7</f>
        <v>Accantonamenti per cause civili ed oneri processuali</v>
      </c>
      <c r="G265" s="221">
        <f>'09_Accantonamenti'!D7</f>
        <v>3790487.67</v>
      </c>
      <c r="H265" s="221">
        <f>'09_Accantonamenti'!E7</f>
        <v>731784.68</v>
      </c>
      <c r="I265" s="221">
        <f>'09_Accantonamenti'!F7</f>
        <v>197824</v>
      </c>
      <c r="J265" s="221">
        <f>'09_Accantonamenti'!G7</f>
        <v>0</v>
      </c>
      <c r="K265" s="221">
        <f>'09_Accantonamenti'!H7</f>
        <v>-533960.68000000005</v>
      </c>
      <c r="L265" s="218">
        <f>'09_Accantonamenti'!I7</f>
        <v>-0.72966911523755873</v>
      </c>
      <c r="M265" s="217" t="str">
        <f>'09_Accantonamenti'!J7</f>
        <v>Come da form accantonameti rischi, valutazione fatta da Ufficio Legale</v>
      </c>
      <c r="N265" s="146" t="str">
        <f t="shared" ca="1" si="4"/>
        <v>09_Accantonamenti_7</v>
      </c>
    </row>
    <row r="266" spans="1:25" ht="15" customHeight="1">
      <c r="A266" s="146" t="str">
        <f ca="1">TRIM(MID(CELL("nomefile",'09_Accantonamenti'!$A$1),FIND("]",CELL("nomefile",'09_Accantonamenti'!$A$1))+1,LEN(CELL("nomefile",'09_Accantonamenti'!$A$1))-FIND("]",CELL("nomefile",'09_Accantonamenti'!$A$1))))</f>
        <v>09_Accantonamenti</v>
      </c>
      <c r="B266" s="146">
        <f ca="1">CELL("riga",'09_Accantonamenti'!A8)</f>
        <v>8</v>
      </c>
      <c r="C266" s="146">
        <f>'INPUT CE'!$C$1</f>
        <v>509</v>
      </c>
      <c r="D266" s="146" t="str">
        <f>'09_Accantonamenti'!A8</f>
        <v>BA2720</v>
      </c>
      <c r="E266" s="146" t="str">
        <f>'09_Accantonamenti'!B8</f>
        <v>B.14.A.2)  Accantonamenti per contenzioso personale dipendente</v>
      </c>
      <c r="F266" s="217" t="str">
        <f>'09_Accantonamenti'!C8</f>
        <v>Accantonamenti per contenzioso personale dipendente</v>
      </c>
      <c r="G266" s="221">
        <f>'09_Accantonamenti'!D8</f>
        <v>819624.8</v>
      </c>
      <c r="H266" s="221">
        <f>'09_Accantonamenti'!E8</f>
        <v>260500</v>
      </c>
      <c r="I266" s="221">
        <f>'09_Accantonamenti'!F8</f>
        <v>195000</v>
      </c>
      <c r="J266" s="221">
        <f>'09_Accantonamenti'!G8</f>
        <v>0</v>
      </c>
      <c r="K266" s="221">
        <f>'09_Accantonamenti'!H8</f>
        <v>-65500</v>
      </c>
      <c r="L266" s="218">
        <f>'09_Accantonamenti'!I8</f>
        <v>-0.25143953934740881</v>
      </c>
      <c r="M266" s="217" t="str">
        <f>'09_Accantonamenti'!J8</f>
        <v>Come da form accantonameti rischi, valutazione fatta da Ufficio Legale</v>
      </c>
      <c r="N266" s="146" t="str">
        <f t="shared" ca="1" si="4"/>
        <v>09_Accantonamenti_8</v>
      </c>
    </row>
    <row r="267" spans="1:25" ht="15" customHeight="1">
      <c r="A267" s="146" t="str">
        <f ca="1">TRIM(MID(CELL("nomefile",'09_Accantonamenti'!$A$1),FIND("]",CELL("nomefile",'09_Accantonamenti'!$A$1))+1,LEN(CELL("nomefile",'09_Accantonamenti'!$A$1))-FIND("]",CELL("nomefile",'09_Accantonamenti'!$A$1))))</f>
        <v>09_Accantonamenti</v>
      </c>
      <c r="B267" s="146">
        <f ca="1">CELL("riga",'09_Accantonamenti'!A9)</f>
        <v>9</v>
      </c>
      <c r="C267" s="146">
        <f>'INPUT CE'!$C$1</f>
        <v>509</v>
      </c>
      <c r="D267" s="146" t="str">
        <f>'09_Accantonamenti'!A9</f>
        <v>BA2730</v>
      </c>
      <c r="E267" s="146" t="str">
        <f>'09_Accantonamenti'!B9</f>
        <v>B.14.A.3)  Accantonamenti per rischi connessi all'acquisto di prestazioni sanitarie da privato</v>
      </c>
      <c r="F267" s="217" t="str">
        <f>'09_Accantonamenti'!C9</f>
        <v>Accantonamenti per rischi connessi all'acquisto di prestazioni sanitarie da privato</v>
      </c>
      <c r="G267" s="221">
        <f>'09_Accantonamenti'!D9</f>
        <v>0</v>
      </c>
      <c r="H267" s="221">
        <f>'09_Accantonamenti'!E9</f>
        <v>0</v>
      </c>
      <c r="I267" s="221">
        <f>'09_Accantonamenti'!F9</f>
        <v>0</v>
      </c>
      <c r="J267" s="221">
        <f>'09_Accantonamenti'!G9</f>
        <v>0</v>
      </c>
      <c r="K267" s="221">
        <f>'09_Accantonamenti'!H9</f>
        <v>0</v>
      </c>
      <c r="L267" s="218" t="e">
        <f>'09_Accantonamenti'!I9</f>
        <v>#DIV/0!</v>
      </c>
      <c r="M267" s="217">
        <f>'09_Accantonamenti'!J9</f>
        <v>0</v>
      </c>
      <c r="N267" s="146" t="str">
        <f t="shared" ca="1" si="4"/>
        <v>09_Accantonamenti_9</v>
      </c>
    </row>
    <row r="268" spans="1:25" ht="15" customHeight="1">
      <c r="A268" s="146" t="str">
        <f ca="1">TRIM(MID(CELL("nomefile",'09_Accantonamenti'!$A$1),FIND("]",CELL("nomefile",'09_Accantonamenti'!$A$1))+1,LEN(CELL("nomefile",'09_Accantonamenti'!$A$1))-FIND("]",CELL("nomefile",'09_Accantonamenti'!$A$1))))</f>
        <v>09_Accantonamenti</v>
      </c>
      <c r="B268" s="146">
        <f ca="1">CELL("riga",'09_Accantonamenti'!A10)</f>
        <v>10</v>
      </c>
      <c r="C268" s="146">
        <f>'INPUT CE'!$C$1</f>
        <v>509</v>
      </c>
      <c r="D268" s="146" t="str">
        <f>'09_Accantonamenti'!A10</f>
        <v>BA2740</v>
      </c>
      <c r="E268" s="146" t="str">
        <f>'09_Accantonamenti'!B10</f>
        <v>B.14.A.4)  Accantonamenti per copertura diretta dei rischi (autoassicurazione)</v>
      </c>
      <c r="F268" s="217" t="str">
        <f>'09_Accantonamenti'!C10</f>
        <v>Accantonamenti per copertura diretta dei rischi (autoassicurazione)</v>
      </c>
      <c r="G268" s="221">
        <f>'09_Accantonamenti'!D10</f>
        <v>7731352.7400000002</v>
      </c>
      <c r="H268" s="221">
        <f>'09_Accantonamenti'!E10</f>
        <v>9917230.8699999992</v>
      </c>
      <c r="I268" s="221">
        <f>'09_Accantonamenti'!F10</f>
        <v>5842658.7199999997</v>
      </c>
      <c r="J268" s="221">
        <f>'09_Accantonamenti'!G10</f>
        <v>0</v>
      </c>
      <c r="K268" s="221">
        <f>'09_Accantonamenti'!H10</f>
        <v>-4074572.1499999994</v>
      </c>
      <c r="L268" s="218">
        <f>'09_Accantonamenti'!I10</f>
        <v>-0.41085784967714478</v>
      </c>
      <c r="M268" s="217" t="str">
        <f>'09_Accantonamenti'!J10</f>
        <v xml:space="preserve">Come da form accantonamenti </v>
      </c>
      <c r="N268" s="146" t="str">
        <f t="shared" ca="1" si="4"/>
        <v>09_Accantonamenti_10</v>
      </c>
    </row>
    <row r="269" spans="1:25" ht="15" customHeight="1">
      <c r="A269" s="146" t="str">
        <f ca="1">TRIM(MID(CELL("nomefile",'09_Accantonamenti'!$A$1),FIND("]",CELL("nomefile",'09_Accantonamenti'!$A$1))+1,LEN(CELL("nomefile",'09_Accantonamenti'!$A$1))-FIND("]",CELL("nomefile",'09_Accantonamenti'!$A$1))))</f>
        <v>09_Accantonamenti</v>
      </c>
      <c r="B269" s="146">
        <f ca="1">CELL("riga",'09_Accantonamenti'!A11)</f>
        <v>11</v>
      </c>
      <c r="C269" s="146">
        <f>'INPUT CE'!$C$1</f>
        <v>509</v>
      </c>
      <c r="D269" s="146" t="str">
        <f>'09_Accantonamenti'!A11</f>
        <v>BA2741</v>
      </c>
      <c r="E269" s="146" t="str">
        <f>'09_Accantonamenti'!B11</f>
        <v>B.14.A.5) Accantonamenti per franchigia assicurativa</v>
      </c>
      <c r="F269" s="217" t="str">
        <f>'09_Accantonamenti'!C11</f>
        <v>Accantonamenti per franchigia assicurativa</v>
      </c>
      <c r="G269" s="221">
        <f>'09_Accantonamenti'!D11</f>
        <v>0</v>
      </c>
      <c r="H269" s="221">
        <f>'09_Accantonamenti'!E11</f>
        <v>0</v>
      </c>
      <c r="I269" s="221">
        <f>'09_Accantonamenti'!F11</f>
        <v>0</v>
      </c>
      <c r="J269" s="221">
        <f>'09_Accantonamenti'!G11</f>
        <v>0</v>
      </c>
      <c r="K269" s="221">
        <f>'09_Accantonamenti'!H11</f>
        <v>0</v>
      </c>
      <c r="L269" s="218" t="e">
        <f>'09_Accantonamenti'!I11</f>
        <v>#DIV/0!</v>
      </c>
      <c r="M269" s="217" t="str">
        <f>'09_Accantonamenti'!J11</f>
        <v>Accantonamenti coerenti con gestionale GSRC al 31/12/2021</v>
      </c>
      <c r="N269" s="146" t="str">
        <f t="shared" ca="1" si="4"/>
        <v>09_Accantonamenti_11</v>
      </c>
    </row>
    <row r="270" spans="1:25" ht="15" customHeight="1">
      <c r="A270" s="146" t="str">
        <f ca="1">TRIM(MID(CELL("nomefile",'09_Accantonamenti'!$A$1),FIND("]",CELL("nomefile",'09_Accantonamenti'!$A$1))+1,LEN(CELL("nomefile",'09_Accantonamenti'!$A$1))-FIND("]",CELL("nomefile",'09_Accantonamenti'!$A$1))))</f>
        <v>09_Accantonamenti</v>
      </c>
      <c r="B270" s="146">
        <f ca="1">CELL("riga",'09_Accantonamenti'!A12)</f>
        <v>12</v>
      </c>
      <c r="C270" s="146">
        <f>'INPUT CE'!$C$1</f>
        <v>509</v>
      </c>
      <c r="D270" s="146" t="str">
        <f>'09_Accantonamenti'!A12</f>
        <v>BA2750</v>
      </c>
      <c r="E270" s="146" t="str">
        <f>'09_Accantonamenti'!B12</f>
        <v>B.14.A.6)  Altri accantonamenti per rischi</v>
      </c>
      <c r="F270" s="217" t="str">
        <f>'09_Accantonamenti'!C12</f>
        <v>Altri accantonamenti per rischi</v>
      </c>
      <c r="G270" s="221">
        <f>'09_Accantonamenti'!D12</f>
        <v>0</v>
      </c>
      <c r="H270" s="221">
        <f>'09_Accantonamenti'!E12</f>
        <v>0</v>
      </c>
      <c r="I270" s="221">
        <f>'09_Accantonamenti'!F12</f>
        <v>0</v>
      </c>
      <c r="J270" s="221">
        <f>'09_Accantonamenti'!G12</f>
        <v>0</v>
      </c>
      <c r="K270" s="221">
        <f>'09_Accantonamenti'!H12</f>
        <v>0</v>
      </c>
      <c r="L270" s="218" t="e">
        <f>'09_Accantonamenti'!I12</f>
        <v>#DIV/0!</v>
      </c>
      <c r="M270" s="217">
        <f>'09_Accantonamenti'!J12</f>
        <v>0</v>
      </c>
      <c r="N270" s="146" t="str">
        <f t="shared" ca="1" si="4"/>
        <v>09_Accantonamenti_12</v>
      </c>
    </row>
    <row r="271" spans="1:25" ht="15" customHeight="1">
      <c r="A271" s="146" t="str">
        <f ca="1">TRIM(MID(CELL("nomefile",'09_Accantonamenti'!$A$1),FIND("]",CELL("nomefile",'09_Accantonamenti'!$A$1))+1,LEN(CELL("nomefile",'09_Accantonamenti'!$A$1))-FIND("]",CELL("nomefile",'09_Accantonamenti'!$A$1))))</f>
        <v>09_Accantonamenti</v>
      </c>
      <c r="B271" s="146">
        <f ca="1">CELL("riga",'09_Accantonamenti'!A13)</f>
        <v>13</v>
      </c>
      <c r="C271" s="146">
        <f>'INPUT CE'!$C$1</f>
        <v>509</v>
      </c>
      <c r="D271" s="146" t="str">
        <f>'09_Accantonamenti'!A13</f>
        <v>BA2751</v>
      </c>
      <c r="E271" s="146" t="str">
        <f>'09_Accantonamenti'!B13</f>
        <v>B.14.A.7)  Altri Accantonamenti per interessi di mora</v>
      </c>
      <c r="F271" s="217" t="str">
        <f>'09_Accantonamenti'!C13</f>
        <v>Altri Accantonamenti per interessi di mora</v>
      </c>
      <c r="G271" s="221">
        <f>'09_Accantonamenti'!D13</f>
        <v>0</v>
      </c>
      <c r="H271" s="221">
        <f>'09_Accantonamenti'!E13</f>
        <v>52797.86</v>
      </c>
      <c r="I271" s="221">
        <f>'09_Accantonamenti'!F13</f>
        <v>99264.85</v>
      </c>
      <c r="J271" s="221">
        <f>'09_Accantonamenti'!G13</f>
        <v>0</v>
      </c>
      <c r="K271" s="221">
        <f>'09_Accantonamenti'!H13</f>
        <v>46466.990000000005</v>
      </c>
      <c r="L271" s="218">
        <f>'09_Accantonamenti'!I13</f>
        <v>0.88009229919545984</v>
      </c>
      <c r="M271" s="217">
        <f>'09_Accantonamenti'!J13</f>
        <v>0</v>
      </c>
      <c r="N271" s="146" t="str">
        <f t="shared" ca="1" si="4"/>
        <v>09_Accantonamenti_13</v>
      </c>
    </row>
    <row r="272" spans="1:25" ht="15" customHeight="1">
      <c r="A272" s="146" t="str">
        <f ca="1">TRIM(MID(CELL("nomefile",'09_Accantonamenti'!$A$1),FIND("]",CELL("nomefile",'09_Accantonamenti'!$A$1))+1,LEN(CELL("nomefile",'09_Accantonamenti'!$A$1))-FIND("]",CELL("nomefile",'09_Accantonamenti'!$A$1))))</f>
        <v>09_Accantonamenti</v>
      </c>
      <c r="B272" s="146">
        <f ca="1">CELL("riga",'09_Accantonamenti'!A14)</f>
        <v>14</v>
      </c>
      <c r="C272" s="146">
        <f>'INPUT CE'!$C$1</f>
        <v>509</v>
      </c>
      <c r="D272" s="146" t="str">
        <f>'09_Accantonamenti'!A14</f>
        <v>BA2760</v>
      </c>
      <c r="E272" s="146" t="str">
        <f>'09_Accantonamenti'!B14</f>
        <v>B.14.B) Accantonamenti per premio di operosità (SUMAI)</v>
      </c>
      <c r="F272" s="217" t="str">
        <f>'09_Accantonamenti'!C14</f>
        <v>Accantonamenti per premio di operosità (SUMAI)</v>
      </c>
      <c r="G272" s="221">
        <f>'09_Accantonamenti'!D14</f>
        <v>540662.99</v>
      </c>
      <c r="H272" s="221">
        <f>'09_Accantonamenti'!E14</f>
        <v>367053.16</v>
      </c>
      <c r="I272" s="221">
        <f>'09_Accantonamenti'!F14</f>
        <v>535915.02</v>
      </c>
      <c r="J272" s="221">
        <f>'09_Accantonamenti'!G14</f>
        <v>0</v>
      </c>
      <c r="K272" s="221">
        <f>'09_Accantonamenti'!H14</f>
        <v>168861.86000000004</v>
      </c>
      <c r="L272" s="218">
        <f>'09_Accantonamenti'!I14</f>
        <v>0.46004742201374871</v>
      </c>
      <c r="M272" s="217" t="str">
        <f>'09_Accantonamenti'!J14</f>
        <v>L'accantonmento è stato rilevato sulla base del gestionale gpi</v>
      </c>
      <c r="N272" s="146" t="str">
        <f t="shared" ca="1" si="4"/>
        <v>09_Accantonamenti_14</v>
      </c>
    </row>
    <row r="273" spans="1:14" ht="15" customHeight="1">
      <c r="A273" s="146" t="str">
        <f ca="1">TRIM(MID(CELL("nomefile",'09_Accantonamenti'!$A$1),FIND("]",CELL("nomefile",'09_Accantonamenti'!$A$1))+1,LEN(CELL("nomefile",'09_Accantonamenti'!$A$1))-FIND("]",CELL("nomefile",'09_Accantonamenti'!$A$1))))</f>
        <v>09_Accantonamenti</v>
      </c>
      <c r="B273" s="146">
        <f ca="1">CELL("riga",'09_Accantonamenti'!A15)</f>
        <v>15</v>
      </c>
      <c r="C273" s="146">
        <f>'INPUT CE'!$C$1</f>
        <v>509</v>
      </c>
      <c r="D273" s="146" t="str">
        <f>'09_Accantonamenti'!A15</f>
        <v>BA2771</v>
      </c>
      <c r="E273" s="146" t="str">
        <f>'09_Accantonamenti'!B15</f>
        <v>B.14.C.1)  Accantonamenti per quote inutilizzate contributi da Regione e Prov. Aut. per quota F.S. indistinto finalizzato</v>
      </c>
      <c r="F273" s="217" t="str">
        <f>'09_Accantonamenti'!C15</f>
        <v>Accantonamenti per quote inutilizzate contributi da Regione e Prov. Aut. per quota F.S. indistinto finalizzato</v>
      </c>
      <c r="G273" s="221">
        <f>'09_Accantonamenti'!D15</f>
        <v>2287798.71</v>
      </c>
      <c r="H273" s="221">
        <f>'09_Accantonamenti'!E15</f>
        <v>872547.95</v>
      </c>
      <c r="I273" s="221">
        <f>'09_Accantonamenti'!F15</f>
        <v>1055229.82</v>
      </c>
      <c r="J273" s="221">
        <f>'09_Accantonamenti'!G15</f>
        <v>0</v>
      </c>
      <c r="K273" s="221">
        <f>'09_Accantonamenti'!H15</f>
        <v>182681.87000000011</v>
      </c>
      <c r="L273" s="218">
        <f>'09_Accantonamenti'!I15</f>
        <v>0.20936599530146172</v>
      </c>
      <c r="M273" s="217" t="str">
        <f>'09_Accantonamenti'!J15</f>
        <v>Gli accantonamenti sono in funzione dei finanziamenti vincolati ottenuti nel corso dell'anno e gli utilizzi degli stessi coerentemente all'anadameto delle attività fianziate</v>
      </c>
      <c r="N273" s="146" t="str">
        <f t="shared" ca="1" si="4"/>
        <v>09_Accantonamenti_15</v>
      </c>
    </row>
    <row r="274" spans="1:14" ht="15" customHeight="1">
      <c r="A274" s="146" t="str">
        <f ca="1">TRIM(MID(CELL("nomefile",'09_Accantonamenti'!$A$1),FIND("]",CELL("nomefile",'09_Accantonamenti'!$A$1))+1,LEN(CELL("nomefile",'09_Accantonamenti'!$A$1))-FIND("]",CELL("nomefile",'09_Accantonamenti'!$A$1))))</f>
        <v>09_Accantonamenti</v>
      </c>
      <c r="B274" s="146">
        <f ca="1">CELL("riga",'09_Accantonamenti'!A16)</f>
        <v>16</v>
      </c>
      <c r="C274" s="146">
        <f>'INPUT CE'!$C$1</f>
        <v>509</v>
      </c>
      <c r="D274" s="146" t="str">
        <f>'09_Accantonamenti'!A16</f>
        <v>BA2780</v>
      </c>
      <c r="E274" s="146" t="str">
        <f>'09_Accantonamenti'!B16</f>
        <v>B.14.C.2)  Accantonamenti per quote inutilizzate contributi da Regione e Prov. Aut. per quota F.S. vincolato</v>
      </c>
      <c r="F274" s="217" t="str">
        <f>'09_Accantonamenti'!C16</f>
        <v>Accantonamenti per quote inutilizzate contributi da Regione e Prov. Aut. per quota F.S. vincolato</v>
      </c>
      <c r="G274" s="221">
        <f>'09_Accantonamenti'!D16</f>
        <v>1633043</v>
      </c>
      <c r="H274" s="221">
        <f>'09_Accantonamenti'!E16</f>
        <v>1421398</v>
      </c>
      <c r="I274" s="221">
        <f>'09_Accantonamenti'!F16</f>
        <v>0</v>
      </c>
      <c r="J274" s="221">
        <f>'09_Accantonamenti'!G16</f>
        <v>0</v>
      </c>
      <c r="K274" s="221">
        <f>'09_Accantonamenti'!H16</f>
        <v>-1421398</v>
      </c>
      <c r="L274" s="218">
        <f>'09_Accantonamenti'!I16</f>
        <v>-1</v>
      </c>
      <c r="M274" s="217" t="str">
        <f>'09_Accantonamenti'!J16</f>
        <v>Gli accantonamenti sono in funzione dei finanziamenti vincolati ottenuti nel corso dell'anno e gli utilizzi degli stessi coerentemente all'anadameto delle attività fianziate</v>
      </c>
      <c r="N274" s="146" t="str">
        <f t="shared" ca="1" si="4"/>
        <v>09_Accantonamenti_16</v>
      </c>
    </row>
    <row r="275" spans="1:14" ht="15" customHeight="1">
      <c r="A275" s="146" t="str">
        <f ca="1">TRIM(MID(CELL("nomefile",'09_Accantonamenti'!$A$1),FIND("]",CELL("nomefile",'09_Accantonamenti'!$A$1))+1,LEN(CELL("nomefile",'09_Accantonamenti'!$A$1))-FIND("]",CELL("nomefile",'09_Accantonamenti'!$A$1))))</f>
        <v>09_Accantonamenti</v>
      </c>
      <c r="B275" s="146">
        <f ca="1">CELL("riga",'09_Accantonamenti'!A17)</f>
        <v>17</v>
      </c>
      <c r="C275" s="146">
        <f>'INPUT CE'!$C$1</f>
        <v>509</v>
      </c>
      <c r="D275" s="146" t="str">
        <f>'09_Accantonamenti'!A17</f>
        <v>BA2790a</v>
      </c>
      <c r="E275" s="146" t="str">
        <f>'09_Accantonamenti'!B17</f>
        <v>B.14.C.3.a)  Accantonamenti per quote inutilizzate contributi da soggetti pubblici (extra fondo) vincolati - PERIMETRO SANITA</v>
      </c>
      <c r="F275" s="217" t="str">
        <f>'09_Accantonamenti'!C17</f>
        <v>Accantonamenti per quote inutilizzate contributi da soggetti pubblici (extra fondo) vincolati - PERIMETRO SANITA</v>
      </c>
      <c r="G275" s="221">
        <f>'09_Accantonamenti'!D17</f>
        <v>0</v>
      </c>
      <c r="H275" s="221">
        <f>'09_Accantonamenti'!E17</f>
        <v>116544.62</v>
      </c>
      <c r="I275" s="221">
        <f>'09_Accantonamenti'!F17</f>
        <v>564252.89</v>
      </c>
      <c r="J275" s="221">
        <f>'09_Accantonamenti'!G17</f>
        <v>0</v>
      </c>
      <c r="K275" s="221">
        <f>'09_Accantonamenti'!H17</f>
        <v>447708.27</v>
      </c>
      <c r="L275" s="218">
        <f>'09_Accantonamenti'!I17</f>
        <v>3.8415181241313414</v>
      </c>
      <c r="M275" s="217" t="str">
        <f>'09_Accantonamenti'!J17</f>
        <v>Gli accantonamenti sono in funzione dei finanziamenti vincolati ottenuti nel corso dell'anno e gli utilizzi degli stessi coerentemente all'anadameto delle attività fianziate</v>
      </c>
      <c r="N275" s="146" t="str">
        <f t="shared" ca="1" si="4"/>
        <v>09_Accantonamenti_17</v>
      </c>
    </row>
    <row r="276" spans="1:14" ht="15" customHeight="1">
      <c r="A276" s="146" t="str">
        <f ca="1">TRIM(MID(CELL("nomefile",'09_Accantonamenti'!$A$1),FIND("]",CELL("nomefile",'09_Accantonamenti'!$A$1))+1,LEN(CELL("nomefile",'09_Accantonamenti'!$A$1))-FIND("]",CELL("nomefile",'09_Accantonamenti'!$A$1))))</f>
        <v>09_Accantonamenti</v>
      </c>
      <c r="B276" s="146">
        <f ca="1">CELL("riga",'09_Accantonamenti'!A18)</f>
        <v>18</v>
      </c>
      <c r="C276" s="146">
        <f>'INPUT CE'!$C$1</f>
        <v>509</v>
      </c>
      <c r="D276" s="146" t="str">
        <f>'09_Accantonamenti'!A18</f>
        <v>BA2790b</v>
      </c>
      <c r="E276" s="146" t="str">
        <f>'09_Accantonamenti'!B18</f>
        <v>B.14.C.3.b)  Accantonamenti per quote inutilizzate contributi da soggetti pubblici (extra fondo) vincolati - NO PERIMETRO SANITA</v>
      </c>
      <c r="F276" s="217" t="str">
        <f>'09_Accantonamenti'!C18</f>
        <v>Accantonamenti per quote inutilizzate contributi da soggetti pubblici (extra fondo) vincolati - NO PERIMETRO SANITA</v>
      </c>
      <c r="G276" s="221">
        <f>'09_Accantonamenti'!D18</f>
        <v>51743.7</v>
      </c>
      <c r="H276" s="221">
        <f>'09_Accantonamenti'!E18</f>
        <v>459287.36</v>
      </c>
      <c r="I276" s="221">
        <f>'09_Accantonamenti'!F18</f>
        <v>105548.35</v>
      </c>
      <c r="J276" s="221">
        <f>'09_Accantonamenti'!G18</f>
        <v>0</v>
      </c>
      <c r="K276" s="221">
        <f>'09_Accantonamenti'!H18</f>
        <v>-353739.01</v>
      </c>
      <c r="L276" s="218">
        <f>'09_Accantonamenti'!I18</f>
        <v>-0.77019104118171244</v>
      </c>
      <c r="M276" s="217" t="str">
        <f>'09_Accantonamenti'!J18</f>
        <v>Gli accantonamenti sono in funzione dei finanziamenti vincolati ottenuti nel corso dell'anno e gli utilizzi degli stessi coerentemente all'anadameto delle attività fianziate</v>
      </c>
      <c r="N276" s="146" t="str">
        <f t="shared" ca="1" si="4"/>
        <v>09_Accantonamenti_18</v>
      </c>
    </row>
    <row r="277" spans="1:14" ht="15" customHeight="1">
      <c r="A277" s="146" t="str">
        <f ca="1">TRIM(MID(CELL("nomefile",'09_Accantonamenti'!$A$1),FIND("]",CELL("nomefile",'09_Accantonamenti'!$A$1))+1,LEN(CELL("nomefile",'09_Accantonamenti'!$A$1))-FIND("]",CELL("nomefile",'09_Accantonamenti'!$A$1))))</f>
        <v>09_Accantonamenti</v>
      </c>
      <c r="B277" s="146">
        <f ca="1">CELL("riga",'09_Accantonamenti'!A19)</f>
        <v>19</v>
      </c>
      <c r="C277" s="146">
        <f>'INPUT CE'!$C$1</f>
        <v>509</v>
      </c>
      <c r="D277" s="146" t="str">
        <f>'09_Accantonamenti'!A19</f>
        <v>BA2800</v>
      </c>
      <c r="E277" s="146" t="str">
        <f>'09_Accantonamenti'!B19</f>
        <v>B.14.C.4)  Accantonamenti per quote inutilizzate contributi da soggetti pubblici per ricerca</v>
      </c>
      <c r="F277" s="217" t="str">
        <f>'09_Accantonamenti'!C19</f>
        <v>Accantonamenti per quote inutilizzate contributi da soggetti pubblici per ricerca</v>
      </c>
      <c r="G277" s="221">
        <f>'09_Accantonamenti'!D19</f>
        <v>0</v>
      </c>
      <c r="H277" s="221">
        <f>'09_Accantonamenti'!E19</f>
        <v>0</v>
      </c>
      <c r="I277" s="221">
        <f>'09_Accantonamenti'!F19</f>
        <v>0</v>
      </c>
      <c r="J277" s="221">
        <f>'09_Accantonamenti'!G19</f>
        <v>0</v>
      </c>
      <c r="K277" s="221">
        <f>'09_Accantonamenti'!H19</f>
        <v>0</v>
      </c>
      <c r="L277" s="218" t="e">
        <f>'09_Accantonamenti'!I19</f>
        <v>#DIV/0!</v>
      </c>
      <c r="M277" s="217">
        <f>'09_Accantonamenti'!J19</f>
        <v>0</v>
      </c>
      <c r="N277" s="146" t="str">
        <f t="shared" ca="1" si="4"/>
        <v>09_Accantonamenti_19</v>
      </c>
    </row>
    <row r="278" spans="1:14" ht="15" customHeight="1">
      <c r="A278" s="146" t="str">
        <f ca="1">TRIM(MID(CELL("nomefile",'09_Accantonamenti'!$A$1),FIND("]",CELL("nomefile",'09_Accantonamenti'!$A$1))+1,LEN(CELL("nomefile",'09_Accantonamenti'!$A$1))-FIND("]",CELL("nomefile",'09_Accantonamenti'!$A$1))))</f>
        <v>09_Accantonamenti</v>
      </c>
      <c r="B278" s="146">
        <f ca="1">CELL("riga",'09_Accantonamenti'!A20)</f>
        <v>20</v>
      </c>
      <c r="C278" s="146">
        <f>'INPUT CE'!$C$1</f>
        <v>509</v>
      </c>
      <c r="D278" s="146" t="str">
        <f>'09_Accantonamenti'!A20</f>
        <v>BA2810</v>
      </c>
      <c r="E278" s="146" t="str">
        <f>'09_Accantonamenti'!B20</f>
        <v>B.14.C.5)  Accantonamenti per quote inutilizzate contributi vincolati da privati</v>
      </c>
      <c r="F278" s="217" t="str">
        <f>'09_Accantonamenti'!C20</f>
        <v>Accantonamenti per quote inutilizzate contributi vincolati da privati</v>
      </c>
      <c r="G278" s="221">
        <f>'09_Accantonamenti'!D20</f>
        <v>543088.6</v>
      </c>
      <c r="H278" s="221">
        <f>'09_Accantonamenti'!E20</f>
        <v>431756.68</v>
      </c>
      <c r="I278" s="221">
        <f>'09_Accantonamenti'!F20</f>
        <v>35234.5</v>
      </c>
      <c r="J278" s="221">
        <f>'09_Accantonamenti'!G20</f>
        <v>0</v>
      </c>
      <c r="K278" s="221">
        <f>'09_Accantonamenti'!H20</f>
        <v>-396522.18</v>
      </c>
      <c r="L278" s="218">
        <f>'09_Accantonamenti'!I20</f>
        <v>-0.91839269284727687</v>
      </c>
      <c r="M278" s="217" t="str">
        <f>'09_Accantonamenti'!J20</f>
        <v>Gli accantonamenti sono in funzione dei finanziamenti vincolati ottenuti nel corso dell'anno e gli utilizzi degli stessi coerentemente all'anadameto delle attività fianziate</v>
      </c>
      <c r="N278" s="146" t="str">
        <f t="shared" ca="1" si="4"/>
        <v>09_Accantonamenti_20</v>
      </c>
    </row>
    <row r="279" spans="1:14" ht="15" customHeight="1">
      <c r="A279" s="146" t="str">
        <f ca="1">TRIM(MID(CELL("nomefile",'09_Accantonamenti'!$A$1),FIND("]",CELL("nomefile",'09_Accantonamenti'!$A$1))+1,LEN(CELL("nomefile",'09_Accantonamenti'!$A$1))-FIND("]",CELL("nomefile",'09_Accantonamenti'!$A$1))))</f>
        <v>09_Accantonamenti</v>
      </c>
      <c r="B279" s="146">
        <f ca="1">CELL("riga",'09_Accantonamenti'!A21)</f>
        <v>21</v>
      </c>
      <c r="C279" s="146">
        <f>'INPUT CE'!$C$1</f>
        <v>509</v>
      </c>
      <c r="D279" s="146" t="str">
        <f>'09_Accantonamenti'!A21</f>
        <v>BA2811</v>
      </c>
      <c r="E279" s="146" t="str">
        <f>'09_Accantonamenti'!B21</f>
        <v>B.14.C.6)  Accantonamenti per quote inutilizzate contributi da soggetti privati per ricerca</v>
      </c>
      <c r="F279" s="217" t="str">
        <f>'09_Accantonamenti'!C21</f>
        <v>Accantonamenti per quote inutilizzate contributi da soggetti privati per ricerca</v>
      </c>
      <c r="G279" s="221">
        <f>'09_Accantonamenti'!D21</f>
        <v>0</v>
      </c>
      <c r="H279" s="221">
        <f>'09_Accantonamenti'!E21</f>
        <v>0</v>
      </c>
      <c r="I279" s="221">
        <f>'09_Accantonamenti'!F21</f>
        <v>0</v>
      </c>
      <c r="J279" s="221">
        <f>'09_Accantonamenti'!G21</f>
        <v>0</v>
      </c>
      <c r="K279" s="221">
        <f>'09_Accantonamenti'!H21</f>
        <v>0</v>
      </c>
      <c r="L279" s="218" t="e">
        <f>'09_Accantonamenti'!I21</f>
        <v>#DIV/0!</v>
      </c>
      <c r="M279" s="217">
        <f>'09_Accantonamenti'!J21</f>
        <v>0</v>
      </c>
      <c r="N279" s="146" t="str">
        <f t="shared" ca="1" si="4"/>
        <v>09_Accantonamenti_21</v>
      </c>
    </row>
    <row r="280" spans="1:14" ht="15" customHeight="1">
      <c r="A280" s="146" t="str">
        <f ca="1">TRIM(MID(CELL("nomefile",'09_Accantonamenti'!$A$1),FIND("]",CELL("nomefile",'09_Accantonamenti'!$A$1))+1,LEN(CELL("nomefile",'09_Accantonamenti'!$A$1))-FIND("]",CELL("nomefile",'09_Accantonamenti'!$A$1))))</f>
        <v>09_Accantonamenti</v>
      </c>
      <c r="B280" s="146">
        <f ca="1">CELL("riga",'09_Accantonamenti'!A22)</f>
        <v>22</v>
      </c>
      <c r="C280" s="146">
        <f>'INPUT CE'!$C$1</f>
        <v>509</v>
      </c>
      <c r="D280" s="146" t="str">
        <f>'09_Accantonamenti'!A22</f>
        <v>BA2840</v>
      </c>
      <c r="E280" s="146" t="str">
        <f>'09_Accantonamenti'!B22</f>
        <v>B.14.D.1)  Acc. Rinnovi convenzioni MMG/PLS/MCA</v>
      </c>
      <c r="F280" s="217" t="str">
        <f>'09_Accantonamenti'!C22</f>
        <v>Acc. Rinnovi convenzioni MMG/PLS/MCA</v>
      </c>
      <c r="G280" s="221">
        <f>'09_Accantonamenti'!D22</f>
        <v>5700587.4699999997</v>
      </c>
      <c r="H280" s="221">
        <f>'09_Accantonamenti'!E22</f>
        <v>6437466.8200000003</v>
      </c>
      <c r="I280" s="221">
        <f>'09_Accantonamenti'!F22</f>
        <v>3923104.16</v>
      </c>
      <c r="J280" s="221">
        <f>'09_Accantonamenti'!G22</f>
        <v>0</v>
      </c>
      <c r="K280" s="221">
        <f>'09_Accantonamenti'!H22</f>
        <v>-2514362.66</v>
      </c>
      <c r="L280" s="218">
        <f>'09_Accantonamenti'!I22</f>
        <v>-0.39058262050972403</v>
      </c>
      <c r="M280" s="217" t="str">
        <f>'09_Accantonamenti'!J22</f>
        <v>Gli accantonamenti sono in funzione dei finanziamenti vincolati ottenuti nel corso dell'anno e gli utilizzi degli stessi coerentemente all'anadameto delle attività fianziate</v>
      </c>
      <c r="N280" s="146" t="str">
        <f t="shared" ca="1" si="4"/>
        <v>09_Accantonamenti_22</v>
      </c>
    </row>
    <row r="281" spans="1:14" ht="15" customHeight="1">
      <c r="A281" s="146" t="str">
        <f ca="1">TRIM(MID(CELL("nomefile",'09_Accantonamenti'!$A$1),FIND("]",CELL("nomefile",'09_Accantonamenti'!$A$1))+1,LEN(CELL("nomefile",'09_Accantonamenti'!$A$1))-FIND("]",CELL("nomefile",'09_Accantonamenti'!$A$1))))</f>
        <v>09_Accantonamenti</v>
      </c>
      <c r="B281" s="146">
        <f ca="1">CELL("riga",'09_Accantonamenti'!A23)</f>
        <v>23</v>
      </c>
      <c r="C281" s="146">
        <f>'INPUT CE'!$C$1</f>
        <v>509</v>
      </c>
      <c r="D281" s="146" t="str">
        <f>'09_Accantonamenti'!A23</f>
        <v>BA2850</v>
      </c>
      <c r="E281" s="146" t="str">
        <f>'09_Accantonamenti'!B23</f>
        <v>B.14.D.2)  Acc. Rinnovi convenzioni Medici Sumai</v>
      </c>
      <c r="F281" s="217" t="str">
        <f>'09_Accantonamenti'!C23</f>
        <v>Acc. Rinnovi convenzioni Medici Sumai</v>
      </c>
      <c r="G281" s="221">
        <f>'09_Accantonamenti'!D23</f>
        <v>611820.48</v>
      </c>
      <c r="H281" s="221">
        <f>'09_Accantonamenti'!E23</f>
        <v>689744.85</v>
      </c>
      <c r="I281" s="221">
        <f>'09_Accantonamenti'!F23</f>
        <v>414865</v>
      </c>
      <c r="J281" s="221">
        <f>'09_Accantonamenti'!G23</f>
        <v>0</v>
      </c>
      <c r="K281" s="221">
        <f>'09_Accantonamenti'!H23</f>
        <v>-274879.84999999998</v>
      </c>
      <c r="L281" s="218">
        <f>'09_Accantonamenti'!I23</f>
        <v>-0.39852396143298496</v>
      </c>
      <c r="M281" s="217" t="str">
        <f>'09_Accantonamenti'!J23</f>
        <v>Gli accantonamenti sono in funzione dei finanziamenti vincolati ottenuti nel corso dell'anno e gli utilizzi degli stessi coerentemente all'anadameto delle attività fianziate</v>
      </c>
      <c r="N281" s="146" t="str">
        <f t="shared" ca="1" si="4"/>
        <v>09_Accantonamenti_23</v>
      </c>
    </row>
    <row r="282" spans="1:14" ht="15" customHeight="1">
      <c r="A282" s="146" t="str">
        <f ca="1">TRIM(MID(CELL("nomefile",'09_Accantonamenti'!$A$1),FIND("]",CELL("nomefile",'09_Accantonamenti'!$A$1))+1,LEN(CELL("nomefile",'09_Accantonamenti'!$A$1))-FIND("]",CELL("nomefile",'09_Accantonamenti'!$A$1))))</f>
        <v>09_Accantonamenti</v>
      </c>
      <c r="B282" s="146">
        <f ca="1">CELL("riga",'09_Accantonamenti'!A24)</f>
        <v>24</v>
      </c>
      <c r="C282" s="146">
        <f>'INPUT CE'!$C$1</f>
        <v>509</v>
      </c>
      <c r="D282" s="146" t="str">
        <f>'09_Accantonamenti'!A24</f>
        <v>BA2860</v>
      </c>
      <c r="E282" s="146" t="str">
        <f>'09_Accantonamenti'!B24</f>
        <v>B.14.D.3)  Acc. Rinnovi contratt.: dirigenza medica</v>
      </c>
      <c r="F282" s="217" t="str">
        <f>'09_Accantonamenti'!C24</f>
        <v>Acc. Rinnovi contratt.: dirigenza medica</v>
      </c>
      <c r="G282" s="221">
        <f>'09_Accantonamenti'!D24</f>
        <v>803690.63</v>
      </c>
      <c r="H282" s="221">
        <f>'09_Accantonamenti'!E24</f>
        <v>1268475.58</v>
      </c>
      <c r="I282" s="221">
        <f>'09_Accantonamenti'!F24</f>
        <v>2982370.06</v>
      </c>
      <c r="J282" s="221">
        <f>'09_Accantonamenti'!G24</f>
        <v>0</v>
      </c>
      <c r="K282" s="221">
        <f>'09_Accantonamenti'!H24</f>
        <v>1713894.48</v>
      </c>
      <c r="L282" s="218">
        <f>'09_Accantonamenti'!I24</f>
        <v>1.3511450334739594</v>
      </c>
      <c r="M282" s="217" t="str">
        <f>'09_Accantonamenti'!J24</f>
        <v>Gli accantonamenti sono in funzione dei finanziamenti vincolati ottenuti nel corso dell'anno e gli utilizzi degli stessi coerentemente all'anadameto delle attività fianziate</v>
      </c>
      <c r="N282" s="146" t="str">
        <f t="shared" ca="1" si="4"/>
        <v>09_Accantonamenti_24</v>
      </c>
    </row>
    <row r="283" spans="1:14" ht="15" customHeight="1">
      <c r="A283" s="146" t="str">
        <f ca="1">TRIM(MID(CELL("nomefile",'09_Accantonamenti'!$A$1),FIND("]",CELL("nomefile",'09_Accantonamenti'!$A$1))+1,LEN(CELL("nomefile",'09_Accantonamenti'!$A$1))-FIND("]",CELL("nomefile",'09_Accantonamenti'!$A$1))))</f>
        <v>09_Accantonamenti</v>
      </c>
      <c r="B283" s="146">
        <f ca="1">CELL("riga",'09_Accantonamenti'!A25)</f>
        <v>25</v>
      </c>
      <c r="C283" s="146">
        <f>'INPUT CE'!$C$1</f>
        <v>509</v>
      </c>
      <c r="D283" s="146" t="str">
        <f>'09_Accantonamenti'!A25</f>
        <v>BA2870</v>
      </c>
      <c r="E283" s="146" t="str">
        <f>'09_Accantonamenti'!B25</f>
        <v>B.14.D.4)  Acc. Rinnovi contratt.: dirigenza non medica</v>
      </c>
      <c r="F283" s="217" t="str">
        <f>'09_Accantonamenti'!C25</f>
        <v>Acc. Rinnovi contratt.: dirigenza non medica</v>
      </c>
      <c r="G283" s="221">
        <f>'09_Accantonamenti'!D25</f>
        <v>250288.08</v>
      </c>
      <c r="H283" s="221">
        <f>'09_Accantonamenti'!E25</f>
        <v>176924.62</v>
      </c>
      <c r="I283" s="221">
        <f>'09_Accantonamenti'!F25</f>
        <v>415975.45</v>
      </c>
      <c r="J283" s="221">
        <f>'09_Accantonamenti'!G25</f>
        <v>0</v>
      </c>
      <c r="K283" s="221">
        <f>'09_Accantonamenti'!H25</f>
        <v>239050.83000000002</v>
      </c>
      <c r="L283" s="218">
        <f>'09_Accantonamenti'!I25</f>
        <v>1.3511450808824685</v>
      </c>
      <c r="M283" s="217" t="str">
        <f>'09_Accantonamenti'!J25</f>
        <v>Gli accantonamenti sono in funzione dei finanziamenti vincolati ottenuti nel corso dell'anno e gli utilizzi degli stessi coerentemente all'anadameto delle attività fianziate</v>
      </c>
      <c r="N283" s="146" t="str">
        <f t="shared" ca="1" si="4"/>
        <v>09_Accantonamenti_25</v>
      </c>
    </row>
    <row r="284" spans="1:14" ht="15" customHeight="1">
      <c r="A284" s="146" t="str">
        <f ca="1">TRIM(MID(CELL("nomefile",'09_Accantonamenti'!$A$1),FIND("]",CELL("nomefile",'09_Accantonamenti'!$A$1))+1,LEN(CELL("nomefile",'09_Accantonamenti'!$A$1))-FIND("]",CELL("nomefile",'09_Accantonamenti'!$A$1))))</f>
        <v>09_Accantonamenti</v>
      </c>
      <c r="B284" s="146">
        <f ca="1">CELL("riga",'09_Accantonamenti'!A26)</f>
        <v>26</v>
      </c>
      <c r="C284" s="146">
        <f>'INPUT CE'!$C$1</f>
        <v>509</v>
      </c>
      <c r="D284" s="146" t="str">
        <f>'09_Accantonamenti'!A26</f>
        <v>BA2880</v>
      </c>
      <c r="E284" s="146" t="str">
        <f>'09_Accantonamenti'!B26</f>
        <v>B.14.D.5)  Acc. Rinnovi contratt.: comparto</v>
      </c>
      <c r="F284" s="217" t="str">
        <f>'09_Accantonamenti'!C26</f>
        <v>Acc. Rinnovi contratt.: comparto</v>
      </c>
      <c r="G284" s="221">
        <f>'09_Accantonamenti'!D26</f>
        <v>207831</v>
      </c>
      <c r="H284" s="221">
        <f>'09_Accantonamenti'!E26</f>
        <v>975207</v>
      </c>
      <c r="I284" s="221">
        <f>'09_Accantonamenti'!F26</f>
        <v>7945539</v>
      </c>
      <c r="J284" s="221">
        <f>'09_Accantonamenti'!G26</f>
        <v>0</v>
      </c>
      <c r="K284" s="221">
        <f>'09_Accantonamenti'!H26</f>
        <v>6970332</v>
      </c>
      <c r="L284" s="218">
        <f>'09_Accantonamenti'!I26</f>
        <v>7.1475409836065573</v>
      </c>
      <c r="M284" s="217" t="str">
        <f>'09_Accantonamenti'!J26</f>
        <v>Gli accantonamenti sono in funzione dei finanziamenti vincolati ottenuti nel corso dell'anno e gli utilizzi degli stessi coerentemente all'anadameto delle attività fianziate</v>
      </c>
      <c r="N284" s="146" t="str">
        <f t="shared" ca="1" si="4"/>
        <v>09_Accantonamenti_26</v>
      </c>
    </row>
    <row r="285" spans="1:14" ht="15" customHeight="1">
      <c r="A285" s="146" t="str">
        <f ca="1">TRIM(MID(CELL("nomefile",'09_Accantonamenti'!$A$1),FIND("]",CELL("nomefile",'09_Accantonamenti'!$A$1))+1,LEN(CELL("nomefile",'09_Accantonamenti'!$A$1))-FIND("]",CELL("nomefile",'09_Accantonamenti'!$A$1))))</f>
        <v>09_Accantonamenti</v>
      </c>
      <c r="B285" s="146">
        <f ca="1">CELL("riga",'09_Accantonamenti'!A27)</f>
        <v>27</v>
      </c>
      <c r="C285" s="146">
        <f>'INPUT CE'!$C$1</f>
        <v>509</v>
      </c>
      <c r="D285" s="146" t="str">
        <f>'09_Accantonamenti'!A27</f>
        <v>BA2881</v>
      </c>
      <c r="E285" s="146" t="str">
        <f>'09_Accantonamenti'!B27</f>
        <v>B.14.D.6)  Acc. per Trattamento di fine rapporto dipendenti</v>
      </c>
      <c r="F285" s="217" t="str">
        <f>'09_Accantonamenti'!C27</f>
        <v>Acc. per Trattamento di fine rapporto dipendenti</v>
      </c>
      <c r="G285" s="221">
        <f>'09_Accantonamenti'!D27</f>
        <v>0</v>
      </c>
      <c r="H285" s="221">
        <f>'09_Accantonamenti'!E27</f>
        <v>0</v>
      </c>
      <c r="I285" s="221">
        <f>'09_Accantonamenti'!F27</f>
        <v>0</v>
      </c>
      <c r="J285" s="221">
        <f>'09_Accantonamenti'!G27</f>
        <v>0</v>
      </c>
      <c r="K285" s="221">
        <f>'09_Accantonamenti'!H27</f>
        <v>0</v>
      </c>
      <c r="L285" s="218" t="e">
        <f>'09_Accantonamenti'!I27</f>
        <v>#DIV/0!</v>
      </c>
      <c r="M285" s="217">
        <f>'09_Accantonamenti'!J27</f>
        <v>0</v>
      </c>
      <c r="N285" s="146" t="str">
        <f t="shared" ca="1" si="4"/>
        <v>09_Accantonamenti_27</v>
      </c>
    </row>
    <row r="286" spans="1:14" ht="15" customHeight="1">
      <c r="A286" s="146" t="str">
        <f ca="1">TRIM(MID(CELL("nomefile",'09_Accantonamenti'!$A$1),FIND("]",CELL("nomefile",'09_Accantonamenti'!$A$1))+1,LEN(CELL("nomefile",'09_Accantonamenti'!$A$1))-FIND("]",CELL("nomefile",'09_Accantonamenti'!$A$1))))</f>
        <v>09_Accantonamenti</v>
      </c>
      <c r="B286" s="146">
        <f ca="1">CELL("riga",'09_Accantonamenti'!A28)</f>
        <v>28</v>
      </c>
      <c r="C286" s="146">
        <f>'INPUT CE'!$C$1</f>
        <v>509</v>
      </c>
      <c r="D286" s="146" t="str">
        <f>'09_Accantonamenti'!A28</f>
        <v>BA2882</v>
      </c>
      <c r="E286" s="146" t="str">
        <f>'09_Accantonamenti'!B28</f>
        <v>B.14.D.7)  Acc. per Trattamenti di quiescenza e simili</v>
      </c>
      <c r="F286" s="217" t="str">
        <f>'09_Accantonamenti'!C28</f>
        <v>Acc. per Trattamenti di quiescenza e simili</v>
      </c>
      <c r="G286" s="221">
        <f>'09_Accantonamenti'!D28</f>
        <v>50000</v>
      </c>
      <c r="H286" s="221">
        <f>'09_Accantonamenti'!E28</f>
        <v>50000</v>
      </c>
      <c r="I286" s="221">
        <f>'09_Accantonamenti'!F28</f>
        <v>50000</v>
      </c>
      <c r="J286" s="221">
        <f>'09_Accantonamenti'!G28</f>
        <v>0</v>
      </c>
      <c r="K286" s="221">
        <f>'09_Accantonamenti'!H28</f>
        <v>0</v>
      </c>
      <c r="L286" s="218">
        <f>'09_Accantonamenti'!I28</f>
        <v>0</v>
      </c>
      <c r="M286" s="217">
        <f>'09_Accantonamenti'!J28</f>
        <v>0</v>
      </c>
      <c r="N286" s="146" t="str">
        <f t="shared" ca="1" si="4"/>
        <v>09_Accantonamenti_28</v>
      </c>
    </row>
    <row r="287" spans="1:14" ht="15" customHeight="1">
      <c r="A287" s="146" t="str">
        <f ca="1">TRIM(MID(CELL("nomefile",'09_Accantonamenti'!$A$1),FIND("]",CELL("nomefile",'09_Accantonamenti'!$A$1))+1,LEN(CELL("nomefile",'09_Accantonamenti'!$A$1))-FIND("]",CELL("nomefile",'09_Accantonamenti'!$A$1))))</f>
        <v>09_Accantonamenti</v>
      </c>
      <c r="B287" s="146">
        <f ca="1">CELL("riga",'09_Accantonamenti'!A29)</f>
        <v>29</v>
      </c>
      <c r="C287" s="146">
        <f>'INPUT CE'!$C$1</f>
        <v>509</v>
      </c>
      <c r="D287" s="146" t="str">
        <f>'09_Accantonamenti'!A29</f>
        <v>BA2883</v>
      </c>
      <c r="E287" s="146" t="str">
        <f>'09_Accantonamenti'!B29</f>
        <v>B.14.D.8)  Acc. per Fondi integrativi pensione</v>
      </c>
      <c r="F287" s="217" t="str">
        <f>'09_Accantonamenti'!C29</f>
        <v>Acc. per Fondi integrativi pensione</v>
      </c>
      <c r="G287" s="221">
        <f>'09_Accantonamenti'!D29</f>
        <v>114790.18</v>
      </c>
      <c r="H287" s="221">
        <f>'09_Accantonamenti'!E29</f>
        <v>0</v>
      </c>
      <c r="I287" s="221">
        <f>'09_Accantonamenti'!F29</f>
        <v>0</v>
      </c>
      <c r="J287" s="221">
        <f>'09_Accantonamenti'!G29</f>
        <v>0</v>
      </c>
      <c r="K287" s="221">
        <f>'09_Accantonamenti'!H29</f>
        <v>0</v>
      </c>
      <c r="L287" s="218" t="e">
        <f>'09_Accantonamenti'!I29</f>
        <v>#DIV/0!</v>
      </c>
      <c r="M287" s="217">
        <f>'09_Accantonamenti'!J29</f>
        <v>0</v>
      </c>
      <c r="N287" s="146" t="str">
        <f t="shared" ca="1" si="4"/>
        <v>09_Accantonamenti_29</v>
      </c>
    </row>
    <row r="288" spans="1:14" ht="15" customHeight="1">
      <c r="A288" s="146" t="str">
        <f ca="1">TRIM(MID(CELL("nomefile",'09_Accantonamenti'!$A$1),FIND("]",CELL("nomefile",'09_Accantonamenti'!$A$1))+1,LEN(CELL("nomefile",'09_Accantonamenti'!$A$1))-FIND("]",CELL("nomefile",'09_Accantonamenti'!$A$1))))</f>
        <v>09_Accantonamenti</v>
      </c>
      <c r="B288" s="146">
        <f ca="1">CELL("riga",'09_Accantonamenti'!A30)</f>
        <v>30</v>
      </c>
      <c r="C288" s="146">
        <f>'INPUT CE'!$C$1</f>
        <v>509</v>
      </c>
      <c r="D288" s="146" t="str">
        <f>'09_Accantonamenti'!A30</f>
        <v>BA2884</v>
      </c>
      <c r="E288" s="146" t="str">
        <f>'09_Accantonamenti'!B30</f>
        <v>B.14.D.9)  Acc. Incentivi funzioni tecniche art. 113 D.lgs 50/2016</v>
      </c>
      <c r="F288" s="217" t="str">
        <f>'09_Accantonamenti'!C30</f>
        <v>Acc. Incentivi funzioni tecniche art. 113 D.lgs 50/2016</v>
      </c>
      <c r="G288" s="221">
        <f>'09_Accantonamenti'!D30</f>
        <v>1130000</v>
      </c>
      <c r="H288" s="221">
        <f>'09_Accantonamenti'!E30</f>
        <v>1600000</v>
      </c>
      <c r="I288" s="221">
        <f>'09_Accantonamenti'!F30</f>
        <v>1905761.89</v>
      </c>
      <c r="J288" s="221">
        <f>'09_Accantonamenti'!G30</f>
        <v>0</v>
      </c>
      <c r="K288" s="221">
        <f>'09_Accantonamenti'!H30</f>
        <v>305761.8899999999</v>
      </c>
      <c r="L288" s="218">
        <f>'09_Accantonamenti'!I30</f>
        <v>0.19110118124999986</v>
      </c>
      <c r="M288" s="217" t="str">
        <f>'09_Accantonamenti'!J30</f>
        <v>Applicazione del regolamento aziendale, base procedute di affidamento</v>
      </c>
      <c r="N288" s="146" t="str">
        <f t="shared" ca="1" si="4"/>
        <v>09_Accantonamenti_30</v>
      </c>
    </row>
    <row r="289" spans="1:25" ht="15" customHeight="1">
      <c r="A289" s="146" t="str">
        <f ca="1">TRIM(MID(CELL("nomefile",'09_Accantonamenti'!$A$1),FIND("]",CELL("nomefile",'09_Accantonamenti'!$A$1))+1,LEN(CELL("nomefile",'09_Accantonamenti'!$A$1))-FIND("]",CELL("nomefile",'09_Accantonamenti'!$A$1))))</f>
        <v>09_Accantonamenti</v>
      </c>
      <c r="B289" s="146">
        <f ca="1">CELL("riga",'09_Accantonamenti'!A31)</f>
        <v>31</v>
      </c>
      <c r="C289" s="146">
        <f>'INPUT CE'!$C$1</f>
        <v>509</v>
      </c>
      <c r="D289" s="146" t="str">
        <f>'09_Accantonamenti'!A31</f>
        <v>BA2890</v>
      </c>
      <c r="E289" s="146" t="str">
        <f>'09_Accantonamenti'!B31</f>
        <v>B.14.D.10) Altri accantonamenti</v>
      </c>
      <c r="F289" s="217" t="str">
        <f>'09_Accantonamenti'!C31</f>
        <v>Altri accantonamenti</v>
      </c>
      <c r="G289" s="221">
        <f>'09_Accantonamenti'!D31</f>
        <v>191588.44</v>
      </c>
      <c r="H289" s="221">
        <f>'09_Accantonamenti'!E31</f>
        <v>145272.84</v>
      </c>
      <c r="I289" s="221">
        <f>'09_Accantonamenti'!F31</f>
        <v>171697.77</v>
      </c>
      <c r="J289" s="221">
        <f>'09_Accantonamenti'!G31</f>
        <v>0</v>
      </c>
      <c r="K289" s="221">
        <f>'09_Accantonamenti'!H31</f>
        <v>26424.929999999993</v>
      </c>
      <c r="L289" s="218">
        <f>'09_Accantonamenti'!I31</f>
        <v>0.18189862606114127</v>
      </c>
      <c r="M289" s="217" t="str">
        <f>'09_Accantonamenti'!J31</f>
        <v>La variazione deriva da una diversa stiama dell'accantonamento Balduzzi e accantonamento di ferie per dipendente dispensato dal servizio</v>
      </c>
      <c r="N289" s="146" t="str">
        <f t="shared" ca="1" si="4"/>
        <v>09_Accantonamenti_31</v>
      </c>
    </row>
    <row r="290" spans="1:25" ht="15.75" customHeight="1">
      <c r="A290" s="212" t="str">
        <f ca="1">TRIM(MID(CELL("nomefile",'10_Personale'!$A$1),FIND("]",CELL("nomefile",'10_Personale'!$A$1))+1,LEN(CELL("nomefile",'10_Personale'!$A$1))-FIND("]",CELL("nomefile",'10_Personale'!$A$1))))</f>
        <v>10_Personale</v>
      </c>
      <c r="B290" s="212">
        <f ca="1">CELL("riga",'10_Personale'!A6)</f>
        <v>6</v>
      </c>
      <c r="C290" s="213">
        <f>'INPUT CE'!$C$1</f>
        <v>509</v>
      </c>
      <c r="D290" s="212" t="str">
        <f>'10_Personale'!A6</f>
        <v>BA2080</v>
      </c>
      <c r="E290" s="212" t="str">
        <f>'10_Personale'!B6</f>
        <v>Totale Costo del personale</v>
      </c>
      <c r="F290" s="214" t="str">
        <f>'10_Personale'!C6</f>
        <v>Totale Costo del personale</v>
      </c>
      <c r="G290" s="220">
        <f>'10_Personale'!D6</f>
        <v>266106325.31999999</v>
      </c>
      <c r="H290" s="220">
        <f>'10_Personale'!E6</f>
        <v>277224796.11000001</v>
      </c>
      <c r="I290" s="220">
        <f>'10_Personale'!F6</f>
        <v>286999250.60000002</v>
      </c>
      <c r="J290" s="220">
        <f>'10_Personale'!G6</f>
        <v>11043170.83</v>
      </c>
      <c r="K290" s="220">
        <f>'10_Personale'!H6</f>
        <v>9774454.4900000095</v>
      </c>
      <c r="L290" s="215">
        <f>'10_Personale'!I6</f>
        <v>3.5258225913246344E-2</v>
      </c>
      <c r="M290" s="212">
        <f>'10_Personale'!J6</f>
        <v>0</v>
      </c>
      <c r="N290" s="213" t="str">
        <f t="shared" ca="1" si="4"/>
        <v>10_Personale_6</v>
      </c>
      <c r="O290" s="213"/>
      <c r="P290" s="213"/>
      <c r="Q290" s="213"/>
      <c r="R290" s="213"/>
      <c r="S290" s="213"/>
      <c r="T290" s="213"/>
      <c r="U290" s="213"/>
      <c r="V290" s="213"/>
      <c r="W290" s="213"/>
      <c r="X290" s="213"/>
      <c r="Y290" s="213"/>
    </row>
    <row r="291" spans="1:25" ht="15" customHeight="1">
      <c r="A291" s="146" t="str">
        <f ca="1">TRIM(MID(CELL("nomefile",'10_Personale'!$A$1),FIND("]",CELL("nomefile",'10_Personale'!$A$1))+1,LEN(CELL("nomefile",'10_Personale'!$A$1))-FIND("]",CELL("nomefile",'10_Personale'!$A$1))))</f>
        <v>10_Personale</v>
      </c>
      <c r="B291" s="146">
        <f ca="1">CELL("riga",'10_Personale'!A7)</f>
        <v>7</v>
      </c>
      <c r="C291" s="146">
        <f>'INPUT CE'!$C$1</f>
        <v>509</v>
      </c>
      <c r="D291" s="146" t="str">
        <f>'10_Personale'!A7</f>
        <v>BA2090</v>
      </c>
      <c r="E291" s="146" t="str">
        <f>'10_Personale'!B7</f>
        <v>B.5)   Personale del ruolo sanitario</v>
      </c>
      <c r="F291" s="217" t="str">
        <f>'10_Personale'!C7</f>
        <v>Personale del ruolo sanitario</v>
      </c>
      <c r="G291" s="221">
        <f>'10_Personale'!D7</f>
        <v>212430661.25</v>
      </c>
      <c r="H291" s="221">
        <f>'10_Personale'!E7</f>
        <v>220373766.72</v>
      </c>
      <c r="I291" s="221">
        <f>'10_Personale'!F7</f>
        <v>228651908.62</v>
      </c>
      <c r="J291" s="221">
        <f>'10_Personale'!G7</f>
        <v>8854080</v>
      </c>
      <c r="K291" s="221">
        <f>'10_Personale'!H7</f>
        <v>8278141.900000006</v>
      </c>
      <c r="L291" s="218">
        <f>'10_Personale'!I7</f>
        <v>3.7564098591271744E-2</v>
      </c>
      <c r="M291" s="146">
        <f>'10_Personale'!J7</f>
        <v>0</v>
      </c>
      <c r="N291" s="146" t="str">
        <f t="shared" ca="1" si="4"/>
        <v>10_Personale_7</v>
      </c>
    </row>
    <row r="292" spans="1:25" ht="15" customHeight="1">
      <c r="A292" s="146" t="str">
        <f ca="1">TRIM(MID(CELL("nomefile",'10_Personale'!$A$1),FIND("]",CELL("nomefile",'10_Personale'!$A$1))+1,LEN(CELL("nomefile",'10_Personale'!$A$1))-FIND("]",CELL("nomefile",'10_Personale'!$A$1))))</f>
        <v>10_Personale</v>
      </c>
      <c r="B292" s="146">
        <f ca="1">CELL("riga",'10_Personale'!A8)</f>
        <v>8</v>
      </c>
      <c r="C292" s="146">
        <f>'INPUT CE'!$C$1</f>
        <v>509</v>
      </c>
      <c r="D292" s="146" t="str">
        <f>'10_Personale'!A8</f>
        <v>BA2100</v>
      </c>
      <c r="E292" s="146" t="str">
        <f>'10_Personale'!B8</f>
        <v>B.5.A) Costo del personale dirigente ruolo sanitario</v>
      </c>
      <c r="F292" s="217" t="str">
        <f>'10_Personale'!C8</f>
        <v>Costo del personale dirigente ruolo sanitario</v>
      </c>
      <c r="G292" s="221">
        <f>'10_Personale'!D8</f>
        <v>101887963.15000001</v>
      </c>
      <c r="H292" s="221">
        <f>'10_Personale'!E8</f>
        <v>101476074.95999999</v>
      </c>
      <c r="I292" s="221">
        <f>'10_Personale'!F8</f>
        <v>104028435.39</v>
      </c>
      <c r="J292" s="221">
        <f>'10_Personale'!G8</f>
        <v>878142</v>
      </c>
      <c r="K292" s="221">
        <f>'10_Personale'!H8</f>
        <v>2552360.4300000072</v>
      </c>
      <c r="L292" s="218">
        <f>'10_Personale'!I8</f>
        <v>2.5152336952390941E-2</v>
      </c>
      <c r="M292" s="218">
        <f>'10_Personale'!J8</f>
        <v>0</v>
      </c>
      <c r="N292" s="146" t="str">
        <f t="shared" ca="1" si="4"/>
        <v>10_Personale_8</v>
      </c>
    </row>
    <row r="293" spans="1:25" ht="15" customHeight="1">
      <c r="A293" s="146" t="str">
        <f ca="1">TRIM(MID(CELL("nomefile",'10_Personale'!$A$1),FIND("]",CELL("nomefile",'10_Personale'!$A$1))+1,LEN(CELL("nomefile",'10_Personale'!$A$1))-FIND("]",CELL("nomefile",'10_Personale'!$A$1))))</f>
        <v>10_Personale</v>
      </c>
      <c r="B293" s="146">
        <f ca="1">CELL("riga",'10_Personale'!A9)</f>
        <v>9</v>
      </c>
      <c r="C293" s="146">
        <f>'INPUT CE'!$C$1</f>
        <v>509</v>
      </c>
      <c r="D293" s="146" t="str">
        <f>'10_Personale'!A9</f>
        <v>BA2110</v>
      </c>
      <c r="E293" s="146" t="str">
        <f>'10_Personale'!B9</f>
        <v>B.5.A.1) Costo del personale dirigente medico</v>
      </c>
      <c r="F293" s="217" t="str">
        <f>'10_Personale'!C9</f>
        <v>Costo del personale dirigente medico</v>
      </c>
      <c r="G293" s="221">
        <f>'10_Personale'!D9</f>
        <v>92575189.780000001</v>
      </c>
      <c r="H293" s="221">
        <f>'10_Personale'!E9</f>
        <v>92653326.730000004</v>
      </c>
      <c r="I293" s="221">
        <f>'10_Personale'!F9</f>
        <v>94732132.359999999</v>
      </c>
      <c r="J293" s="221">
        <f>'10_Personale'!G9</f>
        <v>878142</v>
      </c>
      <c r="K293" s="221">
        <f>'10_Personale'!H9</f>
        <v>2078805.6299999952</v>
      </c>
      <c r="L293" s="218">
        <f>'10_Personale'!I9</f>
        <v>2.2436384136079957E-2</v>
      </c>
      <c r="M293" s="218">
        <f>'10_Personale'!J9</f>
        <v>0</v>
      </c>
      <c r="N293" s="146" t="str">
        <f t="shared" ca="1" si="4"/>
        <v>10_Personale_9</v>
      </c>
    </row>
    <row r="294" spans="1:25" ht="15" customHeight="1">
      <c r="A294" s="146" t="str">
        <f ca="1">TRIM(MID(CELL("nomefile",'10_Personale'!$A$1),FIND("]",CELL("nomefile",'10_Personale'!$A$1))+1,LEN(CELL("nomefile",'10_Personale'!$A$1))-FIND("]",CELL("nomefile",'10_Personale'!$A$1))))</f>
        <v>10_Personale</v>
      </c>
      <c r="B294" s="146">
        <f ca="1">CELL("riga",'10_Personale'!A10)</f>
        <v>10</v>
      </c>
      <c r="C294" s="146">
        <f>'INPUT CE'!$C$1</f>
        <v>509</v>
      </c>
      <c r="D294" s="146" t="str">
        <f>'10_Personale'!A10</f>
        <v>BA2120</v>
      </c>
      <c r="E294" s="146" t="str">
        <f>'10_Personale'!B10</f>
        <v>B.5.A.1.1) Costo del personale dirigente medico - tempo indeterminato</v>
      </c>
      <c r="F294" s="217" t="str">
        <f>'10_Personale'!C10</f>
        <v>Costo del personale dirigente medico - tempo indeterminato</v>
      </c>
      <c r="G294" s="221">
        <f>'10_Personale'!D10</f>
        <v>90784917.590000004</v>
      </c>
      <c r="H294" s="221">
        <f>'10_Personale'!E10</f>
        <v>91787404.200000003</v>
      </c>
      <c r="I294" s="221">
        <f>'10_Personale'!F10</f>
        <v>92436522.939999998</v>
      </c>
      <c r="J294" s="221">
        <f>'10_Personale'!G10</f>
        <v>610695</v>
      </c>
      <c r="K294" s="221">
        <f>'10_Personale'!H10</f>
        <v>649118.73999999464</v>
      </c>
      <c r="L294" s="218">
        <f>'10_Personale'!I10</f>
        <v>7.0719805800978364E-3</v>
      </c>
      <c r="M294" s="218">
        <f>'10_Personale'!J10</f>
        <v>0</v>
      </c>
      <c r="N294" s="146" t="str">
        <f t="shared" ca="1" si="4"/>
        <v>10_Personale_10</v>
      </c>
    </row>
    <row r="295" spans="1:25" ht="15" customHeight="1">
      <c r="A295" s="146" t="str">
        <f ca="1">TRIM(MID(CELL("nomefile",'10_Personale'!$A$1),FIND("]",CELL("nomefile",'10_Personale'!$A$1))+1,LEN(CELL("nomefile",'10_Personale'!$A$1))-FIND("]",CELL("nomefile",'10_Personale'!$A$1))))</f>
        <v>10_Personale</v>
      </c>
      <c r="B295" s="146">
        <f ca="1">CELL("riga",'10_Personale'!A11)</f>
        <v>11</v>
      </c>
      <c r="C295" s="146">
        <f>'INPUT CE'!$C$1</f>
        <v>509</v>
      </c>
      <c r="D295" s="146" t="str">
        <f>'10_Personale'!A11</f>
        <v>BA2130</v>
      </c>
      <c r="E295" s="146" t="str">
        <f>'10_Personale'!B11</f>
        <v>B.5.A.1.2) Costo del personale dirigente medico - tempo determinato</v>
      </c>
      <c r="F295" s="217" t="str">
        <f>'10_Personale'!C11</f>
        <v>Costo del personale dirigente medico - tempo determinato</v>
      </c>
      <c r="G295" s="221">
        <f>'10_Personale'!D11</f>
        <v>1709886.41</v>
      </c>
      <c r="H295" s="221">
        <f>'10_Personale'!E11</f>
        <v>813373.75</v>
      </c>
      <c r="I295" s="221">
        <f>'10_Personale'!F11</f>
        <v>2252621.66</v>
      </c>
      <c r="J295" s="221">
        <f>'10_Personale'!G11</f>
        <v>267447</v>
      </c>
      <c r="K295" s="221">
        <f>'10_Personale'!H11</f>
        <v>1439247.9100000001</v>
      </c>
      <c r="L295" s="218">
        <f>'10_Personale'!I11</f>
        <v>1.7694791723976833</v>
      </c>
      <c r="M295" s="218">
        <f>'10_Personale'!J11</f>
        <v>0</v>
      </c>
      <c r="N295" s="146" t="str">
        <f t="shared" ca="1" si="4"/>
        <v>10_Personale_11</v>
      </c>
    </row>
    <row r="296" spans="1:25" ht="15" customHeight="1">
      <c r="A296" s="146" t="str">
        <f ca="1">TRIM(MID(CELL("nomefile",'10_Personale'!$A$1),FIND("]",CELL("nomefile",'10_Personale'!$A$1))+1,LEN(CELL("nomefile",'10_Personale'!$A$1))-FIND("]",CELL("nomefile",'10_Personale'!$A$1))))</f>
        <v>10_Personale</v>
      </c>
      <c r="B296" s="146">
        <f ca="1">CELL("riga",'10_Personale'!A12)</f>
        <v>12</v>
      </c>
      <c r="C296" s="146">
        <f>'INPUT CE'!$C$1</f>
        <v>509</v>
      </c>
      <c r="D296" s="146" t="str">
        <f>'10_Personale'!A12</f>
        <v>BA2140</v>
      </c>
      <c r="E296" s="146" t="str">
        <f>'10_Personale'!B12</f>
        <v>B.5.A.1.3) Costo del personale dirigente medico - altro</v>
      </c>
      <c r="F296" s="217" t="str">
        <f>'10_Personale'!C12</f>
        <v>Costo del personale dirigente medico - altro</v>
      </c>
      <c r="G296" s="221">
        <f>'10_Personale'!D12</f>
        <v>80385.78</v>
      </c>
      <c r="H296" s="221">
        <f>'10_Personale'!E12</f>
        <v>52548.78</v>
      </c>
      <c r="I296" s="221">
        <f>'10_Personale'!F12</f>
        <v>42987.76</v>
      </c>
      <c r="J296" s="221">
        <f>'10_Personale'!G12</f>
        <v>0</v>
      </c>
      <c r="K296" s="221">
        <f>'10_Personale'!H12</f>
        <v>-9561.0199999999968</v>
      </c>
      <c r="L296" s="218">
        <f>'10_Personale'!I12</f>
        <v>-0.18194561319977354</v>
      </c>
      <c r="M296" s="218">
        <f>'10_Personale'!J12</f>
        <v>0</v>
      </c>
      <c r="N296" s="146" t="str">
        <f t="shared" ca="1" si="4"/>
        <v>10_Personale_12</v>
      </c>
    </row>
    <row r="297" spans="1:25" ht="15" customHeight="1">
      <c r="A297" s="146" t="str">
        <f ca="1">TRIM(MID(CELL("nomefile",'10_Personale'!$A$1),FIND("]",CELL("nomefile",'10_Personale'!$A$1))+1,LEN(CELL("nomefile",'10_Personale'!$A$1))-FIND("]",CELL("nomefile",'10_Personale'!$A$1))))</f>
        <v>10_Personale</v>
      </c>
      <c r="B297" s="146">
        <f ca="1">CELL("riga",'10_Personale'!A13)</f>
        <v>13</v>
      </c>
      <c r="C297" s="146">
        <f>'INPUT CE'!$C$1</f>
        <v>509</v>
      </c>
      <c r="D297" s="146" t="str">
        <f>'10_Personale'!A13</f>
        <v>BA2150</v>
      </c>
      <c r="E297" s="146" t="str">
        <f>'10_Personale'!B13</f>
        <v>B.5.A.2) Costo del personale dirigente non medico</v>
      </c>
      <c r="F297" s="217" t="str">
        <f>'10_Personale'!C13</f>
        <v>Costo del personale dirigente non medico</v>
      </c>
      <c r="G297" s="221">
        <f>'10_Personale'!D13</f>
        <v>9312773.3699999992</v>
      </c>
      <c r="H297" s="221">
        <f>'10_Personale'!E13</f>
        <v>8822748.2300000004</v>
      </c>
      <c r="I297" s="221">
        <f>'10_Personale'!F13</f>
        <v>9296303.0299999993</v>
      </c>
      <c r="J297" s="221">
        <f>'10_Personale'!G13</f>
        <v>0</v>
      </c>
      <c r="K297" s="221">
        <f>'10_Personale'!H13</f>
        <v>473554.79999999888</v>
      </c>
      <c r="L297" s="218">
        <f>'10_Personale'!I13</f>
        <v>5.3674295996543275E-2</v>
      </c>
      <c r="M297" s="218">
        <f>'10_Personale'!J13</f>
        <v>0</v>
      </c>
      <c r="N297" s="146" t="str">
        <f t="shared" ca="1" si="4"/>
        <v>10_Personale_13</v>
      </c>
    </row>
    <row r="298" spans="1:25" ht="15" customHeight="1">
      <c r="A298" s="146" t="str">
        <f ca="1">TRIM(MID(CELL("nomefile",'10_Personale'!$A$1),FIND("]",CELL("nomefile",'10_Personale'!$A$1))+1,LEN(CELL("nomefile",'10_Personale'!$A$1))-FIND("]",CELL("nomefile",'10_Personale'!$A$1))))</f>
        <v>10_Personale</v>
      </c>
      <c r="B298" s="146">
        <f ca="1">CELL("riga",'10_Personale'!A14)</f>
        <v>14</v>
      </c>
      <c r="C298" s="146">
        <f>'INPUT CE'!$C$1</f>
        <v>509</v>
      </c>
      <c r="D298" s="146" t="str">
        <f>'10_Personale'!A14</f>
        <v>BA2160</v>
      </c>
      <c r="E298" s="146" t="str">
        <f>'10_Personale'!B14</f>
        <v>B.5.A.2.1) Costo del personale dirigente non medico - tempo indeterminato</v>
      </c>
      <c r="F298" s="217" t="str">
        <f>'10_Personale'!C14</f>
        <v>Costo del personale dirigente non medico - tempo indeterminato</v>
      </c>
      <c r="G298" s="221">
        <f>'10_Personale'!D14</f>
        <v>9044643.8699999992</v>
      </c>
      <c r="H298" s="221">
        <f>'10_Personale'!E14</f>
        <v>8688321.7799999993</v>
      </c>
      <c r="I298" s="221">
        <f>'10_Personale'!F14</f>
        <v>9163262.3000000007</v>
      </c>
      <c r="J298" s="221">
        <f>'10_Personale'!G14</f>
        <v>0</v>
      </c>
      <c r="K298" s="221">
        <f>'10_Personale'!H14</f>
        <v>474940.52000000142</v>
      </c>
      <c r="L298" s="218">
        <f>'10_Personale'!I14</f>
        <v>5.4664241498661559E-2</v>
      </c>
      <c r="M298" s="218">
        <f>'10_Personale'!J14</f>
        <v>0</v>
      </c>
      <c r="N298" s="146" t="str">
        <f t="shared" ca="1" si="4"/>
        <v>10_Personale_14</v>
      </c>
    </row>
    <row r="299" spans="1:25" ht="15" customHeight="1">
      <c r="A299" s="146" t="str">
        <f ca="1">TRIM(MID(CELL("nomefile",'10_Personale'!$A$1),FIND("]",CELL("nomefile",'10_Personale'!$A$1))+1,LEN(CELL("nomefile",'10_Personale'!$A$1))-FIND("]",CELL("nomefile",'10_Personale'!$A$1))))</f>
        <v>10_Personale</v>
      </c>
      <c r="B299" s="146">
        <f ca="1">CELL("riga",'10_Personale'!A15)</f>
        <v>15</v>
      </c>
      <c r="C299" s="146">
        <f>'INPUT CE'!$C$1</f>
        <v>509</v>
      </c>
      <c r="D299" s="146" t="str">
        <f>'10_Personale'!A15</f>
        <v>BA2170</v>
      </c>
      <c r="E299" s="146" t="str">
        <f>'10_Personale'!B15</f>
        <v>B.5.A.2.2) Costo del personale dirigente non medico - tempo determinato</v>
      </c>
      <c r="F299" s="217" t="str">
        <f>'10_Personale'!C15</f>
        <v>Costo del personale dirigente non medico - tempo determinato</v>
      </c>
      <c r="G299" s="221">
        <f>'10_Personale'!D15</f>
        <v>268129.5</v>
      </c>
      <c r="H299" s="221">
        <f>'10_Personale'!E15</f>
        <v>134426.45000000001</v>
      </c>
      <c r="I299" s="221">
        <f>'10_Personale'!F15</f>
        <v>133040.73000000001</v>
      </c>
      <c r="J299" s="221">
        <f>'10_Personale'!G15</f>
        <v>0</v>
      </c>
      <c r="K299" s="221">
        <f>'10_Personale'!H15</f>
        <v>-1385.7200000000012</v>
      </c>
      <c r="L299" s="218">
        <f>'10_Personale'!I15</f>
        <v>-1.0308387969778288E-2</v>
      </c>
      <c r="M299" s="218">
        <f>'10_Personale'!J15</f>
        <v>0</v>
      </c>
      <c r="N299" s="146" t="str">
        <f t="shared" ca="1" si="4"/>
        <v>10_Personale_15</v>
      </c>
    </row>
    <row r="300" spans="1:25" ht="15" customHeight="1">
      <c r="A300" s="146" t="str">
        <f ca="1">TRIM(MID(CELL("nomefile",'10_Personale'!$A$1),FIND("]",CELL("nomefile",'10_Personale'!$A$1))+1,LEN(CELL("nomefile",'10_Personale'!$A$1))-FIND("]",CELL("nomefile",'10_Personale'!$A$1))))</f>
        <v>10_Personale</v>
      </c>
      <c r="B300" s="146">
        <f ca="1">CELL("riga",'10_Personale'!A16)</f>
        <v>16</v>
      </c>
      <c r="C300" s="146">
        <f>'INPUT CE'!$C$1</f>
        <v>509</v>
      </c>
      <c r="D300" s="146" t="str">
        <f>'10_Personale'!A16</f>
        <v>BA2180</v>
      </c>
      <c r="E300" s="146" t="str">
        <f>'10_Personale'!B16</f>
        <v>B.5.A.2.3) Costo del personale dirigente non medico - altro</v>
      </c>
      <c r="F300" s="217" t="str">
        <f>'10_Personale'!C16</f>
        <v>Costo del personale dirigente non medico - altro</v>
      </c>
      <c r="G300" s="221">
        <f>'10_Personale'!D16</f>
        <v>0</v>
      </c>
      <c r="H300" s="221">
        <f>'10_Personale'!E16</f>
        <v>0</v>
      </c>
      <c r="I300" s="221">
        <f>'10_Personale'!F16</f>
        <v>0</v>
      </c>
      <c r="J300" s="221">
        <f>'10_Personale'!G16</f>
        <v>0</v>
      </c>
      <c r="K300" s="221">
        <f>'10_Personale'!H16</f>
        <v>0</v>
      </c>
      <c r="L300" s="218" t="e">
        <f>'10_Personale'!I16</f>
        <v>#DIV/0!</v>
      </c>
      <c r="M300" s="218">
        <f>'10_Personale'!J16</f>
        <v>0</v>
      </c>
      <c r="N300" s="146" t="str">
        <f t="shared" ca="1" si="4"/>
        <v>10_Personale_16</v>
      </c>
    </row>
    <row r="301" spans="1:25" ht="15" customHeight="1">
      <c r="A301" s="146" t="str">
        <f ca="1">TRIM(MID(CELL("nomefile",'10_Personale'!$A$1),FIND("]",CELL("nomefile",'10_Personale'!$A$1))+1,LEN(CELL("nomefile",'10_Personale'!$A$1))-FIND("]",CELL("nomefile",'10_Personale'!$A$1))))</f>
        <v>10_Personale</v>
      </c>
      <c r="B301" s="146">
        <f ca="1">CELL("riga",'10_Personale'!A17)</f>
        <v>17</v>
      </c>
      <c r="C301" s="146">
        <f>'INPUT CE'!$C$1</f>
        <v>509</v>
      </c>
      <c r="D301" s="146" t="str">
        <f>'10_Personale'!A17</f>
        <v>BA2190</v>
      </c>
      <c r="E301" s="146" t="str">
        <f>'10_Personale'!B17</f>
        <v>B.5.B) Costo del personale comparto ruolo sanitario</v>
      </c>
      <c r="F301" s="217" t="str">
        <f>'10_Personale'!C17</f>
        <v>Costo del personale comparto ruolo sanitario</v>
      </c>
      <c r="G301" s="221">
        <f>'10_Personale'!D17</f>
        <v>110542698.09999999</v>
      </c>
      <c r="H301" s="221">
        <f>'10_Personale'!E17</f>
        <v>118897691.76000001</v>
      </c>
      <c r="I301" s="221">
        <f>'10_Personale'!F17</f>
        <v>124623473.23</v>
      </c>
      <c r="J301" s="221">
        <f>'10_Personale'!G17</f>
        <v>7975938</v>
      </c>
      <c r="K301" s="221">
        <f>'10_Personale'!H17</f>
        <v>5725781.4699999988</v>
      </c>
      <c r="L301" s="218">
        <f>'10_Personale'!I17</f>
        <v>4.8157213022753442E-2</v>
      </c>
      <c r="M301" s="218">
        <f>'10_Personale'!J17</f>
        <v>0</v>
      </c>
      <c r="N301" s="146" t="str">
        <f t="shared" ca="1" si="4"/>
        <v>10_Personale_17</v>
      </c>
    </row>
    <row r="302" spans="1:25" ht="15" customHeight="1">
      <c r="A302" s="146" t="str">
        <f ca="1">TRIM(MID(CELL("nomefile",'10_Personale'!$A$1),FIND("]",CELL("nomefile",'10_Personale'!$A$1))+1,LEN(CELL("nomefile",'10_Personale'!$A$1))-FIND("]",CELL("nomefile",'10_Personale'!$A$1))))</f>
        <v>10_Personale</v>
      </c>
      <c r="B302" s="146">
        <f ca="1">CELL("riga",'10_Personale'!A18)</f>
        <v>18</v>
      </c>
      <c r="C302" s="146">
        <f>'INPUT CE'!$C$1</f>
        <v>509</v>
      </c>
      <c r="D302" s="146" t="str">
        <f>'10_Personale'!A18</f>
        <v>BA2200</v>
      </c>
      <c r="E302" s="146" t="str">
        <f>'10_Personale'!B18</f>
        <v>B.5.B.1) Costo del personale comparto ruolo sanitario - tempo indeterminato</v>
      </c>
      <c r="F302" s="217" t="str">
        <f>'10_Personale'!C18</f>
        <v>Costo del personale comparto ruolo sanitario - tempo indeterminato</v>
      </c>
      <c r="G302" s="221">
        <f>'10_Personale'!D18</f>
        <v>108794307.22</v>
      </c>
      <c r="H302" s="221">
        <f>'10_Personale'!E18</f>
        <v>117625696.03</v>
      </c>
      <c r="I302" s="221">
        <f>'10_Personale'!F18</f>
        <v>123778569.31999999</v>
      </c>
      <c r="J302" s="221">
        <f>'10_Personale'!G18</f>
        <v>7698662</v>
      </c>
      <c r="K302" s="221">
        <f>'10_Personale'!H18</f>
        <v>6152873.2899999917</v>
      </c>
      <c r="L302" s="218">
        <f>'10_Personale'!I18</f>
        <v>5.2308921414847331E-2</v>
      </c>
      <c r="M302" s="218">
        <f>'10_Personale'!J18</f>
        <v>0</v>
      </c>
      <c r="N302" s="146" t="str">
        <f t="shared" ca="1" si="4"/>
        <v>10_Personale_18</v>
      </c>
    </row>
    <row r="303" spans="1:25" ht="15" customHeight="1">
      <c r="A303" s="146" t="str">
        <f ca="1">TRIM(MID(CELL("nomefile",'10_Personale'!$A$1),FIND("]",CELL("nomefile",'10_Personale'!$A$1))+1,LEN(CELL("nomefile",'10_Personale'!$A$1))-FIND("]",CELL("nomefile",'10_Personale'!$A$1))))</f>
        <v>10_Personale</v>
      </c>
      <c r="B303" s="146">
        <f ca="1">CELL("riga",'10_Personale'!A19)</f>
        <v>19</v>
      </c>
      <c r="C303" s="146">
        <f>'INPUT CE'!$C$1</f>
        <v>509</v>
      </c>
      <c r="D303" s="146" t="str">
        <f>'10_Personale'!A19</f>
        <v>BA2210</v>
      </c>
      <c r="E303" s="146" t="str">
        <f>'10_Personale'!B19</f>
        <v>B.5.B.2) Costo del personale comparto ruolo sanitario - tempo determinato</v>
      </c>
      <c r="F303" s="217" t="str">
        <f>'10_Personale'!C19</f>
        <v>Costo del personale comparto ruolo sanitario - tempo determinato</v>
      </c>
      <c r="G303" s="221">
        <f>'10_Personale'!D19</f>
        <v>1748390.88</v>
      </c>
      <c r="H303" s="221">
        <f>'10_Personale'!E19</f>
        <v>1271995.73</v>
      </c>
      <c r="I303" s="221">
        <f>'10_Personale'!F19</f>
        <v>844903.91</v>
      </c>
      <c r="J303" s="221">
        <f>'10_Personale'!G19</f>
        <v>277276</v>
      </c>
      <c r="K303" s="221">
        <f>'10_Personale'!H19</f>
        <v>-427091.81999999995</v>
      </c>
      <c r="L303" s="218">
        <f>'10_Personale'!I19</f>
        <v>-0.33576513657007323</v>
      </c>
      <c r="M303" s="218">
        <f>'10_Personale'!J19</f>
        <v>0</v>
      </c>
      <c r="N303" s="146" t="str">
        <f t="shared" ca="1" si="4"/>
        <v>10_Personale_19</v>
      </c>
    </row>
    <row r="304" spans="1:25" ht="15" customHeight="1">
      <c r="A304" s="146" t="str">
        <f ca="1">TRIM(MID(CELL("nomefile",'10_Personale'!$A$1),FIND("]",CELL("nomefile",'10_Personale'!$A$1))+1,LEN(CELL("nomefile",'10_Personale'!$A$1))-FIND("]",CELL("nomefile",'10_Personale'!$A$1))))</f>
        <v>10_Personale</v>
      </c>
      <c r="B304" s="146">
        <f ca="1">CELL("riga",'10_Personale'!A20)</f>
        <v>20</v>
      </c>
      <c r="C304" s="146">
        <f>'INPUT CE'!$C$1</f>
        <v>509</v>
      </c>
      <c r="D304" s="146" t="str">
        <f>'10_Personale'!A20</f>
        <v>BA2220</v>
      </c>
      <c r="E304" s="146" t="str">
        <f>'10_Personale'!B20</f>
        <v>B.5.B.3) Costo del personale comparto ruolo sanitario - altro</v>
      </c>
      <c r="F304" s="217" t="str">
        <f>'10_Personale'!C20</f>
        <v>Costo del personale comparto ruolo sanitario - altro</v>
      </c>
      <c r="G304" s="221">
        <f>'10_Personale'!D20</f>
        <v>0</v>
      </c>
      <c r="H304" s="221">
        <f>'10_Personale'!E20</f>
        <v>0</v>
      </c>
      <c r="I304" s="221">
        <f>'10_Personale'!F20</f>
        <v>0</v>
      </c>
      <c r="J304" s="221">
        <f>'10_Personale'!G20</f>
        <v>0</v>
      </c>
      <c r="K304" s="221">
        <f>'10_Personale'!H20</f>
        <v>0</v>
      </c>
      <c r="L304" s="218" t="e">
        <f>'10_Personale'!I20</f>
        <v>#DIV/0!</v>
      </c>
      <c r="M304" s="218">
        <f>'10_Personale'!J20</f>
        <v>0</v>
      </c>
      <c r="N304" s="146" t="str">
        <f t="shared" ca="1" si="4"/>
        <v>10_Personale_20</v>
      </c>
    </row>
    <row r="305" spans="1:14" ht="15" customHeight="1">
      <c r="A305" s="146" t="str">
        <f ca="1">TRIM(MID(CELL("nomefile",'10_Personale'!$A$1),FIND("]",CELL("nomefile",'10_Personale'!$A$1))+1,LEN(CELL("nomefile",'10_Personale'!$A$1))-FIND("]",CELL("nomefile",'10_Personale'!$A$1))))</f>
        <v>10_Personale</v>
      </c>
      <c r="B305" s="146">
        <f ca="1">CELL("riga",'10_Personale'!A21)</f>
        <v>21</v>
      </c>
      <c r="C305" s="146">
        <f>'INPUT CE'!$C$1</f>
        <v>509</v>
      </c>
      <c r="D305" s="146" t="str">
        <f>'10_Personale'!A21</f>
        <v>BA2230</v>
      </c>
      <c r="E305" s="146" t="str">
        <f>'10_Personale'!B21</f>
        <v>B.6)   Personale del ruolo professionale</v>
      </c>
      <c r="F305" s="217" t="str">
        <f>'10_Personale'!C21</f>
        <v>Personale del ruolo professionale</v>
      </c>
      <c r="G305" s="221">
        <f>'10_Personale'!D21</f>
        <v>588746.19999999995</v>
      </c>
      <c r="H305" s="221">
        <f>'10_Personale'!E21</f>
        <v>691847.19</v>
      </c>
      <c r="I305" s="221">
        <f>'10_Personale'!F21</f>
        <v>662972.31999999995</v>
      </c>
      <c r="J305" s="221">
        <f>'10_Personale'!G21</f>
        <v>2699.24</v>
      </c>
      <c r="K305" s="221">
        <f>'10_Personale'!H21</f>
        <v>-28874.869999999995</v>
      </c>
      <c r="L305" s="218">
        <f>'10_Personale'!I21</f>
        <v>-4.1735907028833896E-2</v>
      </c>
      <c r="M305" s="218">
        <f>'10_Personale'!J21</f>
        <v>0</v>
      </c>
      <c r="N305" s="146" t="str">
        <f t="shared" ca="1" si="4"/>
        <v>10_Personale_21</v>
      </c>
    </row>
    <row r="306" spans="1:14" ht="15" customHeight="1">
      <c r="A306" s="146" t="str">
        <f ca="1">TRIM(MID(CELL("nomefile",'10_Personale'!$A$1),FIND("]",CELL("nomefile",'10_Personale'!$A$1))+1,LEN(CELL("nomefile",'10_Personale'!$A$1))-FIND("]",CELL("nomefile",'10_Personale'!$A$1))))</f>
        <v>10_Personale</v>
      </c>
      <c r="B306" s="146">
        <f ca="1">CELL("riga",'10_Personale'!A22)</f>
        <v>22</v>
      </c>
      <c r="C306" s="146">
        <f>'INPUT CE'!$C$1</f>
        <v>509</v>
      </c>
      <c r="D306" s="146" t="str">
        <f>'10_Personale'!A22</f>
        <v>BA2240</v>
      </c>
      <c r="E306" s="146" t="str">
        <f>'10_Personale'!B22</f>
        <v>B.6.A) Costo del personale dirigente ruolo professionale</v>
      </c>
      <c r="F306" s="217" t="str">
        <f>'10_Personale'!C22</f>
        <v>Costo del personale dirigente ruolo professionale</v>
      </c>
      <c r="G306" s="221">
        <f>'10_Personale'!D22</f>
        <v>588746.19999999995</v>
      </c>
      <c r="H306" s="221">
        <f>'10_Personale'!E22</f>
        <v>691847.19</v>
      </c>
      <c r="I306" s="221">
        <f>'10_Personale'!F22</f>
        <v>662972.31999999995</v>
      </c>
      <c r="J306" s="221">
        <f>'10_Personale'!G22</f>
        <v>2699.24</v>
      </c>
      <c r="K306" s="221">
        <f>'10_Personale'!H22</f>
        <v>-28874.869999999995</v>
      </c>
      <c r="L306" s="218">
        <f>'10_Personale'!I22</f>
        <v>-4.1735907028833896E-2</v>
      </c>
      <c r="M306" s="218">
        <f>'10_Personale'!J22</f>
        <v>0</v>
      </c>
      <c r="N306" s="146" t="str">
        <f t="shared" ca="1" si="4"/>
        <v>10_Personale_22</v>
      </c>
    </row>
    <row r="307" spans="1:14" ht="15" customHeight="1">
      <c r="A307" s="146" t="str">
        <f ca="1">TRIM(MID(CELL("nomefile",'10_Personale'!$A$1),FIND("]",CELL("nomefile",'10_Personale'!$A$1))+1,LEN(CELL("nomefile",'10_Personale'!$A$1))-FIND("]",CELL("nomefile",'10_Personale'!$A$1))))</f>
        <v>10_Personale</v>
      </c>
      <c r="B307" s="146">
        <f ca="1">CELL("riga",'10_Personale'!A23)</f>
        <v>23</v>
      </c>
      <c r="C307" s="146">
        <f>'INPUT CE'!$C$1</f>
        <v>509</v>
      </c>
      <c r="D307" s="146" t="str">
        <f>'10_Personale'!A23</f>
        <v>BA2250</v>
      </c>
      <c r="E307" s="146" t="str">
        <f>'10_Personale'!B23</f>
        <v>B.6.A.1) Costo del personale dirigente ruolo professionale - tempo indeterminato</v>
      </c>
      <c r="F307" s="217" t="str">
        <f>'10_Personale'!C23</f>
        <v>Costo del personale dirigente ruolo professionale - tempo indeterminato</v>
      </c>
      <c r="G307" s="221">
        <f>'10_Personale'!D23</f>
        <v>588746.19999999995</v>
      </c>
      <c r="H307" s="221">
        <f>'10_Personale'!E23</f>
        <v>691847.19</v>
      </c>
      <c r="I307" s="221">
        <f>'10_Personale'!F23</f>
        <v>632268.27</v>
      </c>
      <c r="J307" s="221">
        <f>'10_Personale'!G23</f>
        <v>2159.3200000000002</v>
      </c>
      <c r="K307" s="221">
        <f>'10_Personale'!H23</f>
        <v>-59578.919999999925</v>
      </c>
      <c r="L307" s="218">
        <f>'10_Personale'!I23</f>
        <v>-8.6115721594532957E-2</v>
      </c>
      <c r="M307" s="218">
        <f>'10_Personale'!J23</f>
        <v>0</v>
      </c>
      <c r="N307" s="146" t="str">
        <f t="shared" ca="1" si="4"/>
        <v>10_Personale_23</v>
      </c>
    </row>
    <row r="308" spans="1:14" ht="15" customHeight="1">
      <c r="A308" s="146" t="str">
        <f ca="1">TRIM(MID(CELL("nomefile",'10_Personale'!$A$1),FIND("]",CELL("nomefile",'10_Personale'!$A$1))+1,LEN(CELL("nomefile",'10_Personale'!$A$1))-FIND("]",CELL("nomefile",'10_Personale'!$A$1))))</f>
        <v>10_Personale</v>
      </c>
      <c r="B308" s="146">
        <f ca="1">CELL("riga",'10_Personale'!A24)</f>
        <v>24</v>
      </c>
      <c r="C308" s="146">
        <f>'INPUT CE'!$C$1</f>
        <v>509</v>
      </c>
      <c r="D308" s="146" t="str">
        <f>'10_Personale'!A24</f>
        <v>BA2260</v>
      </c>
      <c r="E308" s="146" t="str">
        <f>'10_Personale'!B24</f>
        <v>B.6.A.2) Costo del personale dirigente ruolo professionale - tempo determinato</v>
      </c>
      <c r="F308" s="217" t="str">
        <f>'10_Personale'!C24</f>
        <v>Costo del personale dirigente ruolo professionale - tempo determinato</v>
      </c>
      <c r="G308" s="221">
        <f>'10_Personale'!D24</f>
        <v>0</v>
      </c>
      <c r="H308" s="221">
        <f>'10_Personale'!E24</f>
        <v>0</v>
      </c>
      <c r="I308" s="221">
        <f>'10_Personale'!F24</f>
        <v>30704.05</v>
      </c>
      <c r="J308" s="221">
        <f>'10_Personale'!G24</f>
        <v>539.91999999999996</v>
      </c>
      <c r="K308" s="221">
        <f>'10_Personale'!H24</f>
        <v>30704.05</v>
      </c>
      <c r="L308" s="218" t="e">
        <f>'10_Personale'!I24</f>
        <v>#DIV/0!</v>
      </c>
      <c r="M308" s="218">
        <f>'10_Personale'!J24</f>
        <v>0</v>
      </c>
      <c r="N308" s="146" t="str">
        <f t="shared" ca="1" si="4"/>
        <v>10_Personale_24</v>
      </c>
    </row>
    <row r="309" spans="1:14" ht="15" customHeight="1">
      <c r="A309" s="146" t="str">
        <f ca="1">TRIM(MID(CELL("nomefile",'10_Personale'!$A$1),FIND("]",CELL("nomefile",'10_Personale'!$A$1))+1,LEN(CELL("nomefile",'10_Personale'!$A$1))-FIND("]",CELL("nomefile",'10_Personale'!$A$1))))</f>
        <v>10_Personale</v>
      </c>
      <c r="B309" s="146">
        <f ca="1">CELL("riga",'10_Personale'!A25)</f>
        <v>25</v>
      </c>
      <c r="C309" s="146">
        <f>'INPUT CE'!$C$1</f>
        <v>509</v>
      </c>
      <c r="D309" s="146" t="str">
        <f>'10_Personale'!A25</f>
        <v>BA2270</v>
      </c>
      <c r="E309" s="146" t="str">
        <f>'10_Personale'!B25</f>
        <v>B.6.A.3) Costo del personale dirigente ruolo professionale - altro</v>
      </c>
      <c r="F309" s="217" t="str">
        <f>'10_Personale'!C25</f>
        <v>Costo del personale dirigente ruolo professionale - altro</v>
      </c>
      <c r="G309" s="221">
        <f>'10_Personale'!D25</f>
        <v>0</v>
      </c>
      <c r="H309" s="221">
        <f>'10_Personale'!E25</f>
        <v>0</v>
      </c>
      <c r="I309" s="221">
        <f>'10_Personale'!F25</f>
        <v>0</v>
      </c>
      <c r="J309" s="221">
        <f>'10_Personale'!G25</f>
        <v>0</v>
      </c>
      <c r="K309" s="221">
        <f>'10_Personale'!H25</f>
        <v>0</v>
      </c>
      <c r="L309" s="218" t="e">
        <f>'10_Personale'!I25</f>
        <v>#DIV/0!</v>
      </c>
      <c r="M309" s="218">
        <f>'10_Personale'!J25</f>
        <v>0</v>
      </c>
      <c r="N309" s="146" t="str">
        <f t="shared" ca="1" si="4"/>
        <v>10_Personale_25</v>
      </c>
    </row>
    <row r="310" spans="1:14" ht="15" customHeight="1">
      <c r="A310" s="146" t="str">
        <f ca="1">TRIM(MID(CELL("nomefile",'10_Personale'!$A$1),FIND("]",CELL("nomefile",'10_Personale'!$A$1))+1,LEN(CELL("nomefile",'10_Personale'!$A$1))-FIND("]",CELL("nomefile",'10_Personale'!$A$1))))</f>
        <v>10_Personale</v>
      </c>
      <c r="B310" s="146">
        <f ca="1">CELL("riga",'10_Personale'!A26)</f>
        <v>26</v>
      </c>
      <c r="C310" s="146">
        <f>'INPUT CE'!$C$1</f>
        <v>509</v>
      </c>
      <c r="D310" s="146" t="str">
        <f>'10_Personale'!A26</f>
        <v>BA2280</v>
      </c>
      <c r="E310" s="146" t="str">
        <f>'10_Personale'!B26</f>
        <v>B.6.B) Costo del personale comparto ruolo professionale</v>
      </c>
      <c r="F310" s="217" t="str">
        <f>'10_Personale'!C26</f>
        <v>Costo del personale comparto ruolo professionale</v>
      </c>
      <c r="G310" s="221">
        <f>'10_Personale'!D26</f>
        <v>0</v>
      </c>
      <c r="H310" s="221">
        <f>'10_Personale'!E26</f>
        <v>0</v>
      </c>
      <c r="I310" s="221">
        <f>'10_Personale'!F26</f>
        <v>0</v>
      </c>
      <c r="J310" s="221">
        <f>'10_Personale'!G26</f>
        <v>0</v>
      </c>
      <c r="K310" s="221">
        <f>'10_Personale'!H26</f>
        <v>0</v>
      </c>
      <c r="L310" s="218" t="e">
        <f>'10_Personale'!I26</f>
        <v>#DIV/0!</v>
      </c>
      <c r="M310" s="218">
        <f>'10_Personale'!J26</f>
        <v>0</v>
      </c>
      <c r="N310" s="146" t="str">
        <f t="shared" ca="1" si="4"/>
        <v>10_Personale_26</v>
      </c>
    </row>
    <row r="311" spans="1:14" ht="15" customHeight="1">
      <c r="A311" s="146" t="str">
        <f ca="1">TRIM(MID(CELL("nomefile",'10_Personale'!$A$1),FIND("]",CELL("nomefile",'10_Personale'!$A$1))+1,LEN(CELL("nomefile",'10_Personale'!$A$1))-FIND("]",CELL("nomefile",'10_Personale'!$A$1))))</f>
        <v>10_Personale</v>
      </c>
      <c r="B311" s="146">
        <f ca="1">CELL("riga",'10_Personale'!A27)</f>
        <v>27</v>
      </c>
      <c r="C311" s="146">
        <f>'INPUT CE'!$C$1</f>
        <v>509</v>
      </c>
      <c r="D311" s="146" t="str">
        <f>'10_Personale'!A27</f>
        <v>BA2290</v>
      </c>
      <c r="E311" s="146" t="str">
        <f>'10_Personale'!B27</f>
        <v>B.6.B.1) Costo del personale comparto ruolo professionale - tempo indeterminato</v>
      </c>
      <c r="F311" s="217" t="str">
        <f>'10_Personale'!C27</f>
        <v>Costo del personale comparto ruolo professionale - tempo indeterminato</v>
      </c>
      <c r="G311" s="221">
        <f>'10_Personale'!D27</f>
        <v>0</v>
      </c>
      <c r="H311" s="221">
        <f>'10_Personale'!E27</f>
        <v>0</v>
      </c>
      <c r="I311" s="221">
        <f>'10_Personale'!F27</f>
        <v>0</v>
      </c>
      <c r="J311" s="221">
        <f>'10_Personale'!G27</f>
        <v>0</v>
      </c>
      <c r="K311" s="221">
        <f>'10_Personale'!H27</f>
        <v>0</v>
      </c>
      <c r="L311" s="218" t="e">
        <f>'10_Personale'!I27</f>
        <v>#DIV/0!</v>
      </c>
      <c r="M311" s="218">
        <f>'10_Personale'!J27</f>
        <v>0</v>
      </c>
      <c r="N311" s="146" t="str">
        <f t="shared" ca="1" si="4"/>
        <v>10_Personale_27</v>
      </c>
    </row>
    <row r="312" spans="1:14" ht="15" customHeight="1">
      <c r="A312" s="146" t="str">
        <f ca="1">TRIM(MID(CELL("nomefile",'10_Personale'!$A$1),FIND("]",CELL("nomefile",'10_Personale'!$A$1))+1,LEN(CELL("nomefile",'10_Personale'!$A$1))-FIND("]",CELL("nomefile",'10_Personale'!$A$1))))</f>
        <v>10_Personale</v>
      </c>
      <c r="B312" s="146">
        <f ca="1">CELL("riga",'10_Personale'!A28)</f>
        <v>28</v>
      </c>
      <c r="C312" s="146">
        <f>'INPUT CE'!$C$1</f>
        <v>509</v>
      </c>
      <c r="D312" s="146" t="str">
        <f>'10_Personale'!A28</f>
        <v>BA2300</v>
      </c>
      <c r="E312" s="146" t="str">
        <f>'10_Personale'!B28</f>
        <v>B.6.B.2) Costo del personale comparto ruolo professionale - tempo determinato</v>
      </c>
      <c r="F312" s="217" t="str">
        <f>'10_Personale'!C28</f>
        <v>Costo del personale comparto ruolo professionale - tempo determinato</v>
      </c>
      <c r="G312" s="221">
        <f>'10_Personale'!D28</f>
        <v>0</v>
      </c>
      <c r="H312" s="221">
        <f>'10_Personale'!E28</f>
        <v>0</v>
      </c>
      <c r="I312" s="221">
        <f>'10_Personale'!F28</f>
        <v>0</v>
      </c>
      <c r="J312" s="221">
        <f>'10_Personale'!G28</f>
        <v>0</v>
      </c>
      <c r="K312" s="221">
        <f>'10_Personale'!H28</f>
        <v>0</v>
      </c>
      <c r="L312" s="218" t="e">
        <f>'10_Personale'!I28</f>
        <v>#DIV/0!</v>
      </c>
      <c r="M312" s="218">
        <f>'10_Personale'!J28</f>
        <v>0</v>
      </c>
      <c r="N312" s="146" t="str">
        <f t="shared" ca="1" si="4"/>
        <v>10_Personale_28</v>
      </c>
    </row>
    <row r="313" spans="1:14" ht="15" customHeight="1">
      <c r="A313" s="146" t="str">
        <f ca="1">TRIM(MID(CELL("nomefile",'10_Personale'!$A$1),FIND("]",CELL("nomefile",'10_Personale'!$A$1))+1,LEN(CELL("nomefile",'10_Personale'!$A$1))-FIND("]",CELL("nomefile",'10_Personale'!$A$1))))</f>
        <v>10_Personale</v>
      </c>
      <c r="B313" s="146">
        <f ca="1">CELL("riga",'10_Personale'!A29)</f>
        <v>29</v>
      </c>
      <c r="C313" s="146">
        <f>'INPUT CE'!$C$1</f>
        <v>509</v>
      </c>
      <c r="D313" s="146" t="str">
        <f>'10_Personale'!A29</f>
        <v>BA2310</v>
      </c>
      <c r="E313" s="146" t="str">
        <f>'10_Personale'!B29</f>
        <v>B.6.B.3) Costo del personale comparto ruolo professionale - altro</v>
      </c>
      <c r="F313" s="217" t="str">
        <f>'10_Personale'!C29</f>
        <v>Costo del personale comparto ruolo professionale - altro</v>
      </c>
      <c r="G313" s="221">
        <f>'10_Personale'!D29</f>
        <v>0</v>
      </c>
      <c r="H313" s="221">
        <f>'10_Personale'!E29</f>
        <v>0</v>
      </c>
      <c r="I313" s="221">
        <f>'10_Personale'!F29</f>
        <v>0</v>
      </c>
      <c r="J313" s="221">
        <f>'10_Personale'!G29</f>
        <v>0</v>
      </c>
      <c r="K313" s="221">
        <f>'10_Personale'!H29</f>
        <v>0</v>
      </c>
      <c r="L313" s="218" t="e">
        <f>'10_Personale'!I29</f>
        <v>#DIV/0!</v>
      </c>
      <c r="M313" s="218">
        <f>'10_Personale'!J29</f>
        <v>0</v>
      </c>
      <c r="N313" s="146" t="str">
        <f t="shared" ca="1" si="4"/>
        <v>10_Personale_29</v>
      </c>
    </row>
    <row r="314" spans="1:14" ht="15" customHeight="1">
      <c r="A314" s="146" t="str">
        <f ca="1">TRIM(MID(CELL("nomefile",'10_Personale'!$A$1),FIND("]",CELL("nomefile",'10_Personale'!$A$1))+1,LEN(CELL("nomefile",'10_Personale'!$A$1))-FIND("]",CELL("nomefile",'10_Personale'!$A$1))))</f>
        <v>10_Personale</v>
      </c>
      <c r="B314" s="146">
        <f ca="1">CELL("riga",'10_Personale'!A30)</f>
        <v>30</v>
      </c>
      <c r="C314" s="146">
        <f>'INPUT CE'!$C$1</f>
        <v>509</v>
      </c>
      <c r="D314" s="146" t="str">
        <f>'10_Personale'!A30</f>
        <v>BA2320</v>
      </c>
      <c r="E314" s="146" t="str">
        <f>'10_Personale'!B30</f>
        <v>B.7)   Personale del ruolo tecnico</v>
      </c>
      <c r="F314" s="217" t="str">
        <f>'10_Personale'!C30</f>
        <v>Personale del ruolo tecnico</v>
      </c>
      <c r="G314" s="221">
        <f>'10_Personale'!D30</f>
        <v>29995038</v>
      </c>
      <c r="H314" s="221">
        <f>'10_Personale'!E30</f>
        <v>33842112.850000001</v>
      </c>
      <c r="I314" s="221">
        <f>'10_Personale'!F30</f>
        <v>35823096</v>
      </c>
      <c r="J314" s="221">
        <f>'10_Personale'!G30</f>
        <v>2077214.48</v>
      </c>
      <c r="K314" s="221">
        <f>'10_Personale'!H30</f>
        <v>1980983.1499999985</v>
      </c>
      <c r="L314" s="218">
        <f>'10_Personale'!I30</f>
        <v>5.853603641062266E-2</v>
      </c>
      <c r="M314" s="218">
        <f>'10_Personale'!J30</f>
        <v>0</v>
      </c>
      <c r="N314" s="146" t="str">
        <f t="shared" ca="1" si="4"/>
        <v>10_Personale_30</v>
      </c>
    </row>
    <row r="315" spans="1:14" ht="15" customHeight="1">
      <c r="A315" s="146" t="str">
        <f ca="1">TRIM(MID(CELL("nomefile",'10_Personale'!$A$1),FIND("]",CELL("nomefile",'10_Personale'!$A$1))+1,LEN(CELL("nomefile",'10_Personale'!$A$1))-FIND("]",CELL("nomefile",'10_Personale'!$A$1))))</f>
        <v>10_Personale</v>
      </c>
      <c r="B315" s="146">
        <f ca="1">CELL("riga",'10_Personale'!A31)</f>
        <v>31</v>
      </c>
      <c r="C315" s="146">
        <f>'INPUT CE'!$C$1</f>
        <v>509</v>
      </c>
      <c r="D315" s="146" t="str">
        <f>'10_Personale'!A31</f>
        <v>BA2330</v>
      </c>
      <c r="E315" s="146" t="str">
        <f>'10_Personale'!B31</f>
        <v>B.7.A) Costo del personale dirigente ruolo tecnico</v>
      </c>
      <c r="F315" s="217" t="str">
        <f>'10_Personale'!C31</f>
        <v>Costo del personale dirigente ruolo tecnico</v>
      </c>
      <c r="G315" s="221">
        <f>'10_Personale'!D31</f>
        <v>753286.7</v>
      </c>
      <c r="H315" s="221">
        <f>'10_Personale'!E31</f>
        <v>538670.21</v>
      </c>
      <c r="I315" s="221">
        <f>'10_Personale'!F31</f>
        <v>611605.43000000005</v>
      </c>
      <c r="J315" s="221">
        <f>'10_Personale'!G31</f>
        <v>2699.15</v>
      </c>
      <c r="K315" s="221">
        <f>'10_Personale'!H31</f>
        <v>72935.220000000088</v>
      </c>
      <c r="L315" s="218">
        <f>'10_Personale'!I31</f>
        <v>0.13539865143090068</v>
      </c>
      <c r="M315" s="218">
        <f>'10_Personale'!J31</f>
        <v>0</v>
      </c>
      <c r="N315" s="146" t="str">
        <f t="shared" ca="1" si="4"/>
        <v>10_Personale_31</v>
      </c>
    </row>
    <row r="316" spans="1:14" ht="15" customHeight="1">
      <c r="A316" s="146" t="str">
        <f ca="1">TRIM(MID(CELL("nomefile",'10_Personale'!$A$1),FIND("]",CELL("nomefile",'10_Personale'!$A$1))+1,LEN(CELL("nomefile",'10_Personale'!$A$1))-FIND("]",CELL("nomefile",'10_Personale'!$A$1))))</f>
        <v>10_Personale</v>
      </c>
      <c r="B316" s="146">
        <f ca="1">CELL("riga",'10_Personale'!A32)</f>
        <v>32</v>
      </c>
      <c r="C316" s="146">
        <f>'INPUT CE'!$C$1</f>
        <v>509</v>
      </c>
      <c r="D316" s="146" t="str">
        <f>'10_Personale'!A32</f>
        <v>BA2340</v>
      </c>
      <c r="E316" s="146" t="str">
        <f>'10_Personale'!B32</f>
        <v>B.7.A.1) Costo del personale dirigente ruolo tecnico - tempo indeterminato</v>
      </c>
      <c r="F316" s="217" t="str">
        <f>'10_Personale'!C32</f>
        <v>Costo del personale dirigente ruolo tecnico - tempo indeterminato</v>
      </c>
      <c r="G316" s="221">
        <f>'10_Personale'!D32</f>
        <v>753286.7</v>
      </c>
      <c r="H316" s="221">
        <f>'10_Personale'!E32</f>
        <v>538670.21</v>
      </c>
      <c r="I316" s="221">
        <f>'10_Personale'!F32</f>
        <v>591230.55000000005</v>
      </c>
      <c r="J316" s="221">
        <f>'10_Personale'!G32</f>
        <v>2699.15</v>
      </c>
      <c r="K316" s="221">
        <f>'10_Personale'!H32</f>
        <v>52560.340000000084</v>
      </c>
      <c r="L316" s="218">
        <f>'10_Personale'!I32</f>
        <v>9.7574246773364459E-2</v>
      </c>
      <c r="M316" s="218">
        <f>'10_Personale'!J32</f>
        <v>0</v>
      </c>
      <c r="N316" s="146" t="str">
        <f t="shared" ca="1" si="4"/>
        <v>10_Personale_32</v>
      </c>
    </row>
    <row r="317" spans="1:14" ht="15" customHeight="1">
      <c r="A317" s="146" t="str">
        <f ca="1">TRIM(MID(CELL("nomefile",'10_Personale'!$A$1),FIND("]",CELL("nomefile",'10_Personale'!$A$1))+1,LEN(CELL("nomefile",'10_Personale'!$A$1))-FIND("]",CELL("nomefile",'10_Personale'!$A$1))))</f>
        <v>10_Personale</v>
      </c>
      <c r="B317" s="146">
        <f ca="1">CELL("riga",'10_Personale'!A33)</f>
        <v>33</v>
      </c>
      <c r="C317" s="146">
        <f>'INPUT CE'!$C$1</f>
        <v>509</v>
      </c>
      <c r="D317" s="146" t="str">
        <f>'10_Personale'!A33</f>
        <v>BA2350</v>
      </c>
      <c r="E317" s="146" t="str">
        <f>'10_Personale'!B33</f>
        <v>B.7.A.2) Costo del personale dirigente ruolo tecnico - tempo determinato</v>
      </c>
      <c r="F317" s="217" t="str">
        <f>'10_Personale'!C33</f>
        <v>Costo del personale dirigente ruolo tecnico - tempo determinato</v>
      </c>
      <c r="G317" s="221">
        <f>'10_Personale'!D33</f>
        <v>0</v>
      </c>
      <c r="H317" s="221">
        <f>'10_Personale'!E33</f>
        <v>0</v>
      </c>
      <c r="I317" s="221">
        <f>'10_Personale'!F33</f>
        <v>20374.88</v>
      </c>
      <c r="J317" s="221">
        <f>'10_Personale'!G33</f>
        <v>0</v>
      </c>
      <c r="K317" s="221">
        <f>'10_Personale'!H33</f>
        <v>20374.88</v>
      </c>
      <c r="L317" s="218" t="e">
        <f>'10_Personale'!I33</f>
        <v>#DIV/0!</v>
      </c>
      <c r="M317" s="218">
        <f>'10_Personale'!J33</f>
        <v>0</v>
      </c>
      <c r="N317" s="146" t="str">
        <f t="shared" ca="1" si="4"/>
        <v>10_Personale_33</v>
      </c>
    </row>
    <row r="318" spans="1:14" ht="15" customHeight="1">
      <c r="A318" s="146" t="str">
        <f ca="1">TRIM(MID(CELL("nomefile",'10_Personale'!$A$1),FIND("]",CELL("nomefile",'10_Personale'!$A$1))+1,LEN(CELL("nomefile",'10_Personale'!$A$1))-FIND("]",CELL("nomefile",'10_Personale'!$A$1))))</f>
        <v>10_Personale</v>
      </c>
      <c r="B318" s="146">
        <f ca="1">CELL("riga",'10_Personale'!A34)</f>
        <v>34</v>
      </c>
      <c r="C318" s="146">
        <f>'INPUT CE'!$C$1</f>
        <v>509</v>
      </c>
      <c r="D318" s="146" t="str">
        <f>'10_Personale'!A34</f>
        <v>BA2360</v>
      </c>
      <c r="E318" s="146" t="str">
        <f>'10_Personale'!B34</f>
        <v>B.7.A.3) Costo del personale dirigente ruolo tecnico - altro</v>
      </c>
      <c r="F318" s="217" t="str">
        <f>'10_Personale'!C34</f>
        <v>Costo del personale dirigente ruolo tecnico - altro</v>
      </c>
      <c r="G318" s="221">
        <f>'10_Personale'!D34</f>
        <v>0</v>
      </c>
      <c r="H318" s="221">
        <f>'10_Personale'!E34</f>
        <v>0</v>
      </c>
      <c r="I318" s="221">
        <f>'10_Personale'!F34</f>
        <v>0</v>
      </c>
      <c r="J318" s="221">
        <f>'10_Personale'!G34</f>
        <v>0</v>
      </c>
      <c r="K318" s="221">
        <f>'10_Personale'!H34</f>
        <v>0</v>
      </c>
      <c r="L318" s="218" t="e">
        <f>'10_Personale'!I34</f>
        <v>#DIV/0!</v>
      </c>
      <c r="M318" s="218">
        <f>'10_Personale'!J34</f>
        <v>0</v>
      </c>
      <c r="N318" s="146" t="str">
        <f t="shared" ca="1" si="4"/>
        <v>10_Personale_34</v>
      </c>
    </row>
    <row r="319" spans="1:14" ht="15" customHeight="1">
      <c r="A319" s="146" t="str">
        <f ca="1">TRIM(MID(CELL("nomefile",'10_Personale'!$A$1),FIND("]",CELL("nomefile",'10_Personale'!$A$1))+1,LEN(CELL("nomefile",'10_Personale'!$A$1))-FIND("]",CELL("nomefile",'10_Personale'!$A$1))))</f>
        <v>10_Personale</v>
      </c>
      <c r="B319" s="146">
        <f ca="1">CELL("riga",'10_Personale'!A35)</f>
        <v>35</v>
      </c>
      <c r="C319" s="146">
        <f>'INPUT CE'!$C$1</f>
        <v>509</v>
      </c>
      <c r="D319" s="146" t="str">
        <f>'10_Personale'!A35</f>
        <v>BA2370</v>
      </c>
      <c r="E319" s="146" t="str">
        <f>'10_Personale'!B35</f>
        <v>B.7.B) Costo del personale comparto ruolo tecnico</v>
      </c>
      <c r="F319" s="217" t="str">
        <f>'10_Personale'!C35</f>
        <v>Costo del personale comparto ruolo tecnico</v>
      </c>
      <c r="G319" s="221">
        <f>'10_Personale'!D35</f>
        <v>29241751.300000001</v>
      </c>
      <c r="H319" s="221">
        <f>'10_Personale'!E35</f>
        <v>33303442.640000001</v>
      </c>
      <c r="I319" s="221">
        <f>'10_Personale'!F35</f>
        <v>35211490.57</v>
      </c>
      <c r="J319" s="221">
        <f>'10_Personale'!G35</f>
        <v>2074515.33</v>
      </c>
      <c r="K319" s="221">
        <f>'10_Personale'!H35</f>
        <v>1908047.9299999997</v>
      </c>
      <c r="L319" s="218">
        <f>'10_Personale'!I35</f>
        <v>5.7292813557607625E-2</v>
      </c>
      <c r="M319" s="218">
        <f>'10_Personale'!J35</f>
        <v>0</v>
      </c>
      <c r="N319" s="146" t="str">
        <f t="shared" ca="1" si="4"/>
        <v>10_Personale_35</v>
      </c>
    </row>
    <row r="320" spans="1:14" ht="15" customHeight="1">
      <c r="A320" s="146" t="str">
        <f ca="1">TRIM(MID(CELL("nomefile",'10_Personale'!$A$1),FIND("]",CELL("nomefile",'10_Personale'!$A$1))+1,LEN(CELL("nomefile",'10_Personale'!$A$1))-FIND("]",CELL("nomefile",'10_Personale'!$A$1))))</f>
        <v>10_Personale</v>
      </c>
      <c r="B320" s="146">
        <f ca="1">CELL("riga",'10_Personale'!A36)</f>
        <v>36</v>
      </c>
      <c r="C320" s="146">
        <f>'INPUT CE'!$C$1</f>
        <v>509</v>
      </c>
      <c r="D320" s="146" t="str">
        <f>'10_Personale'!A36</f>
        <v>BA2380</v>
      </c>
      <c r="E320" s="146" t="str">
        <f>'10_Personale'!B36</f>
        <v>B.7.B.1) Costo del personale comparto ruolo tecnico - tempo indeterminato</v>
      </c>
      <c r="F320" s="217" t="str">
        <f>'10_Personale'!C36</f>
        <v>Costo del personale comparto ruolo tecnico - tempo indeterminato</v>
      </c>
      <c r="G320" s="221">
        <f>'10_Personale'!D36</f>
        <v>29241751.300000001</v>
      </c>
      <c r="H320" s="221">
        <f>'10_Personale'!E36</f>
        <v>33303442.640000001</v>
      </c>
      <c r="I320" s="221">
        <f>'10_Personale'!F36</f>
        <v>34749586.719999999</v>
      </c>
      <c r="J320" s="221">
        <f>'10_Personale'!G36</f>
        <v>1924332</v>
      </c>
      <c r="K320" s="221">
        <f>'10_Personale'!H36</f>
        <v>1446144.0799999982</v>
      </c>
      <c r="L320" s="218">
        <f>'10_Personale'!I36</f>
        <v>4.3423260941289898E-2</v>
      </c>
      <c r="M320" s="218">
        <f>'10_Personale'!J36</f>
        <v>0</v>
      </c>
      <c r="N320" s="146" t="str">
        <f t="shared" ca="1" si="4"/>
        <v>10_Personale_36</v>
      </c>
    </row>
    <row r="321" spans="1:15" ht="15" customHeight="1">
      <c r="A321" s="146" t="str">
        <f ca="1">TRIM(MID(CELL("nomefile",'10_Personale'!$A$1),FIND("]",CELL("nomefile",'10_Personale'!$A$1))+1,LEN(CELL("nomefile",'10_Personale'!$A$1))-FIND("]",CELL("nomefile",'10_Personale'!$A$1))))</f>
        <v>10_Personale</v>
      </c>
      <c r="B321" s="146">
        <f ca="1">CELL("riga",'10_Personale'!A37)</f>
        <v>37</v>
      </c>
      <c r="C321" s="146">
        <f>'INPUT CE'!$C$1</f>
        <v>509</v>
      </c>
      <c r="D321" s="146" t="str">
        <f>'10_Personale'!A37</f>
        <v>BA2390</v>
      </c>
      <c r="E321" s="146" t="str">
        <f>'10_Personale'!B37</f>
        <v>B.7.B.2) Costo del personale comparto ruolo tecnico - tempo determinato</v>
      </c>
      <c r="F321" s="217" t="str">
        <f>'10_Personale'!C37</f>
        <v>Costo del personale comparto ruolo tecnico - tempo determinato</v>
      </c>
      <c r="G321" s="221">
        <f>'10_Personale'!D37</f>
        <v>0</v>
      </c>
      <c r="H321" s="221">
        <f>'10_Personale'!E37</f>
        <v>0</v>
      </c>
      <c r="I321" s="221">
        <f>'10_Personale'!F37</f>
        <v>461903.85</v>
      </c>
      <c r="J321" s="221">
        <f>'10_Personale'!G37</f>
        <v>150183.32999999999</v>
      </c>
      <c r="K321" s="221">
        <f>'10_Personale'!H37</f>
        <v>461903.85</v>
      </c>
      <c r="L321" s="218" t="e">
        <f>'10_Personale'!I37</f>
        <v>#DIV/0!</v>
      </c>
      <c r="M321" s="218">
        <f>'10_Personale'!J37</f>
        <v>0</v>
      </c>
      <c r="N321" s="146" t="str">
        <f t="shared" ca="1" si="4"/>
        <v>10_Personale_37</v>
      </c>
    </row>
    <row r="322" spans="1:15" ht="15" customHeight="1">
      <c r="A322" s="146" t="str">
        <f ca="1">TRIM(MID(CELL("nomefile",'10_Personale'!$A$1),FIND("]",CELL("nomefile",'10_Personale'!$A$1))+1,LEN(CELL("nomefile",'10_Personale'!$A$1))-FIND("]",CELL("nomefile",'10_Personale'!$A$1))))</f>
        <v>10_Personale</v>
      </c>
      <c r="B322" s="146">
        <f ca="1">CELL("riga",'10_Personale'!A38)</f>
        <v>38</v>
      </c>
      <c r="C322" s="146">
        <f>'INPUT CE'!$C$1</f>
        <v>509</v>
      </c>
      <c r="D322" s="146" t="str">
        <f>'10_Personale'!A38</f>
        <v>BA2400</v>
      </c>
      <c r="E322" s="146" t="str">
        <f>'10_Personale'!B38</f>
        <v>B.7.B.3) Costo del personale comparto ruolo tecnico - altro</v>
      </c>
      <c r="F322" s="217" t="str">
        <f>'10_Personale'!C38</f>
        <v>Costo del personale comparto ruolo tecnico - altro</v>
      </c>
      <c r="G322" s="221">
        <f>'10_Personale'!D38</f>
        <v>0</v>
      </c>
      <c r="H322" s="221">
        <f>'10_Personale'!E38</f>
        <v>0</v>
      </c>
      <c r="I322" s="221">
        <f>'10_Personale'!F38</f>
        <v>0</v>
      </c>
      <c r="J322" s="221">
        <f>'10_Personale'!G38</f>
        <v>0</v>
      </c>
      <c r="K322" s="221">
        <f>'10_Personale'!H38</f>
        <v>0</v>
      </c>
      <c r="L322" s="218" t="e">
        <f>'10_Personale'!I38</f>
        <v>#DIV/0!</v>
      </c>
      <c r="M322" s="218">
        <f>'10_Personale'!J38</f>
        <v>0</v>
      </c>
      <c r="N322" s="146" t="str">
        <f t="shared" ca="1" si="4"/>
        <v>10_Personale_38</v>
      </c>
    </row>
    <row r="323" spans="1:15" ht="15" customHeight="1">
      <c r="A323" s="146" t="str">
        <f ca="1">TRIM(MID(CELL("nomefile",'10_Personale'!$A$1),FIND("]",CELL("nomefile",'10_Personale'!$A$1))+1,LEN(CELL("nomefile",'10_Personale'!$A$1))-FIND("]",CELL("nomefile",'10_Personale'!$A$1))))</f>
        <v>10_Personale</v>
      </c>
      <c r="B323" s="146">
        <f ca="1">CELL("riga",'10_Personale'!A39)</f>
        <v>39</v>
      </c>
      <c r="C323" s="146">
        <f>'INPUT CE'!$C$1</f>
        <v>509</v>
      </c>
      <c r="D323" s="146" t="str">
        <f>'10_Personale'!A39</f>
        <v>BA2410</v>
      </c>
      <c r="E323" s="146" t="str">
        <f>'10_Personale'!B39</f>
        <v>B.8)   Personale del ruolo amministrativo</v>
      </c>
      <c r="F323" s="217" t="str">
        <f>'10_Personale'!C39</f>
        <v>Personale del ruolo amministrativo</v>
      </c>
      <c r="G323" s="221">
        <f>'10_Personale'!D39</f>
        <v>23091879.870000001</v>
      </c>
      <c r="H323" s="221">
        <f>'10_Personale'!E39</f>
        <v>22317069.350000001</v>
      </c>
      <c r="I323" s="221">
        <f>'10_Personale'!F39</f>
        <v>21861273.66</v>
      </c>
      <c r="J323" s="221">
        <f>'10_Personale'!G39</f>
        <v>109177.11</v>
      </c>
      <c r="K323" s="221">
        <f>'10_Personale'!H39</f>
        <v>-455795.69000000134</v>
      </c>
      <c r="L323" s="218">
        <f>'10_Personale'!I39</f>
        <v>-2.0423635507500038E-2</v>
      </c>
      <c r="M323" s="218">
        <f>'10_Personale'!J39</f>
        <v>0</v>
      </c>
      <c r="N323" s="146" t="str">
        <f t="shared" ca="1" si="4"/>
        <v>10_Personale_39</v>
      </c>
    </row>
    <row r="324" spans="1:15" ht="15" customHeight="1">
      <c r="A324" s="146" t="str">
        <f ca="1">TRIM(MID(CELL("nomefile",'10_Personale'!$A$1),FIND("]",CELL("nomefile",'10_Personale'!$A$1))+1,LEN(CELL("nomefile",'10_Personale'!$A$1))-FIND("]",CELL("nomefile",'10_Personale'!$A$1))))</f>
        <v>10_Personale</v>
      </c>
      <c r="B324" s="146">
        <f ca="1">CELL("riga",'10_Personale'!A40)</f>
        <v>40</v>
      </c>
      <c r="C324" s="146">
        <f>'INPUT CE'!$C$1</f>
        <v>509</v>
      </c>
      <c r="D324" s="146" t="str">
        <f>'10_Personale'!A40</f>
        <v>BA2420</v>
      </c>
      <c r="E324" s="146" t="str">
        <f>'10_Personale'!B40</f>
        <v>B.8.A) Costo del personale dirigente ruolo amministrativo</v>
      </c>
      <c r="F324" s="217" t="str">
        <f>'10_Personale'!C40</f>
        <v>Costo del personale dirigente ruolo amministrativo</v>
      </c>
      <c r="G324" s="221">
        <f>'10_Personale'!D40</f>
        <v>2005245.06</v>
      </c>
      <c r="H324" s="221">
        <f>'10_Personale'!E40</f>
        <v>1976284.14</v>
      </c>
      <c r="I324" s="221">
        <f>'10_Personale'!F40</f>
        <v>1918871.9</v>
      </c>
      <c r="J324" s="221">
        <f>'10_Personale'!G40</f>
        <v>9177.11</v>
      </c>
      <c r="K324" s="221">
        <f>'10_Personale'!H40</f>
        <v>-57412.239999999991</v>
      </c>
      <c r="L324" s="218">
        <f>'10_Personale'!I40</f>
        <v>-2.9050599981033098E-2</v>
      </c>
      <c r="M324" s="218">
        <f>'10_Personale'!J40</f>
        <v>0</v>
      </c>
      <c r="N324" s="146" t="str">
        <f t="shared" ca="1" si="4"/>
        <v>10_Personale_40</v>
      </c>
    </row>
    <row r="325" spans="1:15" ht="15" customHeight="1">
      <c r="A325" s="146" t="str">
        <f ca="1">TRIM(MID(CELL("nomefile",'10_Personale'!$A$1),FIND("]",CELL("nomefile",'10_Personale'!$A$1))+1,LEN(CELL("nomefile",'10_Personale'!$A$1))-FIND("]",CELL("nomefile",'10_Personale'!$A$1))))</f>
        <v>10_Personale</v>
      </c>
      <c r="B325" s="146">
        <f ca="1">CELL("riga",'10_Personale'!A41)</f>
        <v>41</v>
      </c>
      <c r="C325" s="146">
        <f>'INPUT CE'!$C$1</f>
        <v>509</v>
      </c>
      <c r="D325" s="146" t="str">
        <f>'10_Personale'!A41</f>
        <v>BA2430</v>
      </c>
      <c r="E325" s="146" t="str">
        <f>'10_Personale'!B41</f>
        <v>B.8.A.1) Costo del personale dirigente ruolo amministrativo - tempo indeterminato</v>
      </c>
      <c r="F325" s="217" t="str">
        <f>'10_Personale'!C41</f>
        <v>Costo del personale dirigente ruolo amministrativo - tempo indeterminato</v>
      </c>
      <c r="G325" s="221">
        <f>'10_Personale'!D41</f>
        <v>2005245.06</v>
      </c>
      <c r="H325" s="221">
        <f>'10_Personale'!E41</f>
        <v>1808532.97</v>
      </c>
      <c r="I325" s="221">
        <f>'10_Personale'!F41</f>
        <v>1621089.03</v>
      </c>
      <c r="J325" s="221">
        <f>'10_Personale'!G41</f>
        <v>9177.11</v>
      </c>
      <c r="K325" s="221">
        <f>'10_Personale'!H41</f>
        <v>-187443.93999999994</v>
      </c>
      <c r="L325" s="218">
        <f>'10_Personale'!I41</f>
        <v>-0.103644192895195</v>
      </c>
      <c r="M325" s="218">
        <f>'10_Personale'!J41</f>
        <v>0</v>
      </c>
      <c r="N325" s="146" t="str">
        <f t="shared" ca="1" si="4"/>
        <v>10_Personale_41</v>
      </c>
    </row>
    <row r="326" spans="1:15" ht="15" customHeight="1">
      <c r="A326" s="146" t="str">
        <f ca="1">TRIM(MID(CELL("nomefile",'10_Personale'!$A$1),FIND("]",CELL("nomefile",'10_Personale'!$A$1))+1,LEN(CELL("nomefile",'10_Personale'!$A$1))-FIND("]",CELL("nomefile",'10_Personale'!$A$1))))</f>
        <v>10_Personale</v>
      </c>
      <c r="B326" s="146">
        <f ca="1">CELL("riga",'10_Personale'!A42)</f>
        <v>42</v>
      </c>
      <c r="C326" s="146">
        <f>'INPUT CE'!$C$1</f>
        <v>509</v>
      </c>
      <c r="D326" s="146" t="str">
        <f>'10_Personale'!A42</f>
        <v>BA2440</v>
      </c>
      <c r="E326" s="146" t="str">
        <f>'10_Personale'!B42</f>
        <v>B.8.A.2) Costo del personale dirigente ruolo amministrativo - tempo determinato</v>
      </c>
      <c r="F326" s="217" t="str">
        <f>'10_Personale'!C42</f>
        <v>Costo del personale dirigente ruolo amministrativo - tempo determinato</v>
      </c>
      <c r="G326" s="221">
        <f>'10_Personale'!D42</f>
        <v>0</v>
      </c>
      <c r="H326" s="221">
        <f>'10_Personale'!E42</f>
        <v>167751.17000000001</v>
      </c>
      <c r="I326" s="221">
        <f>'10_Personale'!F42</f>
        <v>297782.87</v>
      </c>
      <c r="J326" s="221">
        <f>'10_Personale'!G42</f>
        <v>0</v>
      </c>
      <c r="K326" s="221">
        <f>'10_Personale'!H42</f>
        <v>130031.69999999998</v>
      </c>
      <c r="L326" s="218">
        <f>'10_Personale'!I42</f>
        <v>0.7751463074743381</v>
      </c>
      <c r="M326" s="218">
        <f>'10_Personale'!J42</f>
        <v>0</v>
      </c>
      <c r="N326" s="146" t="str">
        <f t="shared" ca="1" si="4"/>
        <v>10_Personale_42</v>
      </c>
    </row>
    <row r="327" spans="1:15" ht="15" customHeight="1">
      <c r="A327" s="146" t="str">
        <f ca="1">TRIM(MID(CELL("nomefile",'10_Personale'!$A$1),FIND("]",CELL("nomefile",'10_Personale'!$A$1))+1,LEN(CELL("nomefile",'10_Personale'!$A$1))-FIND("]",CELL("nomefile",'10_Personale'!$A$1))))</f>
        <v>10_Personale</v>
      </c>
      <c r="B327" s="146">
        <f ca="1">CELL("riga",'10_Personale'!A43)</f>
        <v>43</v>
      </c>
      <c r="C327" s="146">
        <f>'INPUT CE'!$C$1</f>
        <v>509</v>
      </c>
      <c r="D327" s="146" t="str">
        <f>'10_Personale'!A43</f>
        <v>BA2450</v>
      </c>
      <c r="E327" s="146" t="str">
        <f>'10_Personale'!B43</f>
        <v>B.8.A.3) Costo del personale dirigente ruolo amministrativo - altro</v>
      </c>
      <c r="F327" s="217" t="str">
        <f>'10_Personale'!C43</f>
        <v>Costo del personale dirigente ruolo amministrativo - altro</v>
      </c>
      <c r="G327" s="221">
        <f>'10_Personale'!D43</f>
        <v>0</v>
      </c>
      <c r="H327" s="221">
        <f>'10_Personale'!E43</f>
        <v>0</v>
      </c>
      <c r="I327" s="221">
        <f>'10_Personale'!F43</f>
        <v>0</v>
      </c>
      <c r="J327" s="221">
        <f>'10_Personale'!G43</f>
        <v>0</v>
      </c>
      <c r="K327" s="221">
        <f>'10_Personale'!H43</f>
        <v>0</v>
      </c>
      <c r="L327" s="218" t="e">
        <f>'10_Personale'!I43</f>
        <v>#DIV/0!</v>
      </c>
      <c r="M327" s="218">
        <f>'10_Personale'!J43</f>
        <v>0</v>
      </c>
      <c r="N327" s="146" t="str">
        <f t="shared" ca="1" si="4"/>
        <v>10_Personale_43</v>
      </c>
    </row>
    <row r="328" spans="1:15" ht="15" customHeight="1">
      <c r="A328" s="146" t="str">
        <f ca="1">TRIM(MID(CELL("nomefile",'10_Personale'!$A$1),FIND("]",CELL("nomefile",'10_Personale'!$A$1))+1,LEN(CELL("nomefile",'10_Personale'!$A$1))-FIND("]",CELL("nomefile",'10_Personale'!$A$1))))</f>
        <v>10_Personale</v>
      </c>
      <c r="B328" s="146">
        <f ca="1">CELL("riga",'10_Personale'!A44)</f>
        <v>44</v>
      </c>
      <c r="C328" s="146">
        <f>'INPUT CE'!$C$1</f>
        <v>509</v>
      </c>
      <c r="D328" s="146" t="str">
        <f>'10_Personale'!A44</f>
        <v>BA2460</v>
      </c>
      <c r="E328" s="146" t="str">
        <f>'10_Personale'!B44</f>
        <v>B.8.B) Costo del personale comparto ruolo amministrativo</v>
      </c>
      <c r="F328" s="217" t="str">
        <f>'10_Personale'!C44</f>
        <v>Costo del personale comparto ruolo amministrativo</v>
      </c>
      <c r="G328" s="221">
        <f>'10_Personale'!D44</f>
        <v>21086634.809999999</v>
      </c>
      <c r="H328" s="221">
        <f>'10_Personale'!E44</f>
        <v>20340785.210000001</v>
      </c>
      <c r="I328" s="221">
        <f>'10_Personale'!F44</f>
        <v>19942401.760000002</v>
      </c>
      <c r="J328" s="221">
        <f>'10_Personale'!G44</f>
        <v>100000</v>
      </c>
      <c r="K328" s="221">
        <f>'10_Personale'!H44</f>
        <v>-398383.44999999925</v>
      </c>
      <c r="L328" s="218">
        <f>'10_Personale'!I44</f>
        <v>-1.9585450900103107E-2</v>
      </c>
      <c r="M328" s="218">
        <f>'10_Personale'!J44</f>
        <v>0</v>
      </c>
      <c r="N328" s="146" t="str">
        <f t="shared" ca="1" si="4"/>
        <v>10_Personale_44</v>
      </c>
    </row>
    <row r="329" spans="1:15" ht="15" customHeight="1">
      <c r="A329" s="146" t="str">
        <f ca="1">TRIM(MID(CELL("nomefile",'10_Personale'!$A$1),FIND("]",CELL("nomefile",'10_Personale'!$A$1))+1,LEN(CELL("nomefile",'10_Personale'!$A$1))-FIND("]",CELL("nomefile",'10_Personale'!$A$1))))</f>
        <v>10_Personale</v>
      </c>
      <c r="B329" s="146">
        <f ca="1">CELL("riga",'10_Personale'!A45)</f>
        <v>45</v>
      </c>
      <c r="C329" s="146">
        <f>'INPUT CE'!$C$1</f>
        <v>509</v>
      </c>
      <c r="D329" s="146" t="str">
        <f>'10_Personale'!A45</f>
        <v>BA2470</v>
      </c>
      <c r="E329" s="146" t="str">
        <f>'10_Personale'!B45</f>
        <v>B.8.B.1) Costo del personale comparto ruolo amministrativo - tempo indeterminato</v>
      </c>
      <c r="F329" s="217" t="str">
        <f>'10_Personale'!C45</f>
        <v>Costo del personale comparto ruolo amministrativo - tempo indeterminato</v>
      </c>
      <c r="G329" s="221">
        <f>'10_Personale'!D45</f>
        <v>21056512.489999998</v>
      </c>
      <c r="H329" s="221">
        <f>'10_Personale'!E45</f>
        <v>20324550.870000001</v>
      </c>
      <c r="I329" s="221">
        <f>'10_Personale'!F45</f>
        <v>19499449.27</v>
      </c>
      <c r="J329" s="221">
        <f>'10_Personale'!G45</f>
        <v>100000</v>
      </c>
      <c r="K329" s="221">
        <f>'10_Personale'!H45</f>
        <v>-825101.60000000149</v>
      </c>
      <c r="L329" s="218">
        <f>'10_Personale'!I45</f>
        <v>-4.05963017474541E-2</v>
      </c>
      <c r="M329" s="218">
        <f>'10_Personale'!J45</f>
        <v>0</v>
      </c>
      <c r="N329" s="146" t="str">
        <f t="shared" ca="1" si="4"/>
        <v>10_Personale_45</v>
      </c>
    </row>
    <row r="330" spans="1:15" ht="15" customHeight="1">
      <c r="A330" s="146" t="str">
        <f ca="1">TRIM(MID(CELL("nomefile",'10_Personale'!$A$1),FIND("]",CELL("nomefile",'10_Personale'!$A$1))+1,LEN(CELL("nomefile",'10_Personale'!$A$1))-FIND("]",CELL("nomefile",'10_Personale'!$A$1))))</f>
        <v>10_Personale</v>
      </c>
      <c r="B330" s="146">
        <f ca="1">CELL("riga",'10_Personale'!A46)</f>
        <v>46</v>
      </c>
      <c r="C330" s="146">
        <f>'INPUT CE'!$C$1</f>
        <v>509</v>
      </c>
      <c r="D330" s="146" t="str">
        <f>'10_Personale'!A46</f>
        <v>BA2480</v>
      </c>
      <c r="E330" s="146" t="str">
        <f>'10_Personale'!B46</f>
        <v>B.8.B.2) Costo del personale comparto ruolo amministrativo - tempo determinato</v>
      </c>
      <c r="F330" s="217" t="str">
        <f>'10_Personale'!C46</f>
        <v>Costo del personale comparto ruolo amministrativo - tempo determinato</v>
      </c>
      <c r="G330" s="221">
        <f>'10_Personale'!D46</f>
        <v>30122.32</v>
      </c>
      <c r="H330" s="221">
        <f>'10_Personale'!E46</f>
        <v>16234.34</v>
      </c>
      <c r="I330" s="221">
        <f>'10_Personale'!F46</f>
        <v>442952.49</v>
      </c>
      <c r="J330" s="221">
        <f>'10_Personale'!G46</f>
        <v>0</v>
      </c>
      <c r="K330" s="221">
        <f>'10_Personale'!H46</f>
        <v>426718.14999999997</v>
      </c>
      <c r="L330" s="218">
        <f>'10_Personale'!I46</f>
        <v>26.284909026175377</v>
      </c>
      <c r="M330" s="218">
        <f>'10_Personale'!J46</f>
        <v>0</v>
      </c>
      <c r="N330" s="146" t="str">
        <f t="shared" ca="1" si="4"/>
        <v>10_Personale_46</v>
      </c>
    </row>
    <row r="331" spans="1:15" ht="15" customHeight="1">
      <c r="A331" s="146" t="str">
        <f ca="1">TRIM(MID(CELL("nomefile",'10_Personale'!$A$1),FIND("]",CELL("nomefile",'10_Personale'!$A$1))+1,LEN(CELL("nomefile",'10_Personale'!$A$1))-FIND("]",CELL("nomefile",'10_Personale'!$A$1))))</f>
        <v>10_Personale</v>
      </c>
      <c r="B331" s="146">
        <f ca="1">CELL("riga",'10_Personale'!A47)</f>
        <v>47</v>
      </c>
      <c r="C331" s="146">
        <f>'INPUT CE'!$C$1</f>
        <v>509</v>
      </c>
      <c r="D331" s="146" t="str">
        <f>'10_Personale'!A47</f>
        <v>BA2490</v>
      </c>
      <c r="E331" s="146" t="str">
        <f>'10_Personale'!B47</f>
        <v>B.8.B.3) Costo del personale comparto ruolo amministrativo - altro</v>
      </c>
      <c r="F331" s="217" t="str">
        <f>'10_Personale'!C47</f>
        <v>Costo del personale comparto ruolo amministrativo - altro</v>
      </c>
      <c r="G331" s="221">
        <f>'10_Personale'!D47</f>
        <v>0</v>
      </c>
      <c r="H331" s="221">
        <f>'10_Personale'!E47</f>
        <v>0</v>
      </c>
      <c r="I331" s="221">
        <f>'10_Personale'!F47</f>
        <v>0</v>
      </c>
      <c r="J331" s="221">
        <f>'10_Personale'!G47</f>
        <v>0</v>
      </c>
      <c r="K331" s="221">
        <f>'10_Personale'!H47</f>
        <v>0</v>
      </c>
      <c r="L331" s="218" t="e">
        <f>'10_Personale'!I47</f>
        <v>#DIV/0!</v>
      </c>
      <c r="M331" s="218">
        <f>'10_Personale'!J47</f>
        <v>0</v>
      </c>
      <c r="N331" s="146" t="str">
        <f t="shared" ca="1" si="4"/>
        <v>10_Personale_47</v>
      </c>
    </row>
    <row r="332" spans="1:15" ht="15" customHeight="1">
      <c r="A332" s="146" t="str">
        <f ca="1">TRIM(MID(CELL("nomefile",'10_Personale'!$A$1),FIND("]",CELL("nomefile",'10_Personale'!$A$1))+1,LEN(CELL("nomefile",'10_Personale'!$A$1))-FIND("]",CELL("nomefile",'10_Personale'!$A$1))))</f>
        <v>10_Personale</v>
      </c>
      <c r="B332" s="146">
        <f ca="1">CELL("riga",'10_Personale'!A55)</f>
        <v>55</v>
      </c>
      <c r="C332" s="146">
        <f>'INPUT CE'!$C$1</f>
        <v>509</v>
      </c>
      <c r="D332" s="146" t="str">
        <f>'10_Personale'!A55</f>
        <v>BA1350</v>
      </c>
      <c r="E332" s="146" t="str">
        <f>'10_Personale'!B55</f>
        <v>B.2.A.15)  Consulenze, Collaborazioni,  Interinale e altre prestazioni di lavoro sanitarie e sociosanitarie</v>
      </c>
      <c r="F332" s="217" t="str">
        <f>'10_Personale'!C55</f>
        <v>Consulenze, Collaborazioni, Interinale e altre prestazioni di lavoro sanitarie e sociosanitarie</v>
      </c>
      <c r="G332" s="221">
        <f>'10_Personale'!D55</f>
        <v>1616180.07</v>
      </c>
      <c r="H332" s="221">
        <f>'10_Personale'!E55</f>
        <v>4004713.9</v>
      </c>
      <c r="I332" s="221">
        <f>'10_Personale'!F55</f>
        <v>5541992.8799999999</v>
      </c>
      <c r="J332" s="221">
        <f>'10_Personale'!G55</f>
        <v>4152237.38</v>
      </c>
      <c r="K332" s="221">
        <f>'10_Personale'!H55</f>
        <v>1537278.98</v>
      </c>
      <c r="L332" s="218">
        <f>'10_Personale'!I55</f>
        <v>0.38386736690478696</v>
      </c>
      <c r="M332" s="146">
        <f>'10_Personale'!K55</f>
        <v>0</v>
      </c>
      <c r="N332" s="146" t="str">
        <f t="shared" ca="1" si="4"/>
        <v>10_Personale_55</v>
      </c>
      <c r="O332" s="223" t="e">
        <f>'10_Personale'!J55</f>
        <v>#REF!</v>
      </c>
    </row>
    <row r="333" spans="1:15" ht="15" customHeight="1">
      <c r="A333" s="146" t="str">
        <f ca="1">TRIM(MID(CELL("nomefile",'10_Personale'!$A$1),FIND("]",CELL("nomefile",'10_Personale'!$A$1))+1,LEN(CELL("nomefile",'10_Personale'!$A$1))-FIND("]",CELL("nomefile",'10_Personale'!$A$1))))</f>
        <v>10_Personale</v>
      </c>
      <c r="B333" s="146">
        <f ca="1">CELL("riga",'10_Personale'!A56)</f>
        <v>56</v>
      </c>
      <c r="C333" s="146">
        <f>'INPUT CE'!$C$1</f>
        <v>509</v>
      </c>
      <c r="D333" s="146" t="str">
        <f>'10_Personale'!A56</f>
        <v>BA1360</v>
      </c>
      <c r="E333" s="146" t="str">
        <f>'10_Personale'!B56</f>
        <v>B.2.A.15.1) Consulenze sanitarie e sociosanitarieda Aziende sanitarie pubbliche della Regione</v>
      </c>
      <c r="F333" s="217" t="str">
        <f>'10_Personale'!C56</f>
        <v>Consulenze sanitarie e sociosanitarieda Aziende sanitarie pubbliche della Regione</v>
      </c>
      <c r="G333" s="221">
        <f>'10_Personale'!D56</f>
        <v>34080.839999999997</v>
      </c>
      <c r="H333" s="221">
        <f>'10_Personale'!E56</f>
        <v>63076.42</v>
      </c>
      <c r="I333" s="221">
        <f>'10_Personale'!F56</f>
        <v>123743.22</v>
      </c>
      <c r="J333" s="221">
        <f>'10_Personale'!G56</f>
        <v>0</v>
      </c>
      <c r="K333" s="221">
        <f>'10_Personale'!H56</f>
        <v>60666.8</v>
      </c>
      <c r="L333" s="218">
        <f>'10_Personale'!I56</f>
        <v>0.96179840263604066</v>
      </c>
      <c r="M333" s="217">
        <f>'10_Personale'!K56</f>
        <v>0</v>
      </c>
      <c r="N333" s="146" t="str">
        <f t="shared" ca="1" si="4"/>
        <v>10_Personale_56</v>
      </c>
      <c r="O333" s="223">
        <f>'10_Personale'!J56</f>
        <v>0</v>
      </c>
    </row>
    <row r="334" spans="1:15" ht="15" customHeight="1">
      <c r="A334" s="146" t="str">
        <f ca="1">TRIM(MID(CELL("nomefile",'10_Personale'!$A$1),FIND("]",CELL("nomefile",'10_Personale'!$A$1))+1,LEN(CELL("nomefile",'10_Personale'!$A$1))-FIND("]",CELL("nomefile",'10_Personale'!$A$1))))</f>
        <v>10_Personale</v>
      </c>
      <c r="B334" s="146">
        <f ca="1">CELL("riga",'10_Personale'!A57)</f>
        <v>57</v>
      </c>
      <c r="C334" s="146">
        <f>'INPUT CE'!$C$1</f>
        <v>509</v>
      </c>
      <c r="D334" s="146" t="str">
        <f>'10_Personale'!A57</f>
        <v>BA1370</v>
      </c>
      <c r="E334" s="146" t="str">
        <f>'10_Personale'!B57</f>
        <v>B.2.A.15.2) Consulenze sanitarie e sociosanitarie da terzi - Altri soggetti pubblici</v>
      </c>
      <c r="F334" s="217" t="str">
        <f>'10_Personale'!C57</f>
        <v>Consulenze sanitarie e sociosanitarie da terzi - Altri soggetti pubblici</v>
      </c>
      <c r="G334" s="221">
        <f>'10_Personale'!D57</f>
        <v>10370</v>
      </c>
      <c r="H334" s="221">
        <f>'10_Personale'!E57</f>
        <v>0</v>
      </c>
      <c r="I334" s="221">
        <f>'10_Personale'!F57</f>
        <v>0</v>
      </c>
      <c r="J334" s="221">
        <f>'10_Personale'!G57</f>
        <v>0</v>
      </c>
      <c r="K334" s="221">
        <f>'10_Personale'!H57</f>
        <v>0</v>
      </c>
      <c r="L334" s="218" t="e">
        <f>'10_Personale'!I57</f>
        <v>#DIV/0!</v>
      </c>
      <c r="M334" s="217">
        <f>'10_Personale'!K57</f>
        <v>0</v>
      </c>
      <c r="N334" s="146" t="str">
        <f t="shared" ca="1" si="4"/>
        <v>10_Personale_57</v>
      </c>
      <c r="O334" s="223">
        <f>'10_Personale'!J57</f>
        <v>0</v>
      </c>
    </row>
    <row r="335" spans="1:15" ht="15" customHeight="1">
      <c r="A335" s="146" t="str">
        <f ca="1">TRIM(MID(CELL("nomefile",'10_Personale'!$A$1),FIND("]",CELL("nomefile",'10_Personale'!$A$1))+1,LEN(CELL("nomefile",'10_Personale'!$A$1))-FIND("]",CELL("nomefile",'10_Personale'!$A$1))))</f>
        <v>10_Personale</v>
      </c>
      <c r="B335" s="146">
        <f ca="1">CELL("riga",'10_Personale'!A58)</f>
        <v>58</v>
      </c>
      <c r="C335" s="146">
        <f>'INPUT CE'!$C$1</f>
        <v>509</v>
      </c>
      <c r="D335" s="146" t="str">
        <f>'10_Personale'!A58</f>
        <v>BA1390</v>
      </c>
      <c r="E335" s="146" t="str">
        <f>'10_Personale'!B58</f>
        <v>B.2.A.15.3.A) Consulenze sanitarie da privato - articolo 55, comma 2, CCNL 8 giugno 2000</v>
      </c>
      <c r="F335" s="217" t="str">
        <f>'10_Personale'!C58</f>
        <v>Consulenze sanitarie da privato - articolo 55, comma 2, CCNL 8 giugno 2000</v>
      </c>
      <c r="G335" s="221">
        <f>'10_Personale'!D58</f>
        <v>1506660</v>
      </c>
      <c r="H335" s="221">
        <f>'10_Personale'!E58</f>
        <v>2999652.85</v>
      </c>
      <c r="I335" s="221">
        <f>'10_Personale'!F58</f>
        <v>2943044.43</v>
      </c>
      <c r="J335" s="221">
        <f>'10_Personale'!G58</f>
        <v>1788862.9</v>
      </c>
      <c r="K335" s="221">
        <f>'10_Personale'!H58</f>
        <v>-56608.419999999925</v>
      </c>
      <c r="L335" s="218">
        <f>'10_Personale'!I58</f>
        <v>-1.887165709858718E-2</v>
      </c>
      <c r="M335" s="217" t="str">
        <f>'10_Personale'!K58</f>
        <v>Lo scostamento risente dei finanziamenti assegnati per l'anno 2021: fondo DDR 33/2021 per vaccino; Risorse della DGR 1293/2021 per recupero liste d'attesa;  Risorse non utilizzate nell'anno 2020 DGR 1329/2020; utilizzo delle risorse storiche DGR 258/2021.</v>
      </c>
      <c r="N335" s="146" t="str">
        <f t="shared" ca="1" si="4"/>
        <v>10_Personale_58</v>
      </c>
      <c r="O335" s="223">
        <f>'10_Personale'!J58</f>
        <v>0</v>
      </c>
    </row>
    <row r="336" spans="1:15" ht="15" customHeight="1">
      <c r="A336" s="146" t="str">
        <f ca="1">TRIM(MID(CELL("nomefile",'10_Personale'!$A$1),FIND("]",CELL("nomefile",'10_Personale'!$A$1))+1,LEN(CELL("nomefile",'10_Personale'!$A$1))-FIND("]",CELL("nomefile",'10_Personale'!$A$1))))</f>
        <v>10_Personale</v>
      </c>
      <c r="B336" s="146">
        <f ca="1">CELL("riga",'10_Personale'!A59)</f>
        <v>59</v>
      </c>
      <c r="C336" s="146">
        <f>'INPUT CE'!$C$1</f>
        <v>509</v>
      </c>
      <c r="D336" s="146" t="str">
        <f>'10_Personale'!A59</f>
        <v>BA1400</v>
      </c>
      <c r="E336" s="146" t="str">
        <f>'10_Personale'!B59</f>
        <v>B.2.A.15.3.B) Altre consulenze sanitarie e sociosanitarie da privato</v>
      </c>
      <c r="F336" s="217" t="str">
        <f>'10_Personale'!C59</f>
        <v>Altre consulenze sanitarie e sociosanitarie da privato</v>
      </c>
      <c r="G336" s="221">
        <f>'10_Personale'!D59</f>
        <v>0</v>
      </c>
      <c r="H336" s="221">
        <f>'10_Personale'!E59</f>
        <v>0</v>
      </c>
      <c r="I336" s="221">
        <f>'10_Personale'!F59</f>
        <v>0</v>
      </c>
      <c r="J336" s="221">
        <f>'10_Personale'!G59</f>
        <v>0</v>
      </c>
      <c r="K336" s="221">
        <f>'10_Personale'!H59</f>
        <v>0</v>
      </c>
      <c r="L336" s="218" t="e">
        <f>'10_Personale'!I59</f>
        <v>#DIV/0!</v>
      </c>
      <c r="M336" s="217">
        <f>'10_Personale'!K59</f>
        <v>0</v>
      </c>
      <c r="N336" s="146" t="str">
        <f t="shared" ca="1" si="4"/>
        <v>10_Personale_59</v>
      </c>
      <c r="O336" s="223">
        <f>'10_Personale'!J59</f>
        <v>0</v>
      </c>
    </row>
    <row r="337" spans="1:15" ht="15" customHeight="1">
      <c r="A337" s="146" t="str">
        <f ca="1">TRIM(MID(CELL("nomefile",'10_Personale'!$A$1),FIND("]",CELL("nomefile",'10_Personale'!$A$1))+1,LEN(CELL("nomefile",'10_Personale'!$A$1))-FIND("]",CELL("nomefile",'10_Personale'!$A$1))))</f>
        <v>10_Personale</v>
      </c>
      <c r="B337" s="146">
        <f ca="1">CELL("riga",'10_Personale'!A60)</f>
        <v>60</v>
      </c>
      <c r="C337" s="146">
        <f>'INPUT CE'!$C$1</f>
        <v>509</v>
      </c>
      <c r="D337" s="146" t="str">
        <f>'10_Personale'!A60</f>
        <v>BA1410</v>
      </c>
      <c r="E337" s="146" t="str">
        <f>'10_Personale'!B60</f>
        <v>B.2.A.15.3.C) Collaborazioni coordinate e continuative sanitarie e sociosanitarie da privato</v>
      </c>
      <c r="F337" s="217" t="str">
        <f>'10_Personale'!C60</f>
        <v>Collaborazioni coordinate e continuative sanitarie e sociosanitarie da privato</v>
      </c>
      <c r="G337" s="221">
        <f>'10_Personale'!D60</f>
        <v>0</v>
      </c>
      <c r="H337" s="221">
        <f>'10_Personale'!E60</f>
        <v>554456.31999999995</v>
      </c>
      <c r="I337" s="221">
        <f>'10_Personale'!F60</f>
        <v>2071243.33</v>
      </c>
      <c r="J337" s="221">
        <f>'10_Personale'!G60</f>
        <v>2071243.33</v>
      </c>
      <c r="K337" s="221">
        <f>'10_Personale'!H60</f>
        <v>1516787.0100000002</v>
      </c>
      <c r="L337" s="218">
        <f>'10_Personale'!I60</f>
        <v>2.735629399985918</v>
      </c>
      <c r="M337" s="217" t="str">
        <f>'10_Personale'!K60</f>
        <v>Attivazione rispetto all'anno 2020 di nuovi incarichi di CO.CO.CO per emergenza Covid su autorizzazione regionale. Consolidati per 12 mesi i contratti attivati durante il 2020 su cui hanno agito per frazioni di anno.</v>
      </c>
      <c r="N337" s="146" t="str">
        <f t="shared" ca="1" si="4"/>
        <v>10_Personale_60</v>
      </c>
      <c r="O337" s="223">
        <f>'10_Personale'!J60</f>
        <v>0</v>
      </c>
    </row>
    <row r="338" spans="1:15" ht="15" customHeight="1">
      <c r="A338" s="146" t="str">
        <f ca="1">TRIM(MID(CELL("nomefile",'10_Personale'!$A$1),FIND("]",CELL("nomefile",'10_Personale'!$A$1))+1,LEN(CELL("nomefile",'10_Personale'!$A$1))-FIND("]",CELL("nomefile",'10_Personale'!$A$1))))</f>
        <v>10_Personale</v>
      </c>
      <c r="B338" s="146">
        <f ca="1">CELL("riga",'10_Personale'!A61)</f>
        <v>61</v>
      </c>
      <c r="C338" s="146">
        <f>'INPUT CE'!$C$1</f>
        <v>509</v>
      </c>
      <c r="D338" s="146" t="str">
        <f>'10_Personale'!A61</f>
        <v>BA1420</v>
      </c>
      <c r="E338" s="146" t="str">
        <f>'10_Personale'!B61</f>
        <v xml:space="preserve">B.2.A.15.3.D) Indennità a personale universitario - area sanitaria </v>
      </c>
      <c r="F338" s="217" t="str">
        <f>'10_Personale'!C61</f>
        <v>Indennità a personale universitario - area sanitaria</v>
      </c>
      <c r="G338" s="221">
        <f>'10_Personale'!D61</f>
        <v>0</v>
      </c>
      <c r="H338" s="221">
        <f>'10_Personale'!E61</f>
        <v>0</v>
      </c>
      <c r="I338" s="221">
        <f>'10_Personale'!F61</f>
        <v>0</v>
      </c>
      <c r="J338" s="221">
        <f>'10_Personale'!G61</f>
        <v>0</v>
      </c>
      <c r="K338" s="221">
        <f>'10_Personale'!H61</f>
        <v>0</v>
      </c>
      <c r="L338" s="218" t="e">
        <f>'10_Personale'!I61</f>
        <v>#DIV/0!</v>
      </c>
      <c r="M338" s="217">
        <f>'10_Personale'!K61</f>
        <v>0</v>
      </c>
      <c r="N338" s="146" t="str">
        <f t="shared" ca="1" si="4"/>
        <v>10_Personale_61</v>
      </c>
      <c r="O338" s="223">
        <f>'10_Personale'!J61</f>
        <v>0</v>
      </c>
    </row>
    <row r="339" spans="1:15" ht="15" customHeight="1">
      <c r="A339" s="146" t="str">
        <f ca="1">TRIM(MID(CELL("nomefile",'10_Personale'!$A$1),FIND("]",CELL("nomefile",'10_Personale'!$A$1))+1,LEN(CELL("nomefile",'10_Personale'!$A$1))-FIND("]",CELL("nomefile",'10_Personale'!$A$1))))</f>
        <v>10_Personale</v>
      </c>
      <c r="B339" s="146">
        <f ca="1">CELL("riga",'10_Personale'!A62)</f>
        <v>62</v>
      </c>
      <c r="C339" s="146">
        <f>'INPUT CE'!$C$1</f>
        <v>509</v>
      </c>
      <c r="D339" s="146" t="str">
        <f>'10_Personale'!A62</f>
        <v>BA1430</v>
      </c>
      <c r="E339" s="146" t="str">
        <f>'10_Personale'!B62</f>
        <v xml:space="preserve">B.2.A.15.3.E) Lavoro interinale - area sanitaria </v>
      </c>
      <c r="F339" s="217" t="str">
        <f>'10_Personale'!C62</f>
        <v>Lavoro interinale - area sanitaria</v>
      </c>
      <c r="G339" s="221">
        <f>'10_Personale'!D62</f>
        <v>0</v>
      </c>
      <c r="H339" s="221">
        <f>'10_Personale'!E62</f>
        <v>271938.96000000002</v>
      </c>
      <c r="I339" s="221">
        <f>'10_Personale'!F62</f>
        <v>292131.15000000002</v>
      </c>
      <c r="J339" s="221">
        <f>'10_Personale'!G62</f>
        <v>292131.15000000002</v>
      </c>
      <c r="K339" s="221">
        <f>'10_Personale'!H62</f>
        <v>20192.190000000002</v>
      </c>
      <c r="L339" s="218">
        <f>'10_Personale'!I62</f>
        <v>7.4252655816584801E-2</v>
      </c>
      <c r="M339" s="217" t="str">
        <f>'10_Personale'!K62</f>
        <v>Lo scostamento risente dell'imputazione su bilancio 2021 del costo del personale fornito dall'aggiudicatario del serv. Di somministraione di lavoro termporaneio per il primo semestre ( delibera n.1099 del 30/12/2021).</v>
      </c>
      <c r="N339" s="146" t="str">
        <f t="shared" ca="1" si="4"/>
        <v>10_Personale_62</v>
      </c>
      <c r="O339" s="223">
        <f>'10_Personale'!J62</f>
        <v>0</v>
      </c>
    </row>
    <row r="340" spans="1:15" ht="15" customHeight="1">
      <c r="A340" s="146" t="str">
        <f ca="1">TRIM(MID(CELL("nomefile",'10_Personale'!$A$1),FIND("]",CELL("nomefile",'10_Personale'!$A$1))+1,LEN(CELL("nomefile",'10_Personale'!$A$1))-FIND("]",CELL("nomefile",'10_Personale'!$A$1))))</f>
        <v>10_Personale</v>
      </c>
      <c r="B340" s="146">
        <f ca="1">CELL("riga",'10_Personale'!A63)</f>
        <v>63</v>
      </c>
      <c r="C340" s="146">
        <f>'INPUT CE'!$C$1</f>
        <v>509</v>
      </c>
      <c r="D340" s="146" t="str">
        <f>'10_Personale'!A63</f>
        <v>BA1440</v>
      </c>
      <c r="E340" s="146" t="str">
        <f>'10_Personale'!B63</f>
        <v xml:space="preserve">B.2.A.15.3.F) Altre collaborazioni e prestazioni di lavoro - area sanitaria </v>
      </c>
      <c r="F340" s="217" t="str">
        <f>'10_Personale'!C63</f>
        <v>Altre collaborazioni e prestazioni di lavoro - area sanitaria</v>
      </c>
      <c r="G340" s="221">
        <f>'10_Personale'!D63</f>
        <v>48568.58</v>
      </c>
      <c r="H340" s="221">
        <f>'10_Personale'!E63</f>
        <v>115589.35</v>
      </c>
      <c r="I340" s="221">
        <f>'10_Personale'!F63</f>
        <v>98043.78</v>
      </c>
      <c r="J340" s="221">
        <f>'10_Personale'!G63</f>
        <v>0</v>
      </c>
      <c r="K340" s="221">
        <f>'10_Personale'!H63</f>
        <v>-17545.570000000007</v>
      </c>
      <c r="L340" s="218">
        <f>'10_Personale'!I63</f>
        <v>-0.15179227151982433</v>
      </c>
      <c r="M340" s="217">
        <f>'10_Personale'!K63</f>
        <v>0</v>
      </c>
      <c r="N340" s="146" t="str">
        <f t="shared" ca="1" si="4"/>
        <v>10_Personale_63</v>
      </c>
      <c r="O340" s="223">
        <f>'10_Personale'!J63</f>
        <v>0</v>
      </c>
    </row>
    <row r="341" spans="1:15" ht="15" customHeight="1">
      <c r="A341" s="146" t="str">
        <f ca="1">TRIM(MID(CELL("nomefile",'10_Personale'!$A$1),FIND("]",CELL("nomefile",'10_Personale'!$A$1))+1,LEN(CELL("nomefile",'10_Personale'!$A$1))-FIND("]",CELL("nomefile",'10_Personale'!$A$1))))</f>
        <v>10_Personale</v>
      </c>
      <c r="B341" s="146">
        <f ca="1">CELL("riga",'10_Personale'!A64)</f>
        <v>64</v>
      </c>
      <c r="C341" s="146">
        <f>'INPUT CE'!$C$1</f>
        <v>509</v>
      </c>
      <c r="D341" s="146" t="str">
        <f>'10_Personale'!A64</f>
        <v>BA1460</v>
      </c>
      <c r="E341" s="146" t="str">
        <f>'10_Personale'!B64</f>
        <v>B.2.A.15.4.A) Rimborso oneri stipendiali personale sanitario in comando da Aziende sanitarie pubbliche della Regione</v>
      </c>
      <c r="F341" s="217" t="str">
        <f>'10_Personale'!C64</f>
        <v>Rimborso oneri stipendiali personale sanitario in comando da Aziende sanitarie pubbliche della Regione</v>
      </c>
      <c r="G341" s="221">
        <f>'10_Personale'!D64</f>
        <v>0</v>
      </c>
      <c r="H341" s="221">
        <f>'10_Personale'!E64</f>
        <v>0</v>
      </c>
      <c r="I341" s="221">
        <f>'10_Personale'!F64</f>
        <v>13786.97</v>
      </c>
      <c r="J341" s="221">
        <f>'10_Personale'!G64</f>
        <v>0</v>
      </c>
      <c r="K341" s="221">
        <f>'10_Personale'!H64</f>
        <v>13786.97</v>
      </c>
      <c r="L341" s="218" t="e">
        <f>'10_Personale'!I64</f>
        <v>#DIV/0!</v>
      </c>
      <c r="M341" s="217" t="str">
        <f>'10_Personale'!K64</f>
        <v>Comando di 4 ostetriche da AZ.ospedaliera di Verona per il mese di agosto 2021.</v>
      </c>
      <c r="N341" s="146" t="str">
        <f t="shared" ca="1" si="4"/>
        <v>10_Personale_64</v>
      </c>
      <c r="O341" s="223">
        <f>'10_Personale'!J64</f>
        <v>0</v>
      </c>
    </row>
    <row r="342" spans="1:15" ht="15" customHeight="1">
      <c r="A342" s="146" t="str">
        <f ca="1">TRIM(MID(CELL("nomefile",'10_Personale'!$A$1),FIND("]",CELL("nomefile",'10_Personale'!$A$1))+1,LEN(CELL("nomefile",'10_Personale'!$A$1))-FIND("]",CELL("nomefile",'10_Personale'!$A$1))))</f>
        <v>10_Personale</v>
      </c>
      <c r="B342" s="146">
        <f ca="1">CELL("riga",'10_Personale'!A65)</f>
        <v>65</v>
      </c>
      <c r="C342" s="146">
        <f>'INPUT CE'!$C$1</f>
        <v>509</v>
      </c>
      <c r="D342" s="146" t="str">
        <f>'10_Personale'!A65</f>
        <v>BA1470</v>
      </c>
      <c r="E342" s="146" t="str">
        <f>'10_Personale'!B65</f>
        <v>B.2.A.15.4.B) Rimborso oneri stipendiali personale sanitario in comando da Regioni, soggetti pubblici e da Università</v>
      </c>
      <c r="F342" s="217" t="str">
        <f>'10_Personale'!C65</f>
        <v>Rimborso oneri stipendiali personale sanitario in comando da Regioni, soggetti pubblici e da Università</v>
      </c>
      <c r="G342" s="221">
        <f>'10_Personale'!D65</f>
        <v>16500.650000000001</v>
      </c>
      <c r="H342" s="221">
        <f>'10_Personale'!E65</f>
        <v>0</v>
      </c>
      <c r="I342" s="221">
        <f>'10_Personale'!F65</f>
        <v>0</v>
      </c>
      <c r="J342" s="221">
        <f>'10_Personale'!G65</f>
        <v>0</v>
      </c>
      <c r="K342" s="221">
        <f>'10_Personale'!H65</f>
        <v>0</v>
      </c>
      <c r="L342" s="218" t="e">
        <f>'10_Personale'!I65</f>
        <v>#DIV/0!</v>
      </c>
      <c r="M342" s="217">
        <f>'10_Personale'!K65</f>
        <v>0</v>
      </c>
      <c r="N342" s="146" t="str">
        <f t="shared" ca="1" si="4"/>
        <v>10_Personale_65</v>
      </c>
      <c r="O342" s="223">
        <f>'10_Personale'!J65</f>
        <v>0</v>
      </c>
    </row>
    <row r="343" spans="1:15" ht="15" customHeight="1">
      <c r="A343" s="146" t="str">
        <f ca="1">TRIM(MID(CELL("nomefile",'10_Personale'!$A$1),FIND("]",CELL("nomefile",'10_Personale'!$A$1))+1,LEN(CELL("nomefile",'10_Personale'!$A$1))-FIND("]",CELL("nomefile",'10_Personale'!$A$1))))</f>
        <v>10_Personale</v>
      </c>
      <c r="B343" s="146">
        <f ca="1">CELL("riga",'10_Personale'!A66)</f>
        <v>66</v>
      </c>
      <c r="C343" s="146">
        <f>'INPUT CE'!$C$1</f>
        <v>509</v>
      </c>
      <c r="D343" s="146" t="str">
        <f>'10_Personale'!A66</f>
        <v>BA1480</v>
      </c>
      <c r="E343" s="146" t="str">
        <f>'10_Personale'!B66</f>
        <v>B.2.A.15.4.C) Rimborso oneri stipendiali personale sanitario in comando da aziende di altre Regioni (Extraregione)</v>
      </c>
      <c r="F343" s="217" t="str">
        <f>'10_Personale'!C66</f>
        <v>Rimborso oneri stipendiali personale sanitario in comando da aziende di altre Regioni (Extraregione)</v>
      </c>
      <c r="G343" s="221">
        <f>'10_Personale'!D66</f>
        <v>0</v>
      </c>
      <c r="H343" s="221">
        <f>'10_Personale'!E66</f>
        <v>0</v>
      </c>
      <c r="I343" s="221">
        <f>'10_Personale'!F66</f>
        <v>0</v>
      </c>
      <c r="J343" s="221">
        <f>'10_Personale'!G66</f>
        <v>0</v>
      </c>
      <c r="K343" s="221">
        <f>'10_Personale'!H66</f>
        <v>0</v>
      </c>
      <c r="L343" s="218" t="e">
        <f>'10_Personale'!I66</f>
        <v>#DIV/0!</v>
      </c>
      <c r="M343" s="217">
        <f>'10_Personale'!K66</f>
        <v>0</v>
      </c>
      <c r="N343" s="146" t="str">
        <f t="shared" ca="1" si="4"/>
        <v>10_Personale_66</v>
      </c>
      <c r="O343" s="223">
        <f>'10_Personale'!J66</f>
        <v>0</v>
      </c>
    </row>
    <row r="344" spans="1:15" ht="15" customHeight="1">
      <c r="A344" s="146" t="str">
        <f ca="1">TRIM(MID(CELL("nomefile",'10_Personale'!$A$1),FIND("]",CELL("nomefile",'10_Personale'!$A$1))+1,LEN(CELL("nomefile",'10_Personale'!$A$1))-FIND("]",CELL("nomefile",'10_Personale'!$A$1))))</f>
        <v>10_Personale</v>
      </c>
      <c r="B344" s="146">
        <f ca="1">CELL("riga",'10_Personale'!A69)</f>
        <v>69</v>
      </c>
      <c r="C344" s="146">
        <f>'INPUT CE'!$C$1</f>
        <v>509</v>
      </c>
      <c r="D344" s="146" t="str">
        <f>'10_Personale'!A69</f>
        <v>BA1750</v>
      </c>
      <c r="E344" s="146" t="str">
        <f>'10_Personale'!B69</f>
        <v>B.2.B.2)  Consulenze, Collaborazioni, Interinale e altre prestazioni di lavoro non sanitarie</v>
      </c>
      <c r="F344" s="217" t="str">
        <f>'10_Personale'!C69</f>
        <v>Consulenze, Collaborazioni, Interinale e altre prestazioni di lavoro non sanitarie</v>
      </c>
      <c r="G344" s="221">
        <f>'10_Personale'!D69</f>
        <v>17782.29</v>
      </c>
      <c r="H344" s="221">
        <f>'10_Personale'!E69</f>
        <v>17414.919999999998</v>
      </c>
      <c r="I344" s="221">
        <f>'10_Personale'!F69</f>
        <v>70489.87</v>
      </c>
      <c r="J344" s="221">
        <f>'10_Personale'!G69</f>
        <v>0</v>
      </c>
      <c r="K344" s="221">
        <f>'10_Personale'!H69</f>
        <v>53074.95</v>
      </c>
      <c r="L344" s="218">
        <f>'10_Personale'!I69</f>
        <v>3.047671192287992</v>
      </c>
      <c r="M344" s="146">
        <f>'10_Personale'!K69</f>
        <v>0</v>
      </c>
      <c r="N344" s="146" t="str">
        <f t="shared" ca="1" si="4"/>
        <v>10_Personale_69</v>
      </c>
      <c r="O344" s="223" t="e">
        <f>'10_Personale'!J69</f>
        <v>#REF!</v>
      </c>
    </row>
    <row r="345" spans="1:15" ht="15" customHeight="1">
      <c r="A345" s="146" t="str">
        <f ca="1">TRIM(MID(CELL("nomefile",'10_Personale'!$A$1),FIND("]",CELL("nomefile",'10_Personale'!$A$1))+1,LEN(CELL("nomefile",'10_Personale'!$A$1))-FIND("]",CELL("nomefile",'10_Personale'!$A$1))))</f>
        <v>10_Personale</v>
      </c>
      <c r="B345" s="146">
        <f ca="1">CELL("riga",'10_Personale'!A70)</f>
        <v>70</v>
      </c>
      <c r="C345" s="146">
        <f>'INPUT CE'!$C$1</f>
        <v>509</v>
      </c>
      <c r="D345" s="146" t="str">
        <f>'10_Personale'!A70</f>
        <v>BA1760</v>
      </c>
      <c r="E345" s="146" t="str">
        <f>'10_Personale'!B70</f>
        <v>B.2.B.2.1) Consulenze non sanitarie da Aziende sanitarie pubbliche della Regione</v>
      </c>
      <c r="F345" s="217" t="str">
        <f>'10_Personale'!C70</f>
        <v>Consulenze non sanitarie da Aziende sanitarie pubbliche della Regione</v>
      </c>
      <c r="G345" s="221">
        <f>'10_Personale'!D70</f>
        <v>0</v>
      </c>
      <c r="H345" s="221">
        <f>'10_Personale'!E70</f>
        <v>0</v>
      </c>
      <c r="I345" s="221">
        <f>'10_Personale'!F70</f>
        <v>0</v>
      </c>
      <c r="J345" s="221">
        <f>'10_Personale'!G70</f>
        <v>0</v>
      </c>
      <c r="K345" s="221">
        <f>'10_Personale'!H70</f>
        <v>0</v>
      </c>
      <c r="L345" s="218" t="e">
        <f>'10_Personale'!I70</f>
        <v>#DIV/0!</v>
      </c>
      <c r="M345" s="217">
        <f>'10_Personale'!K70</f>
        <v>0</v>
      </c>
      <c r="N345" s="146" t="str">
        <f t="shared" ca="1" si="4"/>
        <v>10_Personale_70</v>
      </c>
      <c r="O345" s="223">
        <f>'10_Personale'!J70</f>
        <v>0</v>
      </c>
    </row>
    <row r="346" spans="1:15" ht="15" customHeight="1">
      <c r="A346" s="146" t="str">
        <f ca="1">TRIM(MID(CELL("nomefile",'10_Personale'!$A$1),FIND("]",CELL("nomefile",'10_Personale'!$A$1))+1,LEN(CELL("nomefile",'10_Personale'!$A$1))-FIND("]",CELL("nomefile",'10_Personale'!$A$1))))</f>
        <v>10_Personale</v>
      </c>
      <c r="B346" s="146">
        <f ca="1">CELL("riga",'10_Personale'!A71)</f>
        <v>71</v>
      </c>
      <c r="C346" s="146">
        <f>'INPUT CE'!$C$1</f>
        <v>509</v>
      </c>
      <c r="D346" s="146" t="str">
        <f>'10_Personale'!A71</f>
        <v>BA1770</v>
      </c>
      <c r="E346" s="146" t="str">
        <f>'10_Personale'!B71</f>
        <v>B.2.B.2.2) Consulenze non sanitarie da Terzi - Altri soggetti pubblici</v>
      </c>
      <c r="F346" s="217" t="str">
        <f>'10_Personale'!C71</f>
        <v>Consulenze non sanitarie da Terzi - Altri soggetti pubblici</v>
      </c>
      <c r="G346" s="221">
        <f>'10_Personale'!D71</f>
        <v>0</v>
      </c>
      <c r="H346" s="221">
        <f>'10_Personale'!E71</f>
        <v>0</v>
      </c>
      <c r="I346" s="221">
        <f>'10_Personale'!F71</f>
        <v>0</v>
      </c>
      <c r="J346" s="221">
        <f>'10_Personale'!G71</f>
        <v>0</v>
      </c>
      <c r="K346" s="221">
        <f>'10_Personale'!H71</f>
        <v>0</v>
      </c>
      <c r="L346" s="218" t="e">
        <f>'10_Personale'!I71</f>
        <v>#DIV/0!</v>
      </c>
      <c r="M346" s="217">
        <f>'10_Personale'!K71</f>
        <v>0</v>
      </c>
      <c r="N346" s="146" t="str">
        <f t="shared" ca="1" si="4"/>
        <v>10_Personale_71</v>
      </c>
      <c r="O346" s="223">
        <f>'10_Personale'!J71</f>
        <v>0</v>
      </c>
    </row>
    <row r="347" spans="1:15" ht="15" customHeight="1">
      <c r="A347" s="146" t="str">
        <f ca="1">TRIM(MID(CELL("nomefile",'10_Personale'!$A$1),FIND("]",CELL("nomefile",'10_Personale'!$A$1))+1,LEN(CELL("nomefile",'10_Personale'!$A$1))-FIND("]",CELL("nomefile",'10_Personale'!$A$1))))</f>
        <v>10_Personale</v>
      </c>
      <c r="B347" s="146">
        <f ca="1">CELL("riga",'10_Personale'!A72)</f>
        <v>72</v>
      </c>
      <c r="C347" s="146">
        <f>'INPUT CE'!$C$1</f>
        <v>509</v>
      </c>
      <c r="D347" s="146" t="str">
        <f>'10_Personale'!A72</f>
        <v>BA1790</v>
      </c>
      <c r="E347" s="146" t="str">
        <f>'10_Personale'!B72</f>
        <v>B.2.B.2.3.A) Consulenze non sanitarie da privato</v>
      </c>
      <c r="F347" s="217" t="str">
        <f>'10_Personale'!C72</f>
        <v>Consulenze non sanitarie da privato</v>
      </c>
      <c r="G347" s="221">
        <f>'10_Personale'!D72</f>
        <v>0</v>
      </c>
      <c r="H347" s="221">
        <f>'10_Personale'!E72</f>
        <v>0</v>
      </c>
      <c r="I347" s="221">
        <f>'10_Personale'!F72</f>
        <v>0</v>
      </c>
      <c r="J347" s="221">
        <f>'10_Personale'!G72</f>
        <v>0</v>
      </c>
      <c r="K347" s="221">
        <f>'10_Personale'!H72</f>
        <v>0</v>
      </c>
      <c r="L347" s="218" t="e">
        <f>'10_Personale'!I72</f>
        <v>#DIV/0!</v>
      </c>
      <c r="M347" s="217">
        <f>'10_Personale'!K72</f>
        <v>0</v>
      </c>
      <c r="N347" s="146" t="str">
        <f t="shared" ca="1" si="4"/>
        <v>10_Personale_72</v>
      </c>
      <c r="O347" s="223">
        <f>'10_Personale'!J72</f>
        <v>0</v>
      </c>
    </row>
    <row r="348" spans="1:15" ht="15" customHeight="1">
      <c r="A348" s="146" t="str">
        <f ca="1">TRIM(MID(CELL("nomefile",'10_Personale'!$A$1),FIND("]",CELL("nomefile",'10_Personale'!$A$1))+1,LEN(CELL("nomefile",'10_Personale'!$A$1))-FIND("]",CELL("nomefile",'10_Personale'!$A$1))))</f>
        <v>10_Personale</v>
      </c>
      <c r="B348" s="146">
        <f ca="1">CELL("riga",'10_Personale'!A73)</f>
        <v>73</v>
      </c>
      <c r="C348" s="146">
        <f>'INPUT CE'!$C$1</f>
        <v>509</v>
      </c>
      <c r="D348" s="146" t="str">
        <f>'10_Personale'!A73</f>
        <v>BA1800</v>
      </c>
      <c r="E348" s="146" t="str">
        <f>'10_Personale'!B73</f>
        <v>B.2.B.2.3.B) Collaborazioni coordinate e continuative non sanitarie da privato</v>
      </c>
      <c r="F348" s="217" t="str">
        <f>'10_Personale'!C73</f>
        <v>Collaborazioni coordinate e continuative non sanitarie da privato</v>
      </c>
      <c r="G348" s="221">
        <f>'10_Personale'!D73</f>
        <v>0</v>
      </c>
      <c r="H348" s="221">
        <f>'10_Personale'!E73</f>
        <v>0</v>
      </c>
      <c r="I348" s="221">
        <f>'10_Personale'!F73</f>
        <v>0</v>
      </c>
      <c r="J348" s="221">
        <f>'10_Personale'!G73</f>
        <v>0</v>
      </c>
      <c r="K348" s="221">
        <f>'10_Personale'!H73</f>
        <v>0</v>
      </c>
      <c r="L348" s="218" t="e">
        <f>'10_Personale'!I73</f>
        <v>#DIV/0!</v>
      </c>
      <c r="M348" s="217">
        <f>'10_Personale'!K73</f>
        <v>0</v>
      </c>
      <c r="N348" s="146" t="str">
        <f t="shared" ca="1" si="4"/>
        <v>10_Personale_73</v>
      </c>
      <c r="O348" s="223">
        <f>'10_Personale'!J73</f>
        <v>0</v>
      </c>
    </row>
    <row r="349" spans="1:15" ht="15" customHeight="1">
      <c r="A349" s="146" t="str">
        <f ca="1">TRIM(MID(CELL("nomefile",'10_Personale'!$A$1),FIND("]",CELL("nomefile",'10_Personale'!$A$1))+1,LEN(CELL("nomefile",'10_Personale'!$A$1))-FIND("]",CELL("nomefile",'10_Personale'!$A$1))))</f>
        <v>10_Personale</v>
      </c>
      <c r="B349" s="146">
        <f ca="1">CELL("riga",'10_Personale'!A74)</f>
        <v>74</v>
      </c>
      <c r="C349" s="146">
        <f>'INPUT CE'!$C$1</f>
        <v>509</v>
      </c>
      <c r="D349" s="146" t="str">
        <f>'10_Personale'!A74</f>
        <v>BA1810</v>
      </c>
      <c r="E349" s="146" t="str">
        <f>'10_Personale'!B74</f>
        <v>B.2.B.2.3.C) Indennità a personale universitario - area non sanitaria</v>
      </c>
      <c r="F349" s="217" t="str">
        <f>'10_Personale'!C74</f>
        <v>Indennità a personale universitario - area non sanitaria</v>
      </c>
      <c r="G349" s="221">
        <f>'10_Personale'!D74</f>
        <v>0</v>
      </c>
      <c r="H349" s="221">
        <f>'10_Personale'!E74</f>
        <v>0</v>
      </c>
      <c r="I349" s="221">
        <f>'10_Personale'!F74</f>
        <v>0</v>
      </c>
      <c r="J349" s="221">
        <f>'10_Personale'!G74</f>
        <v>0</v>
      </c>
      <c r="K349" s="221">
        <f>'10_Personale'!H74</f>
        <v>0</v>
      </c>
      <c r="L349" s="218" t="e">
        <f>'10_Personale'!I74</f>
        <v>#DIV/0!</v>
      </c>
      <c r="M349" s="217">
        <f>'10_Personale'!K74</f>
        <v>0</v>
      </c>
      <c r="N349" s="146" t="str">
        <f t="shared" ca="1" si="4"/>
        <v>10_Personale_74</v>
      </c>
      <c r="O349" s="223">
        <f>'10_Personale'!J74</f>
        <v>0</v>
      </c>
    </row>
    <row r="350" spans="1:15" ht="15" customHeight="1">
      <c r="A350" s="146" t="str">
        <f ca="1">TRIM(MID(CELL("nomefile",'10_Personale'!$A$1),FIND("]",CELL("nomefile",'10_Personale'!$A$1))+1,LEN(CELL("nomefile",'10_Personale'!$A$1))-FIND("]",CELL("nomefile",'10_Personale'!$A$1))))</f>
        <v>10_Personale</v>
      </c>
      <c r="B350" s="146">
        <f ca="1">CELL("riga",'10_Personale'!A75)</f>
        <v>75</v>
      </c>
      <c r="C350" s="146">
        <f>'INPUT CE'!$C$1</f>
        <v>509</v>
      </c>
      <c r="D350" s="146" t="str">
        <f>'10_Personale'!A75</f>
        <v>BA1820</v>
      </c>
      <c r="E350" s="146" t="str">
        <f>'10_Personale'!B75</f>
        <v>B.2.B.2.3.D) Lavoro interinale - area non sanitaria</v>
      </c>
      <c r="F350" s="217" t="str">
        <f>'10_Personale'!C75</f>
        <v>Lavoro interinale - area non sanitaria</v>
      </c>
      <c r="G350" s="221">
        <f>'10_Personale'!D75</f>
        <v>0</v>
      </c>
      <c r="H350" s="221">
        <f>'10_Personale'!E75</f>
        <v>0</v>
      </c>
      <c r="I350" s="221">
        <f>'10_Personale'!F75</f>
        <v>0</v>
      </c>
      <c r="J350" s="221">
        <f>'10_Personale'!G75</f>
        <v>0</v>
      </c>
      <c r="K350" s="221">
        <f>'10_Personale'!H75</f>
        <v>0</v>
      </c>
      <c r="L350" s="218" t="e">
        <f>'10_Personale'!I75</f>
        <v>#DIV/0!</v>
      </c>
      <c r="M350" s="217">
        <f>'10_Personale'!K75</f>
        <v>0</v>
      </c>
      <c r="N350" s="146" t="str">
        <f t="shared" ca="1" si="4"/>
        <v>10_Personale_75</v>
      </c>
      <c r="O350" s="223">
        <f>'10_Personale'!J75</f>
        <v>0</v>
      </c>
    </row>
    <row r="351" spans="1:15" ht="15" customHeight="1">
      <c r="A351" s="146" t="str">
        <f ca="1">TRIM(MID(CELL("nomefile",'10_Personale'!$A$1),FIND("]",CELL("nomefile",'10_Personale'!$A$1))+1,LEN(CELL("nomefile",'10_Personale'!$A$1))-FIND("]",CELL("nomefile",'10_Personale'!$A$1))))</f>
        <v>10_Personale</v>
      </c>
      <c r="B351" s="146">
        <f ca="1">CELL("riga",'10_Personale'!A76)</f>
        <v>76</v>
      </c>
      <c r="C351" s="146">
        <f>'INPUT CE'!$C$1</f>
        <v>509</v>
      </c>
      <c r="D351" s="146" t="str">
        <f>'10_Personale'!A76</f>
        <v>BA1830</v>
      </c>
      <c r="E351" s="146" t="str">
        <f>'10_Personale'!B76</f>
        <v>B.2.B.2.3.E) Altre collaborazioni e prestazioni di lavoro - area non sanitaria</v>
      </c>
      <c r="F351" s="217" t="str">
        <f>'10_Personale'!C76</f>
        <v>Altre collaborazioni e prestazioni di lavoro - area non sanitaria</v>
      </c>
      <c r="G351" s="221">
        <f>'10_Personale'!D76</f>
        <v>12682.29</v>
      </c>
      <c r="H351" s="221">
        <f>'10_Personale'!E76</f>
        <v>17414.919999999998</v>
      </c>
      <c r="I351" s="221">
        <f>'10_Personale'!F76</f>
        <v>67300.649999999994</v>
      </c>
      <c r="J351" s="221">
        <f>'10_Personale'!G76</f>
        <v>0</v>
      </c>
      <c r="K351" s="221">
        <f>'10_Personale'!H76</f>
        <v>49885.729999999996</v>
      </c>
      <c r="L351" s="218">
        <f>'10_Personale'!I76</f>
        <v>2.864539716518939</v>
      </c>
      <c r="M351" s="217" t="str">
        <f>'10_Personale'!K76</f>
        <v>borse di studio e altre prestazioni conseguenti a specifico finanziamento</v>
      </c>
      <c r="N351" s="146" t="str">
        <f t="shared" ca="1" si="4"/>
        <v>10_Personale_76</v>
      </c>
      <c r="O351" s="223">
        <f>'10_Personale'!J76</f>
        <v>0</v>
      </c>
    </row>
    <row r="352" spans="1:15" ht="15" customHeight="1">
      <c r="A352" s="146" t="str">
        <f ca="1">TRIM(MID(CELL("nomefile",'10_Personale'!$A$1),FIND("]",CELL("nomefile",'10_Personale'!$A$1))+1,LEN(CELL("nomefile",'10_Personale'!$A$1))-FIND("]",CELL("nomefile",'10_Personale'!$A$1))))</f>
        <v>10_Personale</v>
      </c>
      <c r="B352" s="146">
        <f ca="1">CELL("riga",'10_Personale'!A77)</f>
        <v>77</v>
      </c>
      <c r="C352" s="146">
        <f>'INPUT CE'!$C$1</f>
        <v>509</v>
      </c>
      <c r="D352" s="146" t="str">
        <f>'10_Personale'!A77</f>
        <v>BA1831</v>
      </c>
      <c r="E352" s="146" t="str">
        <f>'10_Personale'!B77</f>
        <v>B.2.B.2.3.F) Altre Consulenze non sanitarie da privato - in attuazione dell’art.79, comma 1 sexies lettera c), del D.L. 112/2008, convertito con legge 133/2008 e della legge 23 dicembre 2009 n. 191</v>
      </c>
      <c r="F352" s="217" t="str">
        <f>'10_Personale'!C77</f>
        <v>Altre Consulenze non sanitarie da privato - in attuazione dell’art.79, comma 1 sexies lettera c), del D.L. 112/2008, convertito con legge 133/2008 e della legge 23 dicembre 2009 n. 191</v>
      </c>
      <c r="G352" s="221">
        <f>'10_Personale'!D77</f>
        <v>0</v>
      </c>
      <c r="H352" s="221">
        <f>'10_Personale'!E77</f>
        <v>0</v>
      </c>
      <c r="I352" s="221">
        <f>'10_Personale'!F77</f>
        <v>0</v>
      </c>
      <c r="J352" s="221">
        <f>'10_Personale'!G77</f>
        <v>0</v>
      </c>
      <c r="K352" s="221">
        <f>'10_Personale'!H77</f>
        <v>0</v>
      </c>
      <c r="L352" s="218" t="e">
        <f>'10_Personale'!I77</f>
        <v>#DIV/0!</v>
      </c>
      <c r="M352" s="217">
        <f>'10_Personale'!K77</f>
        <v>0</v>
      </c>
      <c r="N352" s="146" t="str">
        <f t="shared" ca="1" si="4"/>
        <v>10_Personale_77</v>
      </c>
      <c r="O352" s="223">
        <f>'10_Personale'!J77</f>
        <v>0</v>
      </c>
    </row>
    <row r="353" spans="1:25" ht="15" customHeight="1">
      <c r="A353" s="146" t="str">
        <f ca="1">TRIM(MID(CELL("nomefile",'10_Personale'!$A$1),FIND("]",CELL("nomefile",'10_Personale'!$A$1))+1,LEN(CELL("nomefile",'10_Personale'!$A$1))-FIND("]",CELL("nomefile",'10_Personale'!$A$1))))</f>
        <v>10_Personale</v>
      </c>
      <c r="B353" s="146">
        <f ca="1">CELL("riga",'10_Personale'!A78)</f>
        <v>78</v>
      </c>
      <c r="C353" s="146">
        <f>'INPUT CE'!$C$1</f>
        <v>509</v>
      </c>
      <c r="D353" s="146" t="str">
        <f>'10_Personale'!A78</f>
        <v>BA1840</v>
      </c>
      <c r="E353" s="146" t="str">
        <f>'10_Personale'!B78</f>
        <v>B.2.B.2.4) Rimborso oneri stipendiali del personale non sanitario in comando</v>
      </c>
      <c r="F353" s="217" t="str">
        <f>'10_Personale'!C78</f>
        <v>Rimborso oneri stipendiali del personale non sanitario in comando</v>
      </c>
      <c r="G353" s="221">
        <f>'10_Personale'!D78</f>
        <v>5100</v>
      </c>
      <c r="H353" s="221">
        <f>'10_Personale'!E78</f>
        <v>0</v>
      </c>
      <c r="I353" s="221">
        <f>'10_Personale'!F78</f>
        <v>3189.22</v>
      </c>
      <c r="J353" s="221">
        <f>'10_Personale'!G78</f>
        <v>0</v>
      </c>
      <c r="K353" s="221">
        <f>'10_Personale'!H78</f>
        <v>3189.22</v>
      </c>
      <c r="L353" s="218" t="e">
        <f>'10_Personale'!I78</f>
        <v>#DIV/0!</v>
      </c>
      <c r="M353" s="217">
        <f>'10_Personale'!K78</f>
        <v>0</v>
      </c>
      <c r="N353" s="146" t="str">
        <f t="shared" ca="1" si="4"/>
        <v>10_Personale_78</v>
      </c>
      <c r="O353" s="223">
        <f>'10_Personale'!J78</f>
        <v>0</v>
      </c>
    </row>
    <row r="354" spans="1:25" ht="15" customHeight="1">
      <c r="A354" s="146" t="str">
        <f ca="1">TRIM(MID(CELL("nomefile",'10_Personale'!$A$1),FIND("]",CELL("nomefile",'10_Personale'!$A$1))+1,LEN(CELL("nomefile",'10_Personale'!$A$1))-FIND("]",CELL("nomefile",'10_Personale'!$A$1))))</f>
        <v>10_Personale</v>
      </c>
      <c r="B354" s="146">
        <f ca="1">CELL("riga",'10_Personale'!A79)</f>
        <v>79</v>
      </c>
      <c r="C354" s="146">
        <f>'INPUT CE'!$C$1</f>
        <v>509</v>
      </c>
      <c r="D354" s="146" t="str">
        <f>'10_Personale'!A79</f>
        <v>BA1850</v>
      </c>
      <c r="E354" s="146" t="str">
        <f>'10_Personale'!B79</f>
        <v>B.2.B.2.4.A) Rimborso oneri stipendiali personale non sanitario in comando da Aziende sanitarie pubbliche della Regione</v>
      </c>
      <c r="F354" s="217" t="str">
        <f>'10_Personale'!C79</f>
        <v>Rimborso oneri stipendiali personale non sanitario in comando da Aziende sanitarie pubbliche della Regione</v>
      </c>
      <c r="G354" s="221">
        <f>'10_Personale'!D79</f>
        <v>0</v>
      </c>
      <c r="H354" s="221">
        <f>'10_Personale'!E79</f>
        <v>0</v>
      </c>
      <c r="I354" s="221">
        <f>'10_Personale'!F79</f>
        <v>3189.22</v>
      </c>
      <c r="J354" s="221">
        <f>'10_Personale'!G79</f>
        <v>0</v>
      </c>
      <c r="K354" s="221">
        <f>'10_Personale'!H79</f>
        <v>3189.22</v>
      </c>
      <c r="L354" s="218" t="e">
        <f>'10_Personale'!I79</f>
        <v>#DIV/0!</v>
      </c>
      <c r="M354" s="217">
        <f>'10_Personale'!K79</f>
        <v>0</v>
      </c>
      <c r="N354" s="146" t="str">
        <f t="shared" ca="1" si="4"/>
        <v>10_Personale_79</v>
      </c>
      <c r="O354" s="223">
        <f>'10_Personale'!J79</f>
        <v>0</v>
      </c>
    </row>
    <row r="355" spans="1:25" ht="15" customHeight="1">
      <c r="A355" s="146" t="str">
        <f ca="1">TRIM(MID(CELL("nomefile",'10_Personale'!$A$1),FIND("]",CELL("nomefile",'10_Personale'!$A$1))+1,LEN(CELL("nomefile",'10_Personale'!$A$1))-FIND("]",CELL("nomefile",'10_Personale'!$A$1))))</f>
        <v>10_Personale</v>
      </c>
      <c r="B355" s="146">
        <f ca="1">CELL("riga",'10_Personale'!A80)</f>
        <v>80</v>
      </c>
      <c r="C355" s="146">
        <f>'INPUT CE'!$C$1</f>
        <v>509</v>
      </c>
      <c r="D355" s="146" t="str">
        <f>'10_Personale'!A80</f>
        <v>BA1860</v>
      </c>
      <c r="E355" s="146" t="str">
        <f>'10_Personale'!B80</f>
        <v>B.2.B.2.4.B) Rimborso oneri stipendiali personale non sanitario in comando da Regione, soggetti pubblici e da Università</v>
      </c>
      <c r="F355" s="217" t="str">
        <f>'10_Personale'!C80</f>
        <v>Rimborso oneri stipendiali personale non sanitario in comando da Regione, soggetti pubblici e da Università</v>
      </c>
      <c r="G355" s="221">
        <f>'10_Personale'!D80</f>
        <v>0</v>
      </c>
      <c r="H355" s="221">
        <f>'10_Personale'!E80</f>
        <v>0</v>
      </c>
      <c r="I355" s="221">
        <f>'10_Personale'!F80</f>
        <v>0</v>
      </c>
      <c r="J355" s="221">
        <f>'10_Personale'!G80</f>
        <v>0</v>
      </c>
      <c r="K355" s="221">
        <f>'10_Personale'!H80</f>
        <v>0</v>
      </c>
      <c r="L355" s="218" t="e">
        <f>'10_Personale'!I80</f>
        <v>#DIV/0!</v>
      </c>
      <c r="M355" s="217">
        <f>'10_Personale'!K80</f>
        <v>0</v>
      </c>
      <c r="N355" s="146" t="str">
        <f t="shared" ca="1" si="4"/>
        <v>10_Personale_80</v>
      </c>
      <c r="O355" s="223">
        <f>'10_Personale'!J80</f>
        <v>0</v>
      </c>
    </row>
    <row r="356" spans="1:25" ht="15" customHeight="1">
      <c r="A356" s="146" t="str">
        <f ca="1">TRIM(MID(CELL("nomefile",'10_Personale'!$A$1),FIND("]",CELL("nomefile",'10_Personale'!$A$1))+1,LEN(CELL("nomefile",'10_Personale'!$A$1))-FIND("]",CELL("nomefile",'10_Personale'!$A$1))))</f>
        <v>10_Personale</v>
      </c>
      <c r="B356" s="146">
        <f ca="1">CELL("riga",'10_Personale'!A81)</f>
        <v>81</v>
      </c>
      <c r="C356" s="146">
        <f>'INPUT CE'!$C$1</f>
        <v>509</v>
      </c>
      <c r="D356" s="146" t="str">
        <f>'10_Personale'!A81</f>
        <v>BA1870</v>
      </c>
      <c r="E356" s="146" t="str">
        <f>'10_Personale'!B81</f>
        <v>B.2.B.2.4.C) Rimborso oneri stipendiali personale non sanitario in comando da aziende di altre Regioni (Extraregione)</v>
      </c>
      <c r="F356" s="217" t="str">
        <f>'10_Personale'!C81</f>
        <v>Rimborso oneri stipendiali personale non sanitario in comando da aziende di altre Regioni (Extraregione)</v>
      </c>
      <c r="G356" s="221">
        <f>'10_Personale'!D81</f>
        <v>5100</v>
      </c>
      <c r="H356" s="221">
        <f>'10_Personale'!E81</f>
        <v>0</v>
      </c>
      <c r="I356" s="221">
        <f>'10_Personale'!F81</f>
        <v>0</v>
      </c>
      <c r="J356" s="221">
        <f>'10_Personale'!G81</f>
        <v>0</v>
      </c>
      <c r="K356" s="221">
        <f>'10_Personale'!H81</f>
        <v>0</v>
      </c>
      <c r="L356" s="218" t="e">
        <f>'10_Personale'!I81</f>
        <v>#DIV/0!</v>
      </c>
      <c r="M356" s="217">
        <f>'10_Personale'!K81</f>
        <v>0</v>
      </c>
      <c r="N356" s="146" t="str">
        <f t="shared" ca="1" si="4"/>
        <v>10_Personale_81</v>
      </c>
      <c r="O356" s="223">
        <f>'10_Personale'!J81</f>
        <v>0</v>
      </c>
    </row>
    <row r="357" spans="1:25" ht="15.75" customHeight="1">
      <c r="A357" s="212" t="str">
        <f ca="1">TRIM(MID(CELL("nomefile",'11_Ricavi'!$A$1),FIND("]",CELL("nomefile",'11_Ricavi'!$A$1))+1,LEN(CELL("nomefile",'11_Ricavi'!$A$1))-FIND("]",CELL("nomefile",'11_Ricavi'!$A$1))))</f>
        <v>11_Ricavi</v>
      </c>
      <c r="B357" s="212">
        <f ca="1">CELL("riga",'11_Ricavi'!A5)</f>
        <v>5</v>
      </c>
      <c r="C357" s="213">
        <f>'INPUT CE'!$C$1</f>
        <v>509</v>
      </c>
      <c r="D357" s="212" t="str">
        <f>'11_Ricavi'!A5</f>
        <v>AA0230</v>
      </c>
      <c r="E357" s="212" t="str">
        <f>'11_Ricavi'!B5</f>
        <v>A.1.D)  Contributi c/esercizio da privati</v>
      </c>
      <c r="F357" s="214" t="str">
        <f>'11_Ricavi'!C5</f>
        <v>Contributi c/esercizio da privati</v>
      </c>
      <c r="G357" s="220">
        <f>'11_Ricavi'!D5</f>
        <v>718724.44</v>
      </c>
      <c r="H357" s="220">
        <f>'11_Ricavi'!E5</f>
        <v>809926.84</v>
      </c>
      <c r="I357" s="220">
        <f>'11_Ricavi'!F5</f>
        <v>43300</v>
      </c>
      <c r="J357" s="220">
        <f>'11_Ricavi'!G5</f>
        <v>30000</v>
      </c>
      <c r="K357" s="220">
        <f>'11_Ricavi'!H5</f>
        <v>-766626.84</v>
      </c>
      <c r="L357" s="215">
        <f>'11_Ricavi'!I5</f>
        <v>-0.94653838117032896</v>
      </c>
      <c r="M357" s="214" t="str">
        <f>'11_Ricavi'!J5</f>
        <v>Il decremento è dovuto alla riduzione delle donazioni legate all'emergenza pandemica Covid-19 rispetto all'esercizio precedente</v>
      </c>
      <c r="N357" s="213" t="str">
        <f t="shared" ca="1" si="4"/>
        <v>11_Ricavi_5</v>
      </c>
      <c r="O357" s="213"/>
      <c r="P357" s="213"/>
      <c r="Q357" s="213"/>
      <c r="R357" s="213"/>
      <c r="S357" s="213"/>
      <c r="T357" s="213"/>
      <c r="U357" s="213"/>
      <c r="V357" s="213"/>
      <c r="W357" s="213"/>
      <c r="X357" s="213"/>
      <c r="Y357" s="213"/>
    </row>
    <row r="358" spans="1:25" ht="15" customHeight="1">
      <c r="A358" s="146" t="str">
        <f ca="1">TRIM(MID(CELL("nomefile",'11_Ricavi'!$A$1),FIND("]",CELL("nomefile",'11_Ricavi'!$A$1))+1,LEN(CELL("nomefile",'11_Ricavi'!$A$1))-FIND("]",CELL("nomefile",'11_Ricavi'!$A$1))))</f>
        <v>11_Ricavi</v>
      </c>
      <c r="B358" s="146">
        <f ca="1">CELL("riga",'11_Ricavi'!A8)</f>
        <v>8</v>
      </c>
      <c r="C358" s="146">
        <f>'INPUT CE'!$C$1</f>
        <v>509</v>
      </c>
      <c r="D358" s="146" t="str">
        <f>'11_Ricavi'!A8</f>
        <v>AA1060</v>
      </c>
      <c r="E358" s="146" t="str">
        <f>'11_Ricavi'!B8</f>
        <v>A.9) Altri ricavi e proventi</v>
      </c>
      <c r="F358" s="217" t="str">
        <f>'11_Ricavi'!C8</f>
        <v>Altri ricavi e proventi</v>
      </c>
      <c r="G358" s="221">
        <f>'11_Ricavi'!D8</f>
        <v>6797963.04</v>
      </c>
      <c r="H358" s="221">
        <f>'11_Ricavi'!E8</f>
        <v>6932599.3099999996</v>
      </c>
      <c r="I358" s="221">
        <f>'11_Ricavi'!F8</f>
        <v>6213737.1699999999</v>
      </c>
      <c r="J358" s="221">
        <f>'11_Ricavi'!G8</f>
        <v>0</v>
      </c>
      <c r="K358" s="221">
        <f>'11_Ricavi'!H8</f>
        <v>-718862.13999999966</v>
      </c>
      <c r="L358" s="218">
        <f>'11_Ricavi'!I8</f>
        <v>-0.10369301727319935</v>
      </c>
      <c r="M358" s="217">
        <f>'11_Ricavi'!J8</f>
        <v>0</v>
      </c>
      <c r="N358" s="146" t="str">
        <f t="shared" ca="1" si="4"/>
        <v>11_Ricavi_8</v>
      </c>
    </row>
    <row r="359" spans="1:25" ht="15" customHeight="1">
      <c r="A359" s="146" t="str">
        <f ca="1">TRIM(MID(CELL("nomefile",'11_Ricavi'!$A$1),FIND("]",CELL("nomefile",'11_Ricavi'!$A$1))+1,LEN(CELL("nomefile",'11_Ricavi'!$A$1))-FIND("]",CELL("nomefile",'11_Ricavi'!$A$1))))</f>
        <v>11_Ricavi</v>
      </c>
      <c r="B359" s="146">
        <f ca="1">CELL("riga",'11_Ricavi'!A9)</f>
        <v>9</v>
      </c>
      <c r="C359" s="146">
        <f>'INPUT CE'!$C$1</f>
        <v>509</v>
      </c>
      <c r="D359" s="146" t="str">
        <f>'11_Ricavi'!A9</f>
        <v>AA1070</v>
      </c>
      <c r="E359" s="146" t="str">
        <f>'11_Ricavi'!B9</f>
        <v>A.9.A) Ricavi per prestazioni non sanitarie</v>
      </c>
      <c r="F359" s="217" t="str">
        <f>'11_Ricavi'!C9</f>
        <v>Ricavi per prestazioni non sanitarie</v>
      </c>
      <c r="G359" s="221">
        <f>'11_Ricavi'!D9</f>
        <v>75193.73</v>
      </c>
      <c r="H359" s="221">
        <f>'11_Ricavi'!E9</f>
        <v>67574.259999999995</v>
      </c>
      <c r="I359" s="221">
        <f>'11_Ricavi'!F9</f>
        <v>47168.07</v>
      </c>
      <c r="J359" s="221">
        <f>'11_Ricavi'!G9</f>
        <v>0</v>
      </c>
      <c r="K359" s="221">
        <f>'11_Ricavi'!H9</f>
        <v>-20406.189999999995</v>
      </c>
      <c r="L359" s="218">
        <f>'11_Ricavi'!I9</f>
        <v>-0.30198170131644797</v>
      </c>
      <c r="M359" s="217" t="str">
        <f>'11_Ricavi'!J9</f>
        <v>La varizione è legata alla riduzione di introiti sulle prestazioni</v>
      </c>
      <c r="N359" s="146" t="str">
        <f t="shared" ca="1" si="4"/>
        <v>11_Ricavi_9</v>
      </c>
    </row>
    <row r="360" spans="1:25" ht="15" customHeight="1">
      <c r="A360" s="146" t="str">
        <f ca="1">TRIM(MID(CELL("nomefile",'11_Ricavi'!$A$1),FIND("]",CELL("nomefile",'11_Ricavi'!$A$1))+1,LEN(CELL("nomefile",'11_Ricavi'!$A$1))-FIND("]",CELL("nomefile",'11_Ricavi'!$A$1))))</f>
        <v>11_Ricavi</v>
      </c>
      <c r="B360" s="146">
        <f ca="1">CELL("riga",'11_Ricavi'!A10)</f>
        <v>10</v>
      </c>
      <c r="C360" s="146">
        <f>'INPUT CE'!$C$1</f>
        <v>509</v>
      </c>
      <c r="D360" s="146" t="str">
        <f>'11_Ricavi'!A10</f>
        <v>AA1080</v>
      </c>
      <c r="E360" s="146" t="str">
        <f>'11_Ricavi'!B10</f>
        <v>A.9.B) Fitti attivi ed altri proventi da attività immobiliari</v>
      </c>
      <c r="F360" s="217" t="str">
        <f>'11_Ricavi'!C10</f>
        <v>Fitti attivi ed altri proventi da attività immobiliari</v>
      </c>
      <c r="G360" s="221">
        <f>'11_Ricavi'!D10</f>
        <v>2201475.14</v>
      </c>
      <c r="H360" s="221">
        <f>'11_Ricavi'!E10</f>
        <v>1275157.8999999999</v>
      </c>
      <c r="I360" s="221">
        <f>'11_Ricavi'!F10</f>
        <v>934333.78</v>
      </c>
      <c r="J360" s="221">
        <f>'11_Ricavi'!G10</f>
        <v>0</v>
      </c>
      <c r="K360" s="221">
        <f>'11_Ricavi'!H10</f>
        <v>-340824.11999999988</v>
      </c>
      <c r="L360" s="218">
        <f>'11_Ricavi'!I10</f>
        <v>-0.26727993450850274</v>
      </c>
      <c r="M360" s="217" t="str">
        <f>'11_Ricavi'!J10</f>
        <v>Il decremento è dovuto per euro 144.567,84 alla erronea riclassificazione di canoni alla voce A.9.C) Altri proventi diversi. La restante variazione è legata principalmente a cessazione di contratti</v>
      </c>
      <c r="N360" s="146" t="str">
        <f t="shared" ca="1" si="4"/>
        <v>11_Ricavi_10</v>
      </c>
    </row>
    <row r="361" spans="1:25" ht="15" customHeight="1">
      <c r="A361" s="146" t="str">
        <f ca="1">TRIM(MID(CELL("nomefile",'11_Ricavi'!$A$1),FIND("]",CELL("nomefile",'11_Ricavi'!$A$1))+1,LEN(CELL("nomefile",'11_Ricavi'!$A$1))-FIND("]",CELL("nomefile",'11_Ricavi'!$A$1))))</f>
        <v>11_Ricavi</v>
      </c>
      <c r="B361" s="146">
        <f ca="1">CELL("riga",'11_Ricavi'!A11)</f>
        <v>11</v>
      </c>
      <c r="C361" s="146">
        <f>'INPUT CE'!$C$1</f>
        <v>509</v>
      </c>
      <c r="D361" s="146" t="str">
        <f>'11_Ricavi'!A11</f>
        <v>AA1090</v>
      </c>
      <c r="E361" s="146" t="str">
        <f>'11_Ricavi'!B11</f>
        <v>A.9.C) Altri proventi diversi</v>
      </c>
      <c r="F361" s="217" t="str">
        <f>'11_Ricavi'!C11</f>
        <v>Altri proventi diversi</v>
      </c>
      <c r="G361" s="221">
        <f>'11_Ricavi'!D11</f>
        <v>4521294.17</v>
      </c>
      <c r="H361" s="221">
        <f>'11_Ricavi'!E11</f>
        <v>5589867.1500000004</v>
      </c>
      <c r="I361" s="221">
        <f>'11_Ricavi'!F11</f>
        <v>5232235.32</v>
      </c>
      <c r="J361" s="221">
        <f>'11_Ricavi'!G11</f>
        <v>0</v>
      </c>
      <c r="K361" s="221">
        <f>'11_Ricavi'!H11</f>
        <v>-357631.83000000007</v>
      </c>
      <c r="L361" s="218">
        <f>'11_Ricavi'!I11</f>
        <v>-6.3978592049365623E-2</v>
      </c>
      <c r="M361" s="217" t="str">
        <f>'11_Ricavi'!J11</f>
        <v>Variazione periodica sugli storni degli accantonamenti per fondi rischi e oneri (la voce è incrementata per un importo pari ad euro 144.567,84 per canoni di concessione spazi da imputare alla voce A.9.B) Fitti attivi ed altri proventi da attività immobiliari)</v>
      </c>
      <c r="N361" s="146" t="str">
        <f t="shared" ca="1" si="4"/>
        <v>11_Ricavi_11</v>
      </c>
    </row>
    <row r="362" spans="1:25" ht="15.75" customHeight="1"/>
    <row r="363" spans="1:25" ht="15.75" customHeight="1"/>
    <row r="364" spans="1:25" ht="15.75" customHeight="1"/>
    <row r="365" spans="1:25" ht="15.75" customHeight="1"/>
    <row r="366" spans="1:25" ht="15.75" customHeight="1"/>
    <row r="367" spans="1:25" ht="15.75" customHeight="1"/>
    <row r="368" spans="1:25"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Z1000"/>
  <sheetViews>
    <sheetView workbookViewId="0"/>
  </sheetViews>
  <sheetFormatPr defaultColWidth="14.42578125" defaultRowHeight="15" customHeight="1"/>
  <cols>
    <col min="1" max="1" width="9.140625" customWidth="1"/>
    <col min="2" max="2" width="14.140625" customWidth="1"/>
    <col min="3" max="4" width="9.140625" customWidth="1"/>
    <col min="5" max="5" width="23.85546875" customWidth="1"/>
    <col min="6" max="7" width="9.140625" customWidth="1"/>
    <col min="8" max="8" width="33.7109375" customWidth="1"/>
    <col min="9" max="9" width="9.140625" customWidth="1"/>
    <col min="10" max="11" width="21.42578125" customWidth="1"/>
    <col min="12" max="12" width="9.140625" customWidth="1"/>
    <col min="13" max="15" width="25.85546875" customWidth="1"/>
    <col min="16" max="16" width="19.5703125" customWidth="1"/>
    <col min="17" max="26" width="8.7109375" customWidth="1"/>
  </cols>
  <sheetData>
    <row r="1" spans="1:26" ht="15" customHeight="1">
      <c r="A1" s="126" t="s">
        <v>1475</v>
      </c>
      <c r="B1" s="126"/>
      <c r="C1" s="224">
        <v>1</v>
      </c>
      <c r="D1" s="126"/>
      <c r="E1" s="126"/>
      <c r="F1" s="126"/>
      <c r="G1" s="126"/>
      <c r="H1" s="126"/>
      <c r="I1" s="126"/>
      <c r="J1" s="126"/>
      <c r="K1" s="126"/>
      <c r="L1" s="126"/>
      <c r="M1" s="126"/>
      <c r="N1" s="126"/>
      <c r="O1" s="126"/>
      <c r="P1" s="126"/>
      <c r="Q1" s="126"/>
      <c r="R1" s="126"/>
      <c r="S1" s="126"/>
      <c r="T1" s="126"/>
      <c r="U1" s="126"/>
      <c r="V1" s="126"/>
      <c r="W1" s="126"/>
      <c r="X1" s="126"/>
      <c r="Y1" s="126"/>
      <c r="Z1" s="126"/>
    </row>
    <row r="2" spans="1:26">
      <c r="A2" s="126"/>
      <c r="B2" s="126"/>
      <c r="C2" s="126"/>
      <c r="D2" s="126"/>
      <c r="E2" s="126"/>
      <c r="F2" s="126"/>
      <c r="G2" s="126"/>
      <c r="H2" s="126"/>
      <c r="I2" s="126"/>
      <c r="J2" s="126"/>
      <c r="K2" s="126"/>
      <c r="L2" s="126"/>
      <c r="M2" s="126"/>
      <c r="N2" s="126"/>
      <c r="O2" s="126"/>
      <c r="P2" s="126"/>
      <c r="Q2" s="146"/>
      <c r="R2" s="146"/>
      <c r="S2" s="146"/>
      <c r="T2" s="146"/>
      <c r="U2" s="146"/>
      <c r="V2" s="146"/>
      <c r="W2" s="146"/>
      <c r="X2" s="146"/>
      <c r="Y2" s="146"/>
      <c r="Z2" s="146"/>
    </row>
    <row r="3" spans="1:26" ht="61.5" customHeight="1">
      <c r="A3" s="450" t="s">
        <v>1476</v>
      </c>
      <c r="B3" s="451"/>
      <c r="C3" s="225"/>
      <c r="D3" s="450" t="s">
        <v>1477</v>
      </c>
      <c r="E3" s="451"/>
      <c r="F3" s="225"/>
      <c r="G3" s="450" t="s">
        <v>1478</v>
      </c>
      <c r="H3" s="451"/>
      <c r="I3" s="225"/>
      <c r="J3" s="450" t="s">
        <v>1479</v>
      </c>
      <c r="K3" s="451"/>
      <c r="L3" s="225"/>
      <c r="M3" s="450" t="s">
        <v>1480</v>
      </c>
      <c r="N3" s="451"/>
      <c r="O3" s="225"/>
      <c r="P3" s="225"/>
      <c r="Q3" s="226"/>
      <c r="R3" s="226"/>
      <c r="S3" s="226"/>
      <c r="T3" s="226"/>
      <c r="U3" s="226"/>
      <c r="V3" s="226"/>
      <c r="W3" s="226"/>
      <c r="X3" s="226"/>
      <c r="Y3" s="226"/>
      <c r="Z3" s="226"/>
    </row>
    <row r="4" spans="1:26">
      <c r="A4" s="227" t="s">
        <v>1466</v>
      </c>
      <c r="B4" s="228" t="s">
        <v>1481</v>
      </c>
      <c r="C4" s="126"/>
      <c r="D4" s="227" t="s">
        <v>1466</v>
      </c>
      <c r="E4" s="228" t="s">
        <v>1482</v>
      </c>
      <c r="F4" s="126"/>
      <c r="G4" s="227" t="s">
        <v>1466</v>
      </c>
      <c r="H4" s="228" t="s">
        <v>1483</v>
      </c>
      <c r="I4" s="126"/>
      <c r="J4" s="227" t="s">
        <v>1466</v>
      </c>
      <c r="K4" s="228" t="s">
        <v>1481</v>
      </c>
      <c r="L4" s="126"/>
      <c r="M4" s="227" t="s">
        <v>1466</v>
      </c>
      <c r="N4" s="228" t="s">
        <v>1483</v>
      </c>
      <c r="O4" s="126"/>
      <c r="P4" s="126"/>
      <c r="Q4" s="146"/>
      <c r="R4" s="146"/>
      <c r="S4" s="146"/>
      <c r="T4" s="146"/>
      <c r="U4" s="146"/>
      <c r="V4" s="146"/>
      <c r="W4" s="146"/>
      <c r="X4" s="146"/>
      <c r="Y4" s="146"/>
      <c r="Z4" s="146"/>
    </row>
    <row r="5" spans="1:26">
      <c r="A5" s="229">
        <v>501</v>
      </c>
      <c r="B5" s="230">
        <v>28657819</v>
      </c>
      <c r="C5" s="126"/>
      <c r="D5" s="229">
        <v>501</v>
      </c>
      <c r="E5" s="230">
        <v>400829</v>
      </c>
      <c r="F5" s="126"/>
      <c r="G5" s="229">
        <v>501</v>
      </c>
      <c r="H5" s="230">
        <v>1116556</v>
      </c>
      <c r="I5" s="126"/>
      <c r="J5" s="229">
        <v>501</v>
      </c>
      <c r="K5" s="230"/>
      <c r="L5" s="126"/>
      <c r="M5" s="229">
        <v>501</v>
      </c>
      <c r="N5" s="230"/>
      <c r="O5" s="126"/>
      <c r="P5" s="126"/>
      <c r="Q5" s="146"/>
      <c r="R5" s="146"/>
      <c r="S5" s="146"/>
      <c r="T5" s="146"/>
      <c r="U5" s="146"/>
      <c r="V5" s="146"/>
      <c r="W5" s="146"/>
      <c r="X5" s="146"/>
      <c r="Y5" s="146"/>
      <c r="Z5" s="146"/>
    </row>
    <row r="6" spans="1:26">
      <c r="A6" s="229">
        <v>502</v>
      </c>
      <c r="B6" s="230">
        <v>123938714</v>
      </c>
      <c r="C6" s="126"/>
      <c r="D6" s="229">
        <v>502</v>
      </c>
      <c r="E6" s="230">
        <v>3732960</v>
      </c>
      <c r="F6" s="126"/>
      <c r="G6" s="229">
        <v>502</v>
      </c>
      <c r="H6" s="230">
        <v>6841552</v>
      </c>
      <c r="I6" s="126"/>
      <c r="J6" s="229">
        <v>502</v>
      </c>
      <c r="K6" s="230">
        <v>2909334</v>
      </c>
      <c r="L6" s="126"/>
      <c r="M6" s="229">
        <v>502</v>
      </c>
      <c r="N6" s="230">
        <v>2327245</v>
      </c>
      <c r="O6" s="126"/>
      <c r="P6" s="126"/>
      <c r="Q6" s="146"/>
      <c r="R6" s="146"/>
      <c r="S6" s="146"/>
      <c r="T6" s="146"/>
      <c r="U6" s="146"/>
      <c r="V6" s="146"/>
      <c r="W6" s="146"/>
      <c r="X6" s="146"/>
      <c r="Y6" s="146"/>
      <c r="Z6" s="146"/>
    </row>
    <row r="7" spans="1:26">
      <c r="A7" s="229">
        <v>503</v>
      </c>
      <c r="B7" s="230">
        <v>94742894</v>
      </c>
      <c r="C7" s="126"/>
      <c r="D7" s="229">
        <v>503</v>
      </c>
      <c r="E7" s="230">
        <v>1778505</v>
      </c>
      <c r="F7" s="126"/>
      <c r="G7" s="229">
        <v>503</v>
      </c>
      <c r="H7" s="230">
        <v>4710309</v>
      </c>
      <c r="I7" s="126"/>
      <c r="J7" s="229">
        <v>503</v>
      </c>
      <c r="K7" s="230"/>
      <c r="L7" s="126"/>
      <c r="M7" s="229">
        <v>503</v>
      </c>
      <c r="N7" s="230"/>
      <c r="O7" s="126"/>
      <c r="P7" s="126"/>
      <c r="Q7" s="146"/>
      <c r="R7" s="146"/>
      <c r="S7" s="146"/>
      <c r="T7" s="146"/>
      <c r="U7" s="146"/>
      <c r="V7" s="146"/>
      <c r="W7" s="146"/>
      <c r="X7" s="146"/>
      <c r="Y7" s="146"/>
      <c r="Z7" s="146"/>
    </row>
    <row r="8" spans="1:26">
      <c r="A8" s="229">
        <v>504</v>
      </c>
      <c r="B8" s="230">
        <v>17167133</v>
      </c>
      <c r="C8" s="126"/>
      <c r="D8" s="229">
        <v>504</v>
      </c>
      <c r="E8" s="230">
        <v>681970</v>
      </c>
      <c r="F8" s="126"/>
      <c r="G8" s="229">
        <v>504</v>
      </c>
      <c r="H8" s="230">
        <v>242956</v>
      </c>
      <c r="I8" s="126"/>
      <c r="J8" s="229">
        <v>504</v>
      </c>
      <c r="K8" s="230"/>
      <c r="L8" s="126"/>
      <c r="M8" s="229">
        <v>504</v>
      </c>
      <c r="N8" s="230"/>
      <c r="O8" s="126"/>
      <c r="P8" s="126"/>
      <c r="Q8" s="146"/>
      <c r="R8" s="146"/>
      <c r="S8" s="146"/>
      <c r="T8" s="146"/>
      <c r="U8" s="146"/>
      <c r="V8" s="146"/>
      <c r="W8" s="146"/>
      <c r="X8" s="146"/>
      <c r="Y8" s="146"/>
      <c r="Z8" s="146"/>
    </row>
    <row r="9" spans="1:26">
      <c r="A9" s="229">
        <v>505</v>
      </c>
      <c r="B9" s="230">
        <v>35039566</v>
      </c>
      <c r="C9" s="126"/>
      <c r="D9" s="229">
        <v>505</v>
      </c>
      <c r="E9" s="230">
        <v>319683</v>
      </c>
      <c r="F9" s="126"/>
      <c r="G9" s="229">
        <v>505</v>
      </c>
      <c r="H9" s="230">
        <v>1033203</v>
      </c>
      <c r="I9" s="126"/>
      <c r="J9" s="229">
        <v>505</v>
      </c>
      <c r="K9" s="230"/>
      <c r="L9" s="126"/>
      <c r="M9" s="229">
        <v>505</v>
      </c>
      <c r="N9" s="230"/>
      <c r="O9" s="126"/>
      <c r="P9" s="126"/>
      <c r="Q9" s="146"/>
      <c r="R9" s="146"/>
      <c r="S9" s="146"/>
      <c r="T9" s="146"/>
      <c r="U9" s="146"/>
      <c r="V9" s="146"/>
      <c r="W9" s="146"/>
      <c r="X9" s="146"/>
      <c r="Y9" s="146"/>
      <c r="Z9" s="146"/>
    </row>
    <row r="10" spans="1:26">
      <c r="A10" s="229">
        <v>506</v>
      </c>
      <c r="B10" s="230">
        <v>60742866</v>
      </c>
      <c r="C10" s="126"/>
      <c r="D10" s="229">
        <v>506</v>
      </c>
      <c r="E10" s="230">
        <v>877255</v>
      </c>
      <c r="F10" s="126"/>
      <c r="G10" s="229">
        <v>506</v>
      </c>
      <c r="H10" s="230">
        <v>1563654</v>
      </c>
      <c r="I10" s="126"/>
      <c r="J10" s="229">
        <v>506</v>
      </c>
      <c r="K10" s="230"/>
      <c r="L10" s="126"/>
      <c r="M10" s="229">
        <v>506</v>
      </c>
      <c r="N10" s="230"/>
      <c r="O10" s="126"/>
      <c r="P10" s="126"/>
      <c r="Q10" s="146"/>
      <c r="R10" s="146"/>
      <c r="S10" s="146"/>
      <c r="T10" s="146"/>
      <c r="U10" s="146"/>
      <c r="V10" s="146"/>
      <c r="W10" s="146"/>
      <c r="X10" s="146"/>
      <c r="Y10" s="146"/>
      <c r="Z10" s="146"/>
    </row>
    <row r="11" spans="1:26">
      <c r="A11" s="229">
        <v>507</v>
      </c>
      <c r="B11" s="230">
        <v>38501649</v>
      </c>
      <c r="C11" s="126"/>
      <c r="D11" s="229">
        <v>507</v>
      </c>
      <c r="E11" s="230">
        <v>444086</v>
      </c>
      <c r="F11" s="126"/>
      <c r="G11" s="229">
        <v>507</v>
      </c>
      <c r="H11" s="230">
        <v>1963936</v>
      </c>
      <c r="I11" s="126"/>
      <c r="J11" s="229">
        <v>507</v>
      </c>
      <c r="K11" s="230"/>
      <c r="L11" s="126"/>
      <c r="M11" s="229">
        <v>507</v>
      </c>
      <c r="N11" s="230"/>
      <c r="O11" s="126"/>
      <c r="P11" s="126"/>
      <c r="Q11" s="146"/>
      <c r="R11" s="146"/>
      <c r="S11" s="146"/>
      <c r="T11" s="146"/>
      <c r="U11" s="146"/>
      <c r="V11" s="146"/>
      <c r="W11" s="146"/>
      <c r="X11" s="146"/>
      <c r="Y11" s="146"/>
      <c r="Z11" s="146"/>
    </row>
    <row r="12" spans="1:26">
      <c r="A12" s="229">
        <v>508</v>
      </c>
      <c r="B12" s="230">
        <v>75910656</v>
      </c>
      <c r="C12" s="126"/>
      <c r="D12" s="229">
        <v>508</v>
      </c>
      <c r="E12" s="230">
        <v>1284805</v>
      </c>
      <c r="F12" s="126"/>
      <c r="G12" s="229">
        <v>508</v>
      </c>
      <c r="H12" s="230">
        <v>6475109</v>
      </c>
      <c r="I12" s="126"/>
      <c r="J12" s="229">
        <v>508</v>
      </c>
      <c r="K12" s="230"/>
      <c r="L12" s="126"/>
      <c r="M12" s="229">
        <v>508</v>
      </c>
      <c r="N12" s="230"/>
      <c r="O12" s="126"/>
      <c r="P12" s="126"/>
      <c r="Q12" s="146"/>
      <c r="R12" s="146"/>
      <c r="S12" s="146"/>
      <c r="T12" s="146"/>
      <c r="U12" s="146"/>
      <c r="V12" s="146"/>
      <c r="W12" s="146"/>
      <c r="X12" s="146"/>
      <c r="Y12" s="146"/>
      <c r="Z12" s="146"/>
    </row>
    <row r="13" spans="1:26">
      <c r="A13" s="229">
        <v>509</v>
      </c>
      <c r="B13" s="230">
        <v>46860709</v>
      </c>
      <c r="C13" s="126"/>
      <c r="D13" s="229">
        <v>509</v>
      </c>
      <c r="E13" s="230">
        <v>120861</v>
      </c>
      <c r="F13" s="126"/>
      <c r="G13" s="229">
        <v>509</v>
      </c>
      <c r="H13" s="230">
        <v>6184616</v>
      </c>
      <c r="I13" s="126"/>
      <c r="J13" s="229">
        <v>509</v>
      </c>
      <c r="K13" s="230"/>
      <c r="L13" s="126"/>
      <c r="M13" s="229">
        <v>509</v>
      </c>
      <c r="N13" s="230"/>
      <c r="O13" s="126"/>
      <c r="P13" s="126"/>
      <c r="Q13" s="146"/>
      <c r="R13" s="146"/>
      <c r="S13" s="146"/>
      <c r="T13" s="146"/>
      <c r="U13" s="146"/>
      <c r="V13" s="146"/>
      <c r="W13" s="146"/>
      <c r="X13" s="146"/>
      <c r="Y13" s="146"/>
      <c r="Z13" s="146"/>
    </row>
    <row r="14" spans="1:26">
      <c r="A14" s="229">
        <v>901</v>
      </c>
      <c r="B14" s="230">
        <v>122710528</v>
      </c>
      <c r="C14" s="126"/>
      <c r="D14" s="229">
        <v>901</v>
      </c>
      <c r="E14" s="230">
        <v>4103568</v>
      </c>
      <c r="F14" s="126"/>
      <c r="G14" s="229">
        <v>901</v>
      </c>
      <c r="H14" s="230"/>
      <c r="I14" s="126"/>
      <c r="J14" s="229">
        <v>901</v>
      </c>
      <c r="K14" s="230"/>
      <c r="L14" s="126"/>
      <c r="M14" s="229">
        <v>901</v>
      </c>
      <c r="N14" s="230"/>
      <c r="O14" s="126"/>
      <c r="P14" s="126"/>
      <c r="Q14" s="146"/>
      <c r="R14" s="146"/>
      <c r="S14" s="146"/>
      <c r="T14" s="146"/>
      <c r="U14" s="146"/>
      <c r="V14" s="146"/>
      <c r="W14" s="146"/>
      <c r="X14" s="146"/>
      <c r="Y14" s="146"/>
      <c r="Z14" s="146"/>
    </row>
    <row r="15" spans="1:26">
      <c r="A15" s="229">
        <v>912</v>
      </c>
      <c r="B15" s="230">
        <v>126822669</v>
      </c>
      <c r="C15" s="126"/>
      <c r="D15" s="229">
        <v>912</v>
      </c>
      <c r="E15" s="230">
        <v>3169174</v>
      </c>
      <c r="F15" s="126"/>
      <c r="G15" s="229">
        <v>912</v>
      </c>
      <c r="H15" s="230">
        <v>4019183</v>
      </c>
      <c r="I15" s="126"/>
      <c r="J15" s="229">
        <v>912</v>
      </c>
      <c r="K15" s="230"/>
      <c r="L15" s="126"/>
      <c r="M15" s="229">
        <v>912</v>
      </c>
      <c r="N15" s="230"/>
      <c r="O15" s="126"/>
      <c r="P15" s="126"/>
      <c r="Q15" s="146"/>
      <c r="R15" s="146"/>
      <c r="S15" s="146"/>
      <c r="T15" s="146"/>
      <c r="U15" s="146"/>
      <c r="V15" s="146"/>
      <c r="W15" s="146"/>
      <c r="X15" s="146"/>
      <c r="Y15" s="146"/>
      <c r="Z15" s="146"/>
    </row>
    <row r="16" spans="1:26">
      <c r="A16" s="229">
        <v>952</v>
      </c>
      <c r="B16" s="230">
        <v>61568446</v>
      </c>
      <c r="C16" s="126"/>
      <c r="D16" s="231" t="s">
        <v>1484</v>
      </c>
      <c r="E16" s="232">
        <v>16913696</v>
      </c>
      <c r="F16" s="126"/>
      <c r="G16" s="229">
        <v>952</v>
      </c>
      <c r="H16" s="230">
        <v>11307521</v>
      </c>
      <c r="I16" s="126"/>
      <c r="J16" s="229">
        <v>952</v>
      </c>
      <c r="K16" s="230">
        <v>8538223</v>
      </c>
      <c r="L16" s="126"/>
      <c r="M16" s="229">
        <v>952</v>
      </c>
      <c r="N16" s="230">
        <v>4859091</v>
      </c>
      <c r="O16" s="126"/>
      <c r="P16" s="126"/>
      <c r="Q16" s="146"/>
      <c r="R16" s="146"/>
      <c r="S16" s="146"/>
      <c r="T16" s="146"/>
      <c r="U16" s="146"/>
      <c r="V16" s="146"/>
      <c r="W16" s="146"/>
      <c r="X16" s="146"/>
      <c r="Y16" s="146"/>
      <c r="Z16" s="146"/>
    </row>
    <row r="17" spans="1:26">
      <c r="A17" s="229">
        <v>500</v>
      </c>
      <c r="B17" s="230">
        <v>148666753</v>
      </c>
      <c r="C17" s="126"/>
      <c r="D17" s="126"/>
      <c r="E17" s="126"/>
      <c r="F17" s="126"/>
      <c r="G17" s="231" t="s">
        <v>1484</v>
      </c>
      <c r="H17" s="232">
        <v>45458595</v>
      </c>
      <c r="I17" s="126"/>
      <c r="J17" s="229">
        <v>500</v>
      </c>
      <c r="K17" s="230"/>
      <c r="L17" s="126"/>
      <c r="M17" s="231" t="s">
        <v>1484</v>
      </c>
      <c r="N17" s="232">
        <v>7186336</v>
      </c>
      <c r="O17" s="126"/>
      <c r="P17" s="126"/>
      <c r="Q17" s="146"/>
      <c r="R17" s="146"/>
      <c r="S17" s="146"/>
      <c r="T17" s="146"/>
      <c r="U17" s="146"/>
      <c r="V17" s="146"/>
      <c r="W17" s="146"/>
      <c r="X17" s="146"/>
      <c r="Y17" s="146"/>
      <c r="Z17" s="146"/>
    </row>
    <row r="18" spans="1:26">
      <c r="A18" s="231" t="s">
        <v>1484</v>
      </c>
      <c r="B18" s="232">
        <v>981330402</v>
      </c>
      <c r="C18" s="126"/>
      <c r="D18" s="126"/>
      <c r="E18" s="126"/>
      <c r="F18" s="126"/>
      <c r="G18" s="126"/>
      <c r="H18" s="126"/>
      <c r="I18" s="126"/>
      <c r="J18" s="231" t="s">
        <v>1484</v>
      </c>
      <c r="K18" s="232">
        <v>11447557</v>
      </c>
      <c r="L18" s="126"/>
      <c r="M18" s="126"/>
      <c r="N18" s="126"/>
      <c r="O18" s="126"/>
      <c r="P18" s="126"/>
      <c r="Q18" s="146"/>
      <c r="R18" s="146"/>
      <c r="S18" s="146"/>
      <c r="T18" s="146"/>
      <c r="U18" s="146"/>
      <c r="V18" s="146"/>
      <c r="W18" s="146"/>
      <c r="X18" s="146"/>
      <c r="Y18" s="146"/>
      <c r="Z18" s="146"/>
    </row>
    <row r="19" spans="1:26">
      <c r="A19" s="126"/>
      <c r="B19" s="126"/>
      <c r="C19" s="126"/>
      <c r="D19" s="126"/>
      <c r="E19" s="126"/>
      <c r="F19" s="126"/>
      <c r="G19" s="126"/>
      <c r="H19" s="126"/>
      <c r="I19" s="126"/>
      <c r="J19" s="126"/>
      <c r="K19" s="126"/>
      <c r="L19" s="126"/>
      <c r="M19" s="126"/>
      <c r="N19" s="126"/>
      <c r="O19" s="126"/>
      <c r="P19" s="126"/>
      <c r="Q19" s="146"/>
      <c r="R19" s="146"/>
      <c r="S19" s="146"/>
      <c r="T19" s="146"/>
      <c r="U19" s="146"/>
      <c r="V19" s="146"/>
      <c r="W19" s="146"/>
      <c r="X19" s="146"/>
      <c r="Y19" s="146"/>
      <c r="Z19" s="146"/>
    </row>
    <row r="20" spans="1:26">
      <c r="A20" s="126"/>
      <c r="B20" s="126"/>
      <c r="C20" s="126"/>
      <c r="D20" s="126"/>
      <c r="E20" s="126"/>
      <c r="F20" s="126"/>
      <c r="G20" s="126"/>
      <c r="H20" s="126"/>
      <c r="I20" s="126"/>
      <c r="J20" s="126"/>
      <c r="K20" s="126"/>
      <c r="L20" s="126"/>
      <c r="M20" s="126"/>
      <c r="N20" s="126"/>
      <c r="O20" s="126"/>
      <c r="P20" s="126"/>
      <c r="Q20" s="146"/>
      <c r="R20" s="146"/>
      <c r="S20" s="146"/>
      <c r="T20" s="146"/>
      <c r="U20" s="146"/>
      <c r="V20" s="146"/>
      <c r="W20" s="146"/>
      <c r="X20" s="146"/>
      <c r="Y20" s="146"/>
      <c r="Z20" s="146"/>
    </row>
    <row r="21" spans="1:26" ht="15.75" customHeight="1">
      <c r="A21" s="126"/>
      <c r="B21" s="126"/>
      <c r="C21" s="126"/>
      <c r="D21" s="126"/>
      <c r="E21" s="126"/>
      <c r="F21" s="126"/>
      <c r="G21" s="126"/>
      <c r="H21" s="126"/>
      <c r="I21" s="126"/>
      <c r="J21" s="126"/>
      <c r="K21" s="126"/>
      <c r="L21" s="126"/>
      <c r="M21" s="126"/>
      <c r="N21" s="126"/>
      <c r="O21" s="126"/>
      <c r="P21" s="126"/>
      <c r="Q21" s="146"/>
      <c r="R21" s="146"/>
      <c r="S21" s="146"/>
      <c r="T21" s="146"/>
      <c r="U21" s="146"/>
      <c r="V21" s="146"/>
      <c r="W21" s="146"/>
      <c r="X21" s="146"/>
      <c r="Y21" s="146"/>
      <c r="Z21" s="146"/>
    </row>
    <row r="22" spans="1:26" ht="72" customHeight="1">
      <c r="A22" s="450" t="s">
        <v>1485</v>
      </c>
      <c r="B22" s="451"/>
      <c r="C22" s="225"/>
      <c r="D22" s="450" t="s">
        <v>1486</v>
      </c>
      <c r="E22" s="451"/>
      <c r="F22" s="225"/>
      <c r="G22" s="450" t="s">
        <v>1487</v>
      </c>
      <c r="H22" s="451"/>
      <c r="I22" s="225"/>
      <c r="J22" s="450" t="s">
        <v>1488</v>
      </c>
      <c r="K22" s="451"/>
      <c r="L22" s="225"/>
      <c r="M22" s="450" t="s">
        <v>1489</v>
      </c>
      <c r="N22" s="451"/>
      <c r="O22" s="451"/>
      <c r="P22" s="451"/>
      <c r="Q22" s="226"/>
      <c r="R22" s="226"/>
      <c r="S22" s="226"/>
      <c r="T22" s="226"/>
      <c r="U22" s="226"/>
      <c r="V22" s="226"/>
      <c r="W22" s="226"/>
      <c r="X22" s="226"/>
      <c r="Y22" s="226"/>
      <c r="Z22" s="226"/>
    </row>
    <row r="23" spans="1:26" ht="15.75" customHeight="1">
      <c r="A23" s="227" t="s">
        <v>1466</v>
      </c>
      <c r="B23" s="228" t="s">
        <v>1490</v>
      </c>
      <c r="C23" s="126"/>
      <c r="D23" s="227" t="s">
        <v>1466</v>
      </c>
      <c r="E23" s="228" t="s">
        <v>1491</v>
      </c>
      <c r="F23" s="126"/>
      <c r="G23" s="227" t="s">
        <v>1466</v>
      </c>
      <c r="H23" s="228" t="s">
        <v>1492</v>
      </c>
      <c r="I23" s="126"/>
      <c r="J23" s="227" t="s">
        <v>1493</v>
      </c>
      <c r="K23" s="228" t="s">
        <v>1494</v>
      </c>
      <c r="L23" s="126"/>
      <c r="M23" s="227" t="s">
        <v>1493</v>
      </c>
      <c r="N23" s="228" t="s">
        <v>1495</v>
      </c>
      <c r="O23" s="228" t="s">
        <v>1496</v>
      </c>
      <c r="P23" s="228" t="s">
        <v>1497</v>
      </c>
      <c r="Q23" s="146"/>
      <c r="R23" s="146"/>
      <c r="S23" s="146"/>
      <c r="T23" s="146"/>
      <c r="U23" s="146"/>
      <c r="V23" s="146"/>
      <c r="W23" s="146"/>
      <c r="X23" s="146"/>
      <c r="Y23" s="146"/>
      <c r="Z23" s="146"/>
    </row>
    <row r="24" spans="1:26" ht="15.75" customHeight="1">
      <c r="A24" s="229">
        <v>501</v>
      </c>
      <c r="B24" s="230">
        <v>22074042</v>
      </c>
      <c r="C24" s="126"/>
      <c r="D24" s="229">
        <v>501</v>
      </c>
      <c r="E24" s="230">
        <v>17331335</v>
      </c>
      <c r="F24" s="126"/>
      <c r="G24" s="229">
        <v>501</v>
      </c>
      <c r="H24" s="230">
        <v>4511277</v>
      </c>
      <c r="I24" s="126"/>
      <c r="J24" s="229">
        <v>501</v>
      </c>
      <c r="K24" s="230">
        <v>5010323</v>
      </c>
      <c r="L24" s="126"/>
      <c r="M24" s="229">
        <v>501</v>
      </c>
      <c r="N24" s="230">
        <v>464757</v>
      </c>
      <c r="O24" s="230">
        <v>335223</v>
      </c>
      <c r="P24" s="230">
        <v>129534</v>
      </c>
      <c r="Q24" s="146"/>
      <c r="R24" s="146"/>
      <c r="S24" s="146"/>
      <c r="T24" s="146"/>
      <c r="U24" s="146"/>
      <c r="V24" s="146"/>
      <c r="W24" s="146"/>
      <c r="X24" s="146"/>
      <c r="Y24" s="146"/>
      <c r="Z24" s="146"/>
    </row>
    <row r="25" spans="1:26" ht="15.75" customHeight="1">
      <c r="A25" s="229">
        <v>502</v>
      </c>
      <c r="B25" s="230">
        <v>86580923</v>
      </c>
      <c r="C25" s="126"/>
      <c r="D25" s="229">
        <v>502</v>
      </c>
      <c r="E25" s="230">
        <v>68104458</v>
      </c>
      <c r="F25" s="126"/>
      <c r="G25" s="229">
        <v>502</v>
      </c>
      <c r="H25" s="230">
        <v>17376219</v>
      </c>
      <c r="I25" s="126"/>
      <c r="J25" s="229">
        <v>502</v>
      </c>
      <c r="K25" s="230">
        <v>25676348</v>
      </c>
      <c r="L25" s="126"/>
      <c r="M25" s="229">
        <v>502</v>
      </c>
      <c r="N25" s="230">
        <v>1772958</v>
      </c>
      <c r="O25" s="230">
        <v>1263444</v>
      </c>
      <c r="P25" s="230">
        <v>509513</v>
      </c>
      <c r="Q25" s="146"/>
      <c r="R25" s="146"/>
      <c r="S25" s="146"/>
      <c r="T25" s="146"/>
      <c r="U25" s="146"/>
      <c r="V25" s="146"/>
      <c r="W25" s="146"/>
      <c r="X25" s="146"/>
      <c r="Y25" s="146"/>
      <c r="Z25" s="146"/>
    </row>
    <row r="26" spans="1:26" ht="15.75" customHeight="1">
      <c r="A26" s="229">
        <v>503</v>
      </c>
      <c r="B26" s="230">
        <v>66055794</v>
      </c>
      <c r="C26" s="126"/>
      <c r="D26" s="229">
        <v>503</v>
      </c>
      <c r="E26" s="230">
        <v>52352030</v>
      </c>
      <c r="F26" s="126"/>
      <c r="G26" s="229">
        <v>503</v>
      </c>
      <c r="H26" s="230">
        <v>7463662</v>
      </c>
      <c r="I26" s="126"/>
      <c r="J26" s="229">
        <v>503</v>
      </c>
      <c r="K26" s="230">
        <v>19439902</v>
      </c>
      <c r="L26" s="126"/>
      <c r="M26" s="229">
        <v>503</v>
      </c>
      <c r="N26" s="230">
        <v>1309564</v>
      </c>
      <c r="O26" s="230">
        <v>910725</v>
      </c>
      <c r="P26" s="230">
        <v>398839</v>
      </c>
      <c r="Q26" s="146"/>
      <c r="R26" s="146"/>
      <c r="S26" s="146"/>
      <c r="T26" s="146"/>
      <c r="U26" s="146"/>
      <c r="V26" s="146"/>
      <c r="W26" s="146"/>
      <c r="X26" s="146"/>
      <c r="Y26" s="146"/>
      <c r="Z26" s="146"/>
    </row>
    <row r="27" spans="1:26" ht="15.75" customHeight="1">
      <c r="A27" s="229">
        <v>504</v>
      </c>
      <c r="B27" s="230">
        <v>23494939</v>
      </c>
      <c r="C27" s="126"/>
      <c r="D27" s="229">
        <v>504</v>
      </c>
      <c r="E27" s="230">
        <v>12340243</v>
      </c>
      <c r="F27" s="126"/>
      <c r="G27" s="229">
        <v>504</v>
      </c>
      <c r="H27" s="230">
        <v>3781982</v>
      </c>
      <c r="I27" s="126"/>
      <c r="J27" s="229">
        <v>504</v>
      </c>
      <c r="K27" s="230">
        <v>7114036</v>
      </c>
      <c r="L27" s="126"/>
      <c r="M27" s="229">
        <v>504</v>
      </c>
      <c r="N27" s="230">
        <v>456057</v>
      </c>
      <c r="O27" s="230">
        <v>334524</v>
      </c>
      <c r="P27" s="230">
        <v>121533</v>
      </c>
      <c r="Q27" s="146"/>
      <c r="R27" s="146"/>
      <c r="S27" s="146"/>
      <c r="T27" s="146"/>
      <c r="U27" s="146"/>
      <c r="V27" s="146"/>
      <c r="W27" s="146"/>
      <c r="X27" s="146"/>
      <c r="Y27" s="146"/>
      <c r="Z27" s="146"/>
    </row>
    <row r="28" spans="1:26" ht="15.75" customHeight="1">
      <c r="A28" s="229">
        <v>505</v>
      </c>
      <c r="B28" s="230">
        <v>25698550</v>
      </c>
      <c r="C28" s="126"/>
      <c r="D28" s="229">
        <v>505</v>
      </c>
      <c r="E28" s="230">
        <v>18107369</v>
      </c>
      <c r="F28" s="126"/>
      <c r="G28" s="229">
        <v>505</v>
      </c>
      <c r="H28" s="230">
        <v>4771190</v>
      </c>
      <c r="I28" s="126"/>
      <c r="J28" s="229">
        <v>505</v>
      </c>
      <c r="K28" s="230">
        <v>7667304</v>
      </c>
      <c r="L28" s="126"/>
      <c r="M28" s="229">
        <v>505</v>
      </c>
      <c r="N28" s="230">
        <v>599239</v>
      </c>
      <c r="O28" s="230">
        <v>445798</v>
      </c>
      <c r="P28" s="230">
        <v>153441</v>
      </c>
      <c r="Q28" s="146"/>
      <c r="R28" s="146"/>
      <c r="S28" s="146"/>
      <c r="T28" s="146"/>
      <c r="U28" s="146"/>
      <c r="V28" s="146"/>
      <c r="W28" s="146"/>
      <c r="X28" s="146"/>
      <c r="Y28" s="146"/>
      <c r="Z28" s="146"/>
    </row>
    <row r="29" spans="1:26" ht="15.75" customHeight="1">
      <c r="A29" s="229">
        <v>506</v>
      </c>
      <c r="B29" s="230">
        <v>91983756</v>
      </c>
      <c r="C29" s="126"/>
      <c r="D29" s="229">
        <v>506</v>
      </c>
      <c r="E29" s="230">
        <v>34555172</v>
      </c>
      <c r="F29" s="126"/>
      <c r="G29" s="229">
        <v>506</v>
      </c>
      <c r="H29" s="230">
        <v>9331424</v>
      </c>
      <c r="I29" s="126"/>
      <c r="J29" s="229">
        <v>506</v>
      </c>
      <c r="K29" s="230">
        <v>27658185</v>
      </c>
      <c r="L29" s="126"/>
      <c r="M29" s="229">
        <v>506</v>
      </c>
      <c r="N29" s="230">
        <v>1886516</v>
      </c>
      <c r="O29" s="230">
        <v>1359556</v>
      </c>
      <c r="P29" s="230">
        <v>526960</v>
      </c>
      <c r="Q29" s="146"/>
      <c r="R29" s="146"/>
      <c r="S29" s="146"/>
      <c r="T29" s="146"/>
      <c r="U29" s="146"/>
      <c r="V29" s="146"/>
      <c r="W29" s="146"/>
      <c r="X29" s="146"/>
      <c r="Y29" s="146"/>
      <c r="Z29" s="146"/>
    </row>
    <row r="30" spans="1:26" ht="15.75" customHeight="1">
      <c r="A30" s="229">
        <v>507</v>
      </c>
      <c r="B30" s="230">
        <v>36284257</v>
      </c>
      <c r="C30" s="126"/>
      <c r="D30" s="229">
        <v>507</v>
      </c>
      <c r="E30" s="230">
        <v>24803916</v>
      </c>
      <c r="F30" s="126"/>
      <c r="G30" s="229">
        <v>507</v>
      </c>
      <c r="H30" s="230">
        <v>4830552</v>
      </c>
      <c r="I30" s="126"/>
      <c r="J30" s="229">
        <v>507</v>
      </c>
      <c r="K30" s="230">
        <v>10852785</v>
      </c>
      <c r="L30" s="126"/>
      <c r="M30" s="229">
        <v>507</v>
      </c>
      <c r="N30" s="230">
        <v>979212</v>
      </c>
      <c r="O30" s="230">
        <v>777289</v>
      </c>
      <c r="P30" s="230">
        <v>201923</v>
      </c>
      <c r="Q30" s="146"/>
      <c r="R30" s="146"/>
      <c r="S30" s="146"/>
      <c r="T30" s="146"/>
      <c r="U30" s="146"/>
      <c r="V30" s="146"/>
      <c r="W30" s="146"/>
      <c r="X30" s="146"/>
      <c r="Y30" s="146"/>
      <c r="Z30" s="146"/>
    </row>
    <row r="31" spans="1:26" ht="15.75" customHeight="1">
      <c r="A31" s="229">
        <v>508</v>
      </c>
      <c r="B31" s="230">
        <v>48047093</v>
      </c>
      <c r="C31" s="126"/>
      <c r="D31" s="229">
        <v>508</v>
      </c>
      <c r="E31" s="230">
        <v>52188232</v>
      </c>
      <c r="F31" s="126"/>
      <c r="G31" s="229">
        <v>508</v>
      </c>
      <c r="H31" s="230">
        <v>13056470</v>
      </c>
      <c r="I31" s="126"/>
      <c r="J31" s="229">
        <v>508</v>
      </c>
      <c r="K31" s="230">
        <v>15200584</v>
      </c>
      <c r="L31" s="126"/>
      <c r="M31" s="229">
        <v>508</v>
      </c>
      <c r="N31" s="230">
        <v>1311237</v>
      </c>
      <c r="O31" s="230">
        <v>992840</v>
      </c>
      <c r="P31" s="230">
        <v>318398</v>
      </c>
      <c r="Q31" s="146"/>
      <c r="R31" s="146"/>
      <c r="S31" s="146"/>
      <c r="T31" s="146"/>
      <c r="U31" s="146"/>
      <c r="V31" s="146"/>
      <c r="W31" s="146"/>
      <c r="X31" s="146"/>
      <c r="Y31" s="146"/>
      <c r="Z31" s="146"/>
    </row>
    <row r="32" spans="1:26" ht="15.75" customHeight="1">
      <c r="A32" s="229">
        <v>509</v>
      </c>
      <c r="B32" s="230">
        <v>90167374</v>
      </c>
      <c r="C32" s="126"/>
      <c r="D32" s="229">
        <v>509</v>
      </c>
      <c r="E32" s="230">
        <v>25792558</v>
      </c>
      <c r="F32" s="126"/>
      <c r="G32" s="229">
        <v>509</v>
      </c>
      <c r="H32" s="230">
        <v>7581981</v>
      </c>
      <c r="I32" s="126"/>
      <c r="J32" s="229">
        <v>509</v>
      </c>
      <c r="K32" s="230">
        <v>30047287</v>
      </c>
      <c r="L32" s="126"/>
      <c r="M32" s="229">
        <v>509</v>
      </c>
      <c r="N32" s="230">
        <v>2379703</v>
      </c>
      <c r="O32" s="230">
        <v>1851543</v>
      </c>
      <c r="P32" s="230">
        <v>528159</v>
      </c>
      <c r="Q32" s="146"/>
      <c r="R32" s="146"/>
      <c r="S32" s="146"/>
      <c r="T32" s="146"/>
      <c r="U32" s="146"/>
      <c r="V32" s="146"/>
      <c r="W32" s="146"/>
      <c r="X32" s="146"/>
      <c r="Y32" s="146"/>
      <c r="Z32" s="146"/>
    </row>
    <row r="33" spans="1:26" ht="15.75" customHeight="1">
      <c r="A33" s="231" t="s">
        <v>1484</v>
      </c>
      <c r="B33" s="232">
        <v>490386728</v>
      </c>
      <c r="C33" s="126"/>
      <c r="D33" s="229">
        <v>901</v>
      </c>
      <c r="E33" s="230">
        <v>69179248</v>
      </c>
      <c r="F33" s="126"/>
      <c r="G33" s="229">
        <v>901</v>
      </c>
      <c r="H33" s="230">
        <v>22758502</v>
      </c>
      <c r="I33" s="126"/>
      <c r="J33" s="231" t="s">
        <v>1484</v>
      </c>
      <c r="K33" s="232">
        <v>148666753</v>
      </c>
      <c r="L33" s="126"/>
      <c r="M33" s="231" t="s">
        <v>1484</v>
      </c>
      <c r="N33" s="232">
        <v>11159243</v>
      </c>
      <c r="O33" s="232">
        <v>8270942</v>
      </c>
      <c r="P33" s="232">
        <v>2888301</v>
      </c>
      <c r="Q33" s="146"/>
      <c r="R33" s="146"/>
      <c r="S33" s="146"/>
      <c r="T33" s="146"/>
      <c r="U33" s="146"/>
      <c r="V33" s="146"/>
      <c r="W33" s="146"/>
      <c r="X33" s="146"/>
      <c r="Y33" s="146"/>
      <c r="Z33" s="146"/>
    </row>
    <row r="34" spans="1:26" ht="15.75" customHeight="1">
      <c r="A34" s="126"/>
      <c r="B34" s="126"/>
      <c r="C34" s="126"/>
      <c r="D34" s="229">
        <v>912</v>
      </c>
      <c r="E34" s="230">
        <v>60392037</v>
      </c>
      <c r="F34" s="126"/>
      <c r="G34" s="229">
        <v>912</v>
      </c>
      <c r="H34" s="230">
        <v>15358304</v>
      </c>
      <c r="I34" s="126"/>
      <c r="J34" s="126"/>
      <c r="K34" s="126"/>
      <c r="L34" s="126"/>
      <c r="M34" s="126"/>
      <c r="N34" s="126"/>
      <c r="O34" s="126"/>
      <c r="P34" s="126"/>
      <c r="Q34" s="146"/>
      <c r="R34" s="146"/>
      <c r="S34" s="146"/>
      <c r="T34" s="146"/>
      <c r="U34" s="146"/>
      <c r="V34" s="146"/>
      <c r="W34" s="146"/>
      <c r="X34" s="146"/>
      <c r="Y34" s="146"/>
      <c r="Z34" s="146"/>
    </row>
    <row r="35" spans="1:26" ht="15.75" customHeight="1">
      <c r="A35" s="126"/>
      <c r="B35" s="126"/>
      <c r="C35" s="126"/>
      <c r="D35" s="229">
        <v>952</v>
      </c>
      <c r="E35" s="230">
        <v>4974862</v>
      </c>
      <c r="F35" s="126"/>
      <c r="G35" s="229">
        <v>952</v>
      </c>
      <c r="H35" s="230">
        <v>1276299</v>
      </c>
      <c r="I35" s="126"/>
      <c r="J35" s="126"/>
      <c r="K35" s="126"/>
      <c r="L35" s="126"/>
      <c r="M35" s="126"/>
      <c r="N35" s="126"/>
      <c r="O35" s="126"/>
      <c r="P35" s="126"/>
      <c r="Q35" s="146"/>
      <c r="R35" s="146"/>
      <c r="S35" s="146"/>
      <c r="T35" s="146"/>
      <c r="U35" s="146"/>
      <c r="V35" s="146"/>
      <c r="W35" s="146"/>
      <c r="X35" s="146"/>
      <c r="Y35" s="146"/>
      <c r="Z35" s="146"/>
    </row>
    <row r="36" spans="1:26" ht="15.75" customHeight="1">
      <c r="A36" s="126"/>
      <c r="B36" s="126"/>
      <c r="C36" s="126"/>
      <c r="D36" s="233">
        <v>500</v>
      </c>
      <c r="E36" s="230">
        <v>11159243</v>
      </c>
      <c r="F36" s="126"/>
      <c r="G36" s="231" t="s">
        <v>1484</v>
      </c>
      <c r="H36" s="232">
        <v>112097863</v>
      </c>
      <c r="I36" s="126"/>
      <c r="J36" s="126"/>
      <c r="K36" s="126"/>
      <c r="L36" s="126"/>
      <c r="M36" s="126"/>
      <c r="N36" s="126"/>
      <c r="O36" s="126"/>
      <c r="P36" s="126"/>
      <c r="Q36" s="146"/>
      <c r="R36" s="146"/>
      <c r="S36" s="146"/>
      <c r="T36" s="146"/>
      <c r="U36" s="146"/>
      <c r="V36" s="146"/>
      <c r="W36" s="146"/>
      <c r="X36" s="146"/>
      <c r="Y36" s="146"/>
      <c r="Z36" s="146"/>
    </row>
    <row r="37" spans="1:26" ht="15.75" customHeight="1">
      <c r="A37" s="126"/>
      <c r="B37" s="126"/>
      <c r="C37" s="126"/>
      <c r="D37" s="234" t="s">
        <v>1484</v>
      </c>
      <c r="E37" s="232">
        <v>451280703</v>
      </c>
      <c r="F37" s="126"/>
      <c r="G37" s="126"/>
      <c r="H37" s="126"/>
      <c r="I37" s="126"/>
      <c r="J37" s="126"/>
      <c r="K37" s="126"/>
      <c r="L37" s="126"/>
      <c r="M37" s="126"/>
      <c r="N37" s="126"/>
      <c r="O37" s="126"/>
      <c r="P37" s="126"/>
      <c r="Q37" s="146"/>
      <c r="R37" s="146"/>
      <c r="S37" s="146"/>
      <c r="T37" s="146"/>
      <c r="U37" s="146"/>
      <c r="V37" s="146"/>
      <c r="W37" s="146"/>
      <c r="X37" s="146"/>
      <c r="Y37" s="146"/>
      <c r="Z37" s="146"/>
    </row>
    <row r="38" spans="1:26" ht="15.75" customHeight="1">
      <c r="A38" s="126"/>
      <c r="B38" s="126"/>
      <c r="C38" s="126"/>
      <c r="D38" s="126"/>
      <c r="E38" s="126"/>
      <c r="F38" s="126"/>
      <c r="G38" s="126"/>
      <c r="H38" s="126"/>
      <c r="I38" s="126"/>
      <c r="J38" s="126"/>
      <c r="K38" s="126"/>
      <c r="L38" s="126"/>
      <c r="M38" s="126"/>
      <c r="N38" s="126"/>
      <c r="O38" s="126"/>
      <c r="P38" s="126"/>
      <c r="Q38" s="146"/>
      <c r="R38" s="146"/>
      <c r="S38" s="146"/>
      <c r="T38" s="146"/>
      <c r="U38" s="146"/>
      <c r="V38" s="146"/>
      <c r="W38" s="146"/>
      <c r="X38" s="146"/>
      <c r="Y38" s="146"/>
      <c r="Z38" s="146"/>
    </row>
    <row r="39" spans="1:26" ht="15.75" customHeight="1">
      <c r="A39" s="126"/>
      <c r="B39" s="126"/>
      <c r="C39" s="126"/>
      <c r="D39" s="126"/>
      <c r="E39" s="126"/>
      <c r="F39" s="126"/>
      <c r="G39" s="126"/>
      <c r="H39" s="126"/>
      <c r="I39" s="126"/>
      <c r="J39" s="126"/>
      <c r="K39" s="126"/>
      <c r="L39" s="126"/>
      <c r="M39" s="126"/>
      <c r="N39" s="126"/>
      <c r="O39" s="126"/>
      <c r="P39" s="126"/>
      <c r="Q39" s="146"/>
      <c r="R39" s="146"/>
      <c r="S39" s="146"/>
      <c r="T39" s="146"/>
      <c r="U39" s="146"/>
      <c r="V39" s="146"/>
      <c r="W39" s="146"/>
      <c r="X39" s="146"/>
      <c r="Y39" s="146"/>
      <c r="Z39" s="146"/>
    </row>
    <row r="40" spans="1:26" ht="15.75" customHeight="1">
      <c r="A40" s="126"/>
      <c r="B40" s="126"/>
      <c r="C40" s="126"/>
      <c r="D40" s="126"/>
      <c r="E40" s="126"/>
      <c r="F40" s="126"/>
      <c r="G40" s="126"/>
      <c r="H40" s="126"/>
      <c r="I40" s="126"/>
      <c r="J40" s="126"/>
      <c r="K40" s="126"/>
      <c r="L40" s="126"/>
      <c r="M40" s="126"/>
      <c r="N40" s="126"/>
      <c r="O40" s="126"/>
      <c r="P40" s="126"/>
      <c r="Q40" s="146"/>
      <c r="R40" s="146"/>
      <c r="S40" s="146"/>
      <c r="T40" s="146"/>
      <c r="U40" s="146"/>
      <c r="V40" s="146"/>
      <c r="W40" s="146"/>
      <c r="X40" s="146"/>
      <c r="Y40" s="146"/>
      <c r="Z40" s="146"/>
    </row>
    <row r="41" spans="1:26" ht="75.75" customHeight="1">
      <c r="A41" s="235"/>
      <c r="B41" s="235"/>
      <c r="C41" s="235"/>
      <c r="D41" s="450" t="s">
        <v>1498</v>
      </c>
      <c r="E41" s="451"/>
      <c r="F41" s="235"/>
      <c r="G41" s="450" t="s">
        <v>1499</v>
      </c>
      <c r="H41" s="451"/>
      <c r="I41" s="235"/>
      <c r="J41" s="235"/>
      <c r="K41" s="235"/>
      <c r="L41" s="235"/>
      <c r="M41" s="235"/>
      <c r="N41" s="235"/>
      <c r="O41" s="235"/>
      <c r="P41" s="235"/>
      <c r="Q41" s="236"/>
      <c r="R41" s="236"/>
      <c r="S41" s="236"/>
      <c r="T41" s="236"/>
      <c r="U41" s="236"/>
      <c r="V41" s="236"/>
      <c r="W41" s="236"/>
      <c r="X41" s="236"/>
      <c r="Y41" s="236"/>
      <c r="Z41" s="236"/>
    </row>
    <row r="42" spans="1:26" ht="15.75" customHeight="1">
      <c r="A42" s="126"/>
      <c r="B42" s="126"/>
      <c r="C42" s="126"/>
      <c r="D42" s="229">
        <v>501</v>
      </c>
      <c r="E42" s="237"/>
      <c r="F42" s="126"/>
      <c r="G42" s="229">
        <v>501</v>
      </c>
      <c r="H42" s="237"/>
      <c r="I42" s="126"/>
      <c r="J42" s="126"/>
      <c r="K42" s="126"/>
      <c r="L42" s="126"/>
      <c r="M42" s="126"/>
      <c r="N42" s="126"/>
      <c r="O42" s="126"/>
      <c r="P42" s="126"/>
      <c r="Q42" s="146"/>
      <c r="R42" s="146"/>
      <c r="S42" s="146"/>
      <c r="T42" s="146"/>
      <c r="U42" s="146"/>
      <c r="V42" s="146"/>
      <c r="W42" s="146"/>
      <c r="X42" s="146"/>
      <c r="Y42" s="146"/>
      <c r="Z42" s="146"/>
    </row>
    <row r="43" spans="1:26" ht="15.75" customHeight="1">
      <c r="A43" s="126"/>
      <c r="B43" s="126"/>
      <c r="C43" s="126"/>
      <c r="D43" s="229">
        <v>502</v>
      </c>
      <c r="E43" s="238">
        <v>1973988</v>
      </c>
      <c r="F43" s="126"/>
      <c r="G43" s="229">
        <v>502</v>
      </c>
      <c r="H43" s="238">
        <v>118675</v>
      </c>
      <c r="I43" s="126"/>
      <c r="J43" s="126"/>
      <c r="K43" s="126"/>
      <c r="L43" s="126"/>
      <c r="M43" s="126"/>
      <c r="N43" s="126"/>
      <c r="O43" s="126"/>
      <c r="P43" s="126"/>
      <c r="Q43" s="146"/>
      <c r="R43" s="146"/>
      <c r="S43" s="146"/>
      <c r="T43" s="146"/>
      <c r="U43" s="146"/>
      <c r="V43" s="146"/>
      <c r="W43" s="146"/>
      <c r="X43" s="146"/>
      <c r="Y43" s="146"/>
      <c r="Z43" s="146"/>
    </row>
    <row r="44" spans="1:26" ht="15.75" customHeight="1">
      <c r="A44" s="126"/>
      <c r="B44" s="126"/>
      <c r="C44" s="126"/>
      <c r="D44" s="229">
        <v>503</v>
      </c>
      <c r="E44" s="237"/>
      <c r="F44" s="126"/>
      <c r="G44" s="229">
        <v>503</v>
      </c>
      <c r="H44" s="237"/>
      <c r="I44" s="126"/>
      <c r="J44" s="126"/>
      <c r="K44" s="126"/>
      <c r="L44" s="126"/>
      <c r="M44" s="126"/>
      <c r="N44" s="126"/>
      <c r="O44" s="126"/>
      <c r="P44" s="126"/>
      <c r="Q44" s="146"/>
      <c r="R44" s="146"/>
      <c r="S44" s="146"/>
      <c r="T44" s="146"/>
      <c r="U44" s="146"/>
      <c r="V44" s="146"/>
      <c r="W44" s="146"/>
      <c r="X44" s="146"/>
      <c r="Y44" s="146"/>
      <c r="Z44" s="146"/>
    </row>
    <row r="45" spans="1:26" ht="15.75" customHeight="1">
      <c r="A45" s="126"/>
      <c r="B45" s="126"/>
      <c r="C45" s="126"/>
      <c r="D45" s="229">
        <v>504</v>
      </c>
      <c r="E45" s="237"/>
      <c r="F45" s="126"/>
      <c r="G45" s="229">
        <v>504</v>
      </c>
      <c r="H45" s="237"/>
      <c r="I45" s="126"/>
      <c r="J45" s="126"/>
      <c r="K45" s="126"/>
      <c r="L45" s="126"/>
      <c r="M45" s="126"/>
      <c r="N45" s="126"/>
      <c r="O45" s="126"/>
      <c r="P45" s="126"/>
      <c r="Q45" s="146"/>
      <c r="R45" s="146"/>
      <c r="S45" s="146"/>
      <c r="T45" s="146"/>
      <c r="U45" s="146"/>
      <c r="V45" s="146"/>
      <c r="W45" s="146"/>
      <c r="X45" s="146"/>
      <c r="Y45" s="146"/>
      <c r="Z45" s="146"/>
    </row>
    <row r="46" spans="1:26" ht="15.75" customHeight="1">
      <c r="A46" s="126"/>
      <c r="B46" s="126"/>
      <c r="C46" s="126"/>
      <c r="D46" s="229">
        <v>505</v>
      </c>
      <c r="E46" s="237"/>
      <c r="F46" s="126"/>
      <c r="G46" s="229">
        <v>505</v>
      </c>
      <c r="H46" s="237"/>
      <c r="I46" s="126"/>
      <c r="J46" s="126"/>
      <c r="K46" s="126"/>
      <c r="L46" s="126"/>
      <c r="M46" s="126"/>
      <c r="N46" s="126"/>
      <c r="O46" s="126"/>
      <c r="P46" s="126"/>
      <c r="Q46" s="146"/>
      <c r="R46" s="146"/>
      <c r="S46" s="146"/>
      <c r="T46" s="146"/>
      <c r="U46" s="146"/>
      <c r="V46" s="146"/>
      <c r="W46" s="146"/>
      <c r="X46" s="146"/>
      <c r="Y46" s="146"/>
      <c r="Z46" s="146"/>
    </row>
    <row r="47" spans="1:26" ht="15.75" customHeight="1">
      <c r="A47" s="126"/>
      <c r="B47" s="126"/>
      <c r="C47" s="126"/>
      <c r="D47" s="229">
        <v>506</v>
      </c>
      <c r="E47" s="237"/>
      <c r="F47" s="126"/>
      <c r="G47" s="229">
        <v>506</v>
      </c>
      <c r="H47" s="237"/>
      <c r="I47" s="126"/>
      <c r="J47" s="126"/>
      <c r="K47" s="126"/>
      <c r="L47" s="126"/>
      <c r="M47" s="126"/>
      <c r="N47" s="126"/>
      <c r="O47" s="126"/>
      <c r="P47" s="126"/>
      <c r="Q47" s="146"/>
      <c r="R47" s="146"/>
      <c r="S47" s="146"/>
      <c r="T47" s="146"/>
      <c r="U47" s="146"/>
      <c r="V47" s="146"/>
      <c r="W47" s="146"/>
      <c r="X47" s="146"/>
      <c r="Y47" s="146"/>
      <c r="Z47" s="146"/>
    </row>
    <row r="48" spans="1:26" ht="15.75" customHeight="1">
      <c r="A48" s="126"/>
      <c r="B48" s="126"/>
      <c r="C48" s="126"/>
      <c r="D48" s="229">
        <v>507</v>
      </c>
      <c r="E48" s="237"/>
      <c r="F48" s="126"/>
      <c r="G48" s="229">
        <v>507</v>
      </c>
      <c r="H48" s="237"/>
      <c r="I48" s="126"/>
      <c r="J48" s="126"/>
      <c r="K48" s="126"/>
      <c r="L48" s="126"/>
      <c r="M48" s="126"/>
      <c r="N48" s="126"/>
      <c r="O48" s="126"/>
      <c r="P48" s="126"/>
      <c r="Q48" s="146"/>
      <c r="R48" s="146"/>
      <c r="S48" s="146"/>
      <c r="T48" s="146"/>
      <c r="U48" s="146"/>
      <c r="V48" s="146"/>
      <c r="W48" s="146"/>
      <c r="X48" s="146"/>
      <c r="Y48" s="146"/>
      <c r="Z48" s="146"/>
    </row>
    <row r="49" spans="1:26" ht="15.75" customHeight="1">
      <c r="A49" s="126"/>
      <c r="B49" s="126"/>
      <c r="C49" s="126"/>
      <c r="D49" s="229">
        <v>508</v>
      </c>
      <c r="E49" s="237"/>
      <c r="F49" s="126"/>
      <c r="G49" s="229">
        <v>508</v>
      </c>
      <c r="H49" s="237"/>
      <c r="I49" s="126"/>
      <c r="J49" s="126"/>
      <c r="K49" s="126"/>
      <c r="L49" s="126"/>
      <c r="M49" s="126"/>
      <c r="N49" s="126"/>
      <c r="O49" s="126"/>
      <c r="P49" s="126"/>
      <c r="Q49" s="146"/>
      <c r="R49" s="146"/>
      <c r="S49" s="146"/>
      <c r="T49" s="146"/>
      <c r="U49" s="146"/>
      <c r="V49" s="146"/>
      <c r="W49" s="146"/>
      <c r="X49" s="146"/>
      <c r="Y49" s="146"/>
      <c r="Z49" s="146"/>
    </row>
    <row r="50" spans="1:26" ht="15.75" customHeight="1">
      <c r="A50" s="126"/>
      <c r="B50" s="126"/>
      <c r="C50" s="126"/>
      <c r="D50" s="229">
        <v>509</v>
      </c>
      <c r="E50" s="237"/>
      <c r="F50" s="126"/>
      <c r="G50" s="229">
        <v>509</v>
      </c>
      <c r="H50" s="237"/>
      <c r="I50" s="126"/>
      <c r="J50" s="126"/>
      <c r="K50" s="126"/>
      <c r="L50" s="126"/>
      <c r="M50" s="126"/>
      <c r="N50" s="126"/>
      <c r="O50" s="126"/>
      <c r="P50" s="126"/>
      <c r="Q50" s="146"/>
      <c r="R50" s="146"/>
      <c r="S50" s="146"/>
      <c r="T50" s="146"/>
      <c r="U50" s="146"/>
      <c r="V50" s="146"/>
      <c r="W50" s="146"/>
      <c r="X50" s="146"/>
      <c r="Y50" s="146"/>
      <c r="Z50" s="146"/>
    </row>
    <row r="51" spans="1:26" ht="15.75" customHeight="1">
      <c r="A51" s="126"/>
      <c r="B51" s="126"/>
      <c r="C51" s="126"/>
      <c r="D51" s="231" t="s">
        <v>1484</v>
      </c>
      <c r="E51" s="239">
        <v>1973988</v>
      </c>
      <c r="F51" s="126"/>
      <c r="G51" s="231" t="s">
        <v>1484</v>
      </c>
      <c r="H51" s="239">
        <v>118675</v>
      </c>
      <c r="I51" s="126"/>
      <c r="J51" s="126"/>
      <c r="K51" s="126"/>
      <c r="L51" s="126"/>
      <c r="M51" s="126"/>
      <c r="N51" s="126"/>
      <c r="O51" s="126"/>
      <c r="P51" s="126"/>
      <c r="Q51" s="146"/>
      <c r="R51" s="146"/>
      <c r="S51" s="146"/>
      <c r="T51" s="146"/>
      <c r="U51" s="146"/>
      <c r="V51" s="146"/>
      <c r="W51" s="146"/>
      <c r="X51" s="146"/>
      <c r="Y51" s="146"/>
      <c r="Z51" s="146"/>
    </row>
    <row r="52" spans="1:26" ht="15.75" customHeight="1">
      <c r="A52" s="126"/>
      <c r="B52" s="126"/>
      <c r="C52" s="126"/>
      <c r="D52" s="126"/>
      <c r="E52" s="126"/>
      <c r="F52" s="126"/>
      <c r="G52" s="126"/>
      <c r="H52" s="126"/>
      <c r="I52" s="126"/>
      <c r="J52" s="126"/>
      <c r="K52" s="126"/>
      <c r="L52" s="126"/>
      <c r="M52" s="126"/>
      <c r="N52" s="126"/>
      <c r="O52" s="126"/>
      <c r="P52" s="126"/>
      <c r="Q52" s="146"/>
      <c r="R52" s="146"/>
      <c r="S52" s="146"/>
      <c r="T52" s="146"/>
      <c r="U52" s="146"/>
      <c r="V52" s="146"/>
      <c r="W52" s="146"/>
      <c r="X52" s="146"/>
      <c r="Y52" s="146"/>
      <c r="Z52" s="146"/>
    </row>
    <row r="53" spans="1:26" ht="15.75" customHeight="1">
      <c r="A53" s="126"/>
      <c r="B53" s="126"/>
      <c r="C53" s="126"/>
      <c r="D53" s="126"/>
      <c r="E53" s="126"/>
      <c r="F53" s="126"/>
      <c r="G53" s="126"/>
      <c r="H53" s="126"/>
      <c r="I53" s="126"/>
      <c r="J53" s="126"/>
      <c r="K53" s="126"/>
      <c r="L53" s="126"/>
      <c r="M53" s="126"/>
      <c r="N53" s="126"/>
      <c r="O53" s="126"/>
      <c r="P53" s="126"/>
      <c r="Q53" s="146"/>
      <c r="R53" s="146"/>
      <c r="S53" s="146"/>
      <c r="T53" s="146"/>
      <c r="U53" s="146"/>
      <c r="V53" s="146"/>
      <c r="W53" s="146"/>
      <c r="X53" s="146"/>
      <c r="Y53" s="146"/>
      <c r="Z53" s="146"/>
    </row>
    <row r="54" spans="1:26" ht="15.75" customHeight="1">
      <c r="A54" s="126"/>
      <c r="B54" s="126"/>
      <c r="C54" s="126"/>
      <c r="D54" s="126"/>
      <c r="E54" s="126"/>
      <c r="F54" s="126"/>
      <c r="G54" s="126"/>
      <c r="H54" s="126"/>
      <c r="I54" s="126"/>
      <c r="J54" s="126"/>
      <c r="K54" s="126"/>
      <c r="L54" s="126"/>
      <c r="M54" s="126"/>
      <c r="N54" s="126"/>
      <c r="O54" s="126"/>
      <c r="P54" s="126"/>
      <c r="Q54" s="146"/>
      <c r="R54" s="146"/>
      <c r="S54" s="146"/>
      <c r="T54" s="146"/>
      <c r="U54" s="146"/>
      <c r="V54" s="146"/>
      <c r="W54" s="146"/>
      <c r="X54" s="146"/>
      <c r="Y54" s="146"/>
      <c r="Z54" s="146"/>
    </row>
    <row r="55" spans="1:26" ht="15.75" customHeight="1">
      <c r="A55" s="126"/>
      <c r="B55" s="126"/>
      <c r="C55" s="126"/>
      <c r="D55" s="126"/>
      <c r="E55" s="126"/>
      <c r="F55" s="126"/>
      <c r="G55" s="126"/>
      <c r="H55" s="126"/>
      <c r="I55" s="126"/>
      <c r="J55" s="126"/>
      <c r="K55" s="126"/>
      <c r="L55" s="126"/>
      <c r="M55" s="126"/>
      <c r="N55" s="126"/>
      <c r="O55" s="126"/>
      <c r="P55" s="126"/>
      <c r="Q55" s="146"/>
      <c r="R55" s="146"/>
      <c r="S55" s="146"/>
      <c r="T55" s="146"/>
      <c r="U55" s="146"/>
      <c r="V55" s="146"/>
      <c r="W55" s="146"/>
      <c r="X55" s="146"/>
      <c r="Y55" s="146"/>
      <c r="Z55" s="146"/>
    </row>
    <row r="56" spans="1:26" ht="15.75" customHeight="1">
      <c r="A56" s="126"/>
      <c r="B56" s="126"/>
      <c r="C56" s="126"/>
      <c r="D56" s="126"/>
      <c r="E56" s="126"/>
      <c r="F56" s="126"/>
      <c r="G56" s="126"/>
      <c r="H56" s="126"/>
      <c r="I56" s="126"/>
      <c r="J56" s="126"/>
      <c r="K56" s="126"/>
      <c r="L56" s="126"/>
      <c r="M56" s="126"/>
      <c r="N56" s="126"/>
      <c r="O56" s="126"/>
      <c r="P56" s="126"/>
      <c r="Q56" s="146"/>
      <c r="R56" s="146"/>
      <c r="S56" s="146"/>
      <c r="T56" s="146"/>
      <c r="U56" s="146"/>
      <c r="V56" s="146"/>
      <c r="W56" s="146"/>
      <c r="X56" s="146"/>
      <c r="Y56" s="146"/>
      <c r="Z56" s="146"/>
    </row>
    <row r="57" spans="1:26" ht="15.75" customHeight="1">
      <c r="A57" s="126"/>
      <c r="B57" s="126"/>
      <c r="C57" s="126"/>
      <c r="D57" s="126"/>
      <c r="E57" s="126"/>
      <c r="F57" s="126"/>
      <c r="G57" s="126"/>
      <c r="H57" s="126"/>
      <c r="I57" s="126"/>
      <c r="J57" s="126"/>
      <c r="K57" s="126"/>
      <c r="L57" s="126"/>
      <c r="M57" s="126"/>
      <c r="N57" s="126"/>
      <c r="O57" s="126"/>
      <c r="P57" s="126"/>
      <c r="Q57" s="146"/>
      <c r="R57" s="146"/>
      <c r="S57" s="146"/>
      <c r="T57" s="146"/>
      <c r="U57" s="146"/>
      <c r="V57" s="146"/>
      <c r="W57" s="146"/>
      <c r="X57" s="146"/>
      <c r="Y57" s="146"/>
      <c r="Z57" s="146"/>
    </row>
    <row r="58" spans="1:26" ht="15.75" customHeight="1">
      <c r="A58" s="126"/>
      <c r="B58" s="126"/>
      <c r="C58" s="126"/>
      <c r="D58" s="126"/>
      <c r="E58" s="126"/>
      <c r="F58" s="126"/>
      <c r="G58" s="126"/>
      <c r="H58" s="126"/>
      <c r="I58" s="126"/>
      <c r="J58" s="126"/>
      <c r="K58" s="126"/>
      <c r="L58" s="126"/>
      <c r="M58" s="126"/>
      <c r="N58" s="126"/>
      <c r="O58" s="126"/>
      <c r="P58" s="126"/>
      <c r="Q58" s="146"/>
      <c r="R58" s="146"/>
      <c r="S58" s="146"/>
      <c r="T58" s="146"/>
      <c r="U58" s="146"/>
      <c r="V58" s="146"/>
      <c r="W58" s="146"/>
      <c r="X58" s="146"/>
      <c r="Y58" s="146"/>
      <c r="Z58" s="146"/>
    </row>
    <row r="59" spans="1:26" ht="15.75" customHeight="1">
      <c r="A59" s="126"/>
      <c r="B59" s="126"/>
      <c r="C59" s="126"/>
      <c r="D59" s="126"/>
      <c r="E59" s="126"/>
      <c r="F59" s="126"/>
      <c r="G59" s="126"/>
      <c r="H59" s="126"/>
      <c r="I59" s="126"/>
      <c r="J59" s="126"/>
      <c r="K59" s="126"/>
      <c r="L59" s="126"/>
      <c r="M59" s="126"/>
      <c r="N59" s="126"/>
      <c r="O59" s="126"/>
      <c r="P59" s="126"/>
      <c r="Q59" s="146"/>
      <c r="R59" s="146"/>
      <c r="S59" s="146"/>
      <c r="T59" s="146"/>
      <c r="U59" s="146"/>
      <c r="V59" s="146"/>
      <c r="W59" s="146"/>
      <c r="X59" s="146"/>
      <c r="Y59" s="146"/>
      <c r="Z59" s="146"/>
    </row>
    <row r="60" spans="1:26" ht="15.75" customHeight="1">
      <c r="A60" s="126"/>
      <c r="B60" s="126"/>
      <c r="C60" s="126"/>
      <c r="D60" s="126"/>
      <c r="E60" s="126"/>
      <c r="F60" s="126"/>
      <c r="G60" s="126"/>
      <c r="H60" s="126"/>
      <c r="I60" s="126"/>
      <c r="J60" s="126"/>
      <c r="K60" s="126"/>
      <c r="L60" s="126"/>
      <c r="M60" s="126"/>
      <c r="N60" s="126"/>
      <c r="O60" s="126"/>
      <c r="P60" s="126"/>
      <c r="Q60" s="146"/>
      <c r="R60" s="146"/>
      <c r="S60" s="146"/>
      <c r="T60" s="146"/>
      <c r="U60" s="146"/>
      <c r="V60" s="146"/>
      <c r="W60" s="146"/>
      <c r="X60" s="146"/>
      <c r="Y60" s="146"/>
      <c r="Z60" s="146"/>
    </row>
    <row r="61" spans="1:26" ht="15.75" customHeight="1">
      <c r="A61" s="126"/>
      <c r="B61" s="126"/>
      <c r="C61" s="126"/>
      <c r="D61" s="126"/>
      <c r="E61" s="126"/>
      <c r="F61" s="126"/>
      <c r="G61" s="126"/>
      <c r="H61" s="126"/>
      <c r="I61" s="126"/>
      <c r="J61" s="126"/>
      <c r="K61" s="126"/>
      <c r="L61" s="126"/>
      <c r="M61" s="126"/>
      <c r="N61" s="126"/>
      <c r="O61" s="126"/>
      <c r="P61" s="126"/>
      <c r="Q61" s="146"/>
      <c r="R61" s="146"/>
      <c r="S61" s="146"/>
      <c r="T61" s="146"/>
      <c r="U61" s="146"/>
      <c r="V61" s="146"/>
      <c r="W61" s="146"/>
      <c r="X61" s="146"/>
      <c r="Y61" s="146"/>
      <c r="Z61" s="146"/>
    </row>
    <row r="62" spans="1:26" ht="15.75" customHeight="1">
      <c r="A62" s="126"/>
      <c r="B62" s="126"/>
      <c r="C62" s="126"/>
      <c r="D62" s="126"/>
      <c r="E62" s="126"/>
      <c r="F62" s="126"/>
      <c r="G62" s="126"/>
      <c r="H62" s="126"/>
      <c r="I62" s="126"/>
      <c r="J62" s="126"/>
      <c r="K62" s="126"/>
      <c r="L62" s="126"/>
      <c r="M62" s="126"/>
      <c r="N62" s="126"/>
      <c r="O62" s="126"/>
      <c r="P62" s="126"/>
      <c r="Q62" s="146"/>
      <c r="R62" s="146"/>
      <c r="S62" s="146"/>
      <c r="T62" s="146"/>
      <c r="U62" s="146"/>
      <c r="V62" s="146"/>
      <c r="W62" s="146"/>
      <c r="X62" s="146"/>
      <c r="Y62" s="146"/>
      <c r="Z62" s="146"/>
    </row>
    <row r="63" spans="1:26" ht="15.75" customHeight="1">
      <c r="A63" s="126"/>
      <c r="B63" s="126"/>
      <c r="C63" s="126"/>
      <c r="D63" s="126"/>
      <c r="E63" s="126"/>
      <c r="F63" s="126"/>
      <c r="G63" s="126"/>
      <c r="H63" s="126"/>
      <c r="I63" s="126"/>
      <c r="J63" s="126"/>
      <c r="K63" s="126"/>
      <c r="L63" s="126"/>
      <c r="M63" s="126"/>
      <c r="N63" s="126"/>
      <c r="O63" s="126"/>
      <c r="P63" s="126"/>
      <c r="Q63" s="146"/>
      <c r="R63" s="146"/>
      <c r="S63" s="146"/>
      <c r="T63" s="146"/>
      <c r="U63" s="146"/>
      <c r="V63" s="146"/>
      <c r="W63" s="146"/>
      <c r="X63" s="146"/>
      <c r="Y63" s="146"/>
      <c r="Z63" s="146"/>
    </row>
    <row r="64" spans="1:26" ht="15.75" customHeight="1">
      <c r="A64" s="126"/>
      <c r="B64" s="126"/>
      <c r="C64" s="126"/>
      <c r="D64" s="126"/>
      <c r="E64" s="126"/>
      <c r="F64" s="126"/>
      <c r="G64" s="126"/>
      <c r="H64" s="126"/>
      <c r="I64" s="126"/>
      <c r="J64" s="126"/>
      <c r="K64" s="126"/>
      <c r="L64" s="126"/>
      <c r="M64" s="126"/>
      <c r="N64" s="126"/>
      <c r="O64" s="126"/>
      <c r="P64" s="126"/>
      <c r="Q64" s="146"/>
      <c r="R64" s="146"/>
      <c r="S64" s="146"/>
      <c r="T64" s="146"/>
      <c r="U64" s="146"/>
      <c r="V64" s="146"/>
      <c r="W64" s="146"/>
      <c r="X64" s="146"/>
      <c r="Y64" s="146"/>
      <c r="Z64" s="146"/>
    </row>
    <row r="65" spans="1:26" ht="15.75" customHeight="1">
      <c r="A65" s="126"/>
      <c r="B65" s="126"/>
      <c r="C65" s="126"/>
      <c r="D65" s="126"/>
      <c r="E65" s="126"/>
      <c r="F65" s="126"/>
      <c r="G65" s="126"/>
      <c r="H65" s="126"/>
      <c r="I65" s="126"/>
      <c r="J65" s="126"/>
      <c r="K65" s="126"/>
      <c r="L65" s="126"/>
      <c r="M65" s="126"/>
      <c r="N65" s="126"/>
      <c r="O65" s="126"/>
      <c r="P65" s="126"/>
      <c r="Q65" s="146"/>
      <c r="R65" s="146"/>
      <c r="S65" s="146"/>
      <c r="T65" s="146"/>
      <c r="U65" s="146"/>
      <c r="V65" s="146"/>
      <c r="W65" s="146"/>
      <c r="X65" s="146"/>
      <c r="Y65" s="146"/>
      <c r="Z65" s="146"/>
    </row>
    <row r="66" spans="1:26" ht="15.75" customHeight="1">
      <c r="A66" s="126"/>
      <c r="B66" s="126"/>
      <c r="C66" s="126"/>
      <c r="D66" s="126"/>
      <c r="E66" s="126"/>
      <c r="F66" s="126"/>
      <c r="G66" s="126"/>
      <c r="H66" s="126"/>
      <c r="I66" s="126"/>
      <c r="J66" s="126"/>
      <c r="K66" s="126"/>
      <c r="L66" s="126"/>
      <c r="M66" s="126"/>
      <c r="N66" s="126"/>
      <c r="O66" s="126"/>
      <c r="P66" s="126"/>
      <c r="Q66" s="146"/>
      <c r="R66" s="146"/>
      <c r="S66" s="146"/>
      <c r="T66" s="146"/>
      <c r="U66" s="146"/>
      <c r="V66" s="146"/>
      <c r="W66" s="146"/>
      <c r="X66" s="146"/>
      <c r="Y66" s="146"/>
      <c r="Z66" s="146"/>
    </row>
    <row r="67" spans="1:26" ht="15.75" customHeight="1">
      <c r="A67" s="126"/>
      <c r="B67" s="126"/>
      <c r="C67" s="126"/>
      <c r="D67" s="126"/>
      <c r="E67" s="126"/>
      <c r="F67" s="126"/>
      <c r="G67" s="126"/>
      <c r="H67" s="126"/>
      <c r="I67" s="126"/>
      <c r="J67" s="126"/>
      <c r="K67" s="126"/>
      <c r="L67" s="126"/>
      <c r="M67" s="126"/>
      <c r="N67" s="126"/>
      <c r="O67" s="126"/>
      <c r="P67" s="126"/>
      <c r="Q67" s="146"/>
      <c r="R67" s="146"/>
      <c r="S67" s="146"/>
      <c r="T67" s="146"/>
      <c r="U67" s="146"/>
      <c r="V67" s="146"/>
      <c r="W67" s="146"/>
      <c r="X67" s="146"/>
      <c r="Y67" s="146"/>
      <c r="Z67" s="146"/>
    </row>
    <row r="68" spans="1:26" ht="15.75" customHeight="1">
      <c r="A68" s="126"/>
      <c r="B68" s="126"/>
      <c r="C68" s="126"/>
      <c r="D68" s="126"/>
      <c r="E68" s="126"/>
      <c r="F68" s="126"/>
      <c r="G68" s="126"/>
      <c r="H68" s="126"/>
      <c r="I68" s="126"/>
      <c r="J68" s="126"/>
      <c r="K68" s="126"/>
      <c r="L68" s="126"/>
      <c r="M68" s="126"/>
      <c r="N68" s="126"/>
      <c r="O68" s="126"/>
      <c r="P68" s="126"/>
      <c r="Q68" s="146"/>
      <c r="R68" s="146"/>
      <c r="S68" s="146"/>
      <c r="T68" s="146"/>
      <c r="U68" s="146"/>
      <c r="V68" s="146"/>
      <c r="W68" s="146"/>
      <c r="X68" s="146"/>
      <c r="Y68" s="146"/>
      <c r="Z68" s="146"/>
    </row>
    <row r="69" spans="1:26" ht="15.75" customHeight="1">
      <c r="A69" s="126"/>
      <c r="B69" s="126"/>
      <c r="C69" s="126"/>
      <c r="D69" s="126"/>
      <c r="E69" s="126"/>
      <c r="F69" s="126"/>
      <c r="G69" s="126"/>
      <c r="H69" s="126"/>
      <c r="I69" s="126"/>
      <c r="J69" s="126"/>
      <c r="K69" s="126"/>
      <c r="L69" s="126"/>
      <c r="M69" s="126"/>
      <c r="N69" s="126"/>
      <c r="O69" s="126"/>
      <c r="P69" s="126"/>
      <c r="Q69" s="146"/>
      <c r="R69" s="146"/>
      <c r="S69" s="146"/>
      <c r="T69" s="146"/>
      <c r="U69" s="146"/>
      <c r="V69" s="146"/>
      <c r="W69" s="146"/>
      <c r="X69" s="146"/>
      <c r="Y69" s="146"/>
      <c r="Z69" s="146"/>
    </row>
    <row r="70" spans="1:26" ht="15.75" customHeight="1">
      <c r="A70" s="126"/>
      <c r="B70" s="126"/>
      <c r="C70" s="126"/>
      <c r="D70" s="126"/>
      <c r="E70" s="126"/>
      <c r="F70" s="126"/>
      <c r="G70" s="126"/>
      <c r="H70" s="126"/>
      <c r="I70" s="126"/>
      <c r="J70" s="126"/>
      <c r="K70" s="126"/>
      <c r="L70" s="126"/>
      <c r="M70" s="126"/>
      <c r="N70" s="126"/>
      <c r="O70" s="126"/>
      <c r="P70" s="126"/>
      <c r="Q70" s="146"/>
      <c r="R70" s="146"/>
      <c r="S70" s="146"/>
      <c r="T70" s="146"/>
      <c r="U70" s="146"/>
      <c r="V70" s="146"/>
      <c r="W70" s="146"/>
      <c r="X70" s="146"/>
      <c r="Y70" s="146"/>
      <c r="Z70" s="146"/>
    </row>
    <row r="71" spans="1:26" ht="15.75" customHeight="1">
      <c r="A71" s="126"/>
      <c r="B71" s="126"/>
      <c r="C71" s="126"/>
      <c r="D71" s="126"/>
      <c r="E71" s="126"/>
      <c r="F71" s="126"/>
      <c r="G71" s="126"/>
      <c r="H71" s="126"/>
      <c r="I71" s="126"/>
      <c r="J71" s="126"/>
      <c r="K71" s="126"/>
      <c r="L71" s="126"/>
      <c r="M71" s="126"/>
      <c r="N71" s="126"/>
      <c r="O71" s="126"/>
      <c r="P71" s="126"/>
      <c r="Q71" s="146"/>
      <c r="R71" s="146"/>
      <c r="S71" s="146"/>
      <c r="T71" s="146"/>
      <c r="U71" s="146"/>
      <c r="V71" s="146"/>
      <c r="W71" s="146"/>
      <c r="X71" s="146"/>
      <c r="Y71" s="146"/>
      <c r="Z71" s="146"/>
    </row>
    <row r="72" spans="1:26" ht="15.75" customHeight="1">
      <c r="A72" s="126"/>
      <c r="B72" s="126"/>
      <c r="C72" s="126"/>
      <c r="D72" s="126"/>
      <c r="E72" s="126"/>
      <c r="F72" s="126"/>
      <c r="G72" s="126"/>
      <c r="H72" s="126"/>
      <c r="I72" s="126"/>
      <c r="J72" s="126"/>
      <c r="K72" s="126"/>
      <c r="L72" s="126"/>
      <c r="M72" s="126"/>
      <c r="N72" s="126"/>
      <c r="O72" s="126"/>
      <c r="P72" s="126"/>
      <c r="Q72" s="146"/>
      <c r="R72" s="146"/>
      <c r="S72" s="146"/>
      <c r="T72" s="146"/>
      <c r="U72" s="146"/>
      <c r="V72" s="146"/>
      <c r="W72" s="146"/>
      <c r="X72" s="146"/>
      <c r="Y72" s="146"/>
      <c r="Z72" s="146"/>
    </row>
    <row r="73" spans="1:26" ht="15.75" customHeight="1">
      <c r="A73" s="126"/>
      <c r="B73" s="126"/>
      <c r="C73" s="126"/>
      <c r="D73" s="126"/>
      <c r="E73" s="126"/>
      <c r="F73" s="126"/>
      <c r="G73" s="126"/>
      <c r="H73" s="126"/>
      <c r="I73" s="126"/>
      <c r="J73" s="126"/>
      <c r="K73" s="126"/>
      <c r="L73" s="126"/>
      <c r="M73" s="126"/>
      <c r="N73" s="126"/>
      <c r="O73" s="126"/>
      <c r="P73" s="126"/>
      <c r="Q73" s="146"/>
      <c r="R73" s="146"/>
      <c r="S73" s="146"/>
      <c r="T73" s="146"/>
      <c r="U73" s="146"/>
      <c r="V73" s="146"/>
      <c r="W73" s="146"/>
      <c r="X73" s="146"/>
      <c r="Y73" s="146"/>
      <c r="Z73" s="146"/>
    </row>
    <row r="74" spans="1:26" ht="15.75" customHeight="1">
      <c r="A74" s="126"/>
      <c r="B74" s="126"/>
      <c r="C74" s="126"/>
      <c r="D74" s="126"/>
      <c r="E74" s="126"/>
      <c r="F74" s="126"/>
      <c r="G74" s="126"/>
      <c r="H74" s="126"/>
      <c r="I74" s="126"/>
      <c r="J74" s="126"/>
      <c r="K74" s="126"/>
      <c r="L74" s="126"/>
      <c r="M74" s="126"/>
      <c r="N74" s="126"/>
      <c r="O74" s="126"/>
      <c r="P74" s="126"/>
      <c r="Q74" s="146"/>
      <c r="R74" s="146"/>
      <c r="S74" s="146"/>
      <c r="T74" s="146"/>
      <c r="U74" s="146"/>
      <c r="V74" s="146"/>
      <c r="W74" s="146"/>
      <c r="X74" s="146"/>
      <c r="Y74" s="146"/>
      <c r="Z74" s="146"/>
    </row>
    <row r="75" spans="1:26" ht="15.75" customHeight="1">
      <c r="A75" s="126"/>
      <c r="B75" s="126"/>
      <c r="C75" s="126"/>
      <c r="D75" s="126"/>
      <c r="E75" s="126"/>
      <c r="F75" s="126"/>
      <c r="G75" s="126"/>
      <c r="H75" s="126"/>
      <c r="I75" s="126"/>
      <c r="J75" s="126"/>
      <c r="K75" s="126"/>
      <c r="L75" s="126"/>
      <c r="M75" s="126"/>
      <c r="N75" s="126"/>
      <c r="O75" s="126"/>
      <c r="P75" s="126"/>
      <c r="Q75" s="146"/>
      <c r="R75" s="146"/>
      <c r="S75" s="146"/>
      <c r="T75" s="146"/>
      <c r="U75" s="146"/>
      <c r="V75" s="146"/>
      <c r="W75" s="146"/>
      <c r="X75" s="146"/>
      <c r="Y75" s="146"/>
      <c r="Z75" s="146"/>
    </row>
    <row r="76" spans="1:26" ht="15.75" customHeight="1">
      <c r="A76" s="126"/>
      <c r="B76" s="126"/>
      <c r="C76" s="126"/>
      <c r="D76" s="126"/>
      <c r="E76" s="126"/>
      <c r="F76" s="126"/>
      <c r="G76" s="126"/>
      <c r="H76" s="126"/>
      <c r="I76" s="126"/>
      <c r="J76" s="126"/>
      <c r="K76" s="126"/>
      <c r="L76" s="126"/>
      <c r="M76" s="126"/>
      <c r="N76" s="126"/>
      <c r="O76" s="126"/>
      <c r="P76" s="126"/>
      <c r="Q76" s="146"/>
      <c r="R76" s="146"/>
      <c r="S76" s="146"/>
      <c r="T76" s="146"/>
      <c r="U76" s="146"/>
      <c r="V76" s="146"/>
      <c r="W76" s="146"/>
      <c r="X76" s="146"/>
      <c r="Y76" s="146"/>
      <c r="Z76" s="146"/>
    </row>
    <row r="77" spans="1:26" ht="15.75" customHeight="1">
      <c r="A77" s="126"/>
      <c r="B77" s="126"/>
      <c r="C77" s="126"/>
      <c r="D77" s="126"/>
      <c r="E77" s="126"/>
      <c r="F77" s="126"/>
      <c r="G77" s="126"/>
      <c r="H77" s="126"/>
      <c r="I77" s="126"/>
      <c r="J77" s="126"/>
      <c r="K77" s="126"/>
      <c r="L77" s="126"/>
      <c r="M77" s="126"/>
      <c r="N77" s="126"/>
      <c r="O77" s="126"/>
      <c r="P77" s="126"/>
      <c r="Q77" s="146"/>
      <c r="R77" s="146"/>
      <c r="S77" s="146"/>
      <c r="T77" s="146"/>
      <c r="U77" s="146"/>
      <c r="V77" s="146"/>
      <c r="W77" s="146"/>
      <c r="X77" s="146"/>
      <c r="Y77" s="146"/>
      <c r="Z77" s="146"/>
    </row>
    <row r="78" spans="1:26" ht="15.75" customHeight="1">
      <c r="A78" s="126"/>
      <c r="B78" s="126"/>
      <c r="C78" s="126"/>
      <c r="D78" s="126"/>
      <c r="E78" s="126"/>
      <c r="F78" s="126"/>
      <c r="G78" s="126"/>
      <c r="H78" s="126"/>
      <c r="I78" s="126"/>
      <c r="J78" s="126"/>
      <c r="K78" s="126"/>
      <c r="L78" s="126"/>
      <c r="M78" s="126"/>
      <c r="N78" s="126"/>
      <c r="O78" s="126"/>
      <c r="P78" s="126"/>
      <c r="Q78" s="146"/>
      <c r="R78" s="146"/>
      <c r="S78" s="146"/>
      <c r="T78" s="146"/>
      <c r="U78" s="146"/>
      <c r="V78" s="146"/>
      <c r="W78" s="146"/>
      <c r="X78" s="146"/>
      <c r="Y78" s="146"/>
      <c r="Z78" s="146"/>
    </row>
    <row r="79" spans="1:26" ht="15.75" customHeight="1">
      <c r="A79" s="126"/>
      <c r="B79" s="126"/>
      <c r="C79" s="126"/>
      <c r="D79" s="126"/>
      <c r="E79" s="126"/>
      <c r="F79" s="126"/>
      <c r="G79" s="126"/>
      <c r="H79" s="126"/>
      <c r="I79" s="126"/>
      <c r="J79" s="126"/>
      <c r="K79" s="126"/>
      <c r="L79" s="126"/>
      <c r="M79" s="126"/>
      <c r="N79" s="126"/>
      <c r="O79" s="126"/>
      <c r="P79" s="126"/>
      <c r="Q79" s="146"/>
      <c r="R79" s="146"/>
      <c r="S79" s="146"/>
      <c r="T79" s="146"/>
      <c r="U79" s="146"/>
      <c r="V79" s="146"/>
      <c r="W79" s="146"/>
      <c r="X79" s="146"/>
      <c r="Y79" s="146"/>
      <c r="Z79" s="146"/>
    </row>
    <row r="80" spans="1:26" ht="15.75" customHeight="1">
      <c r="A80" s="126"/>
      <c r="B80" s="126"/>
      <c r="C80" s="126"/>
      <c r="D80" s="126"/>
      <c r="E80" s="126"/>
      <c r="F80" s="126"/>
      <c r="G80" s="126"/>
      <c r="H80" s="126"/>
      <c r="I80" s="126"/>
      <c r="J80" s="126"/>
      <c r="K80" s="126"/>
      <c r="L80" s="126"/>
      <c r="M80" s="126"/>
      <c r="N80" s="126"/>
      <c r="O80" s="126"/>
      <c r="P80" s="126"/>
      <c r="Q80" s="146"/>
      <c r="R80" s="146"/>
      <c r="S80" s="146"/>
      <c r="T80" s="146"/>
      <c r="U80" s="146"/>
      <c r="V80" s="146"/>
      <c r="W80" s="146"/>
      <c r="X80" s="146"/>
      <c r="Y80" s="146"/>
      <c r="Z80" s="146"/>
    </row>
    <row r="81" spans="1:26" ht="15.75" customHeight="1">
      <c r="A81" s="126"/>
      <c r="B81" s="126"/>
      <c r="C81" s="126"/>
      <c r="D81" s="126"/>
      <c r="E81" s="126"/>
      <c r="F81" s="126"/>
      <c r="G81" s="126"/>
      <c r="H81" s="126"/>
      <c r="I81" s="126"/>
      <c r="J81" s="126"/>
      <c r="K81" s="126"/>
      <c r="L81" s="126"/>
      <c r="M81" s="126"/>
      <c r="N81" s="126"/>
      <c r="O81" s="126"/>
      <c r="P81" s="126"/>
      <c r="Q81" s="146"/>
      <c r="R81" s="146"/>
      <c r="S81" s="146"/>
      <c r="T81" s="146"/>
      <c r="U81" s="146"/>
      <c r="V81" s="146"/>
      <c r="W81" s="146"/>
      <c r="X81" s="146"/>
      <c r="Y81" s="146"/>
      <c r="Z81" s="146"/>
    </row>
    <row r="82" spans="1:26" ht="15.75" customHeight="1">
      <c r="A82" s="126"/>
      <c r="B82" s="126"/>
      <c r="C82" s="126"/>
      <c r="D82" s="126"/>
      <c r="E82" s="126"/>
      <c r="F82" s="126"/>
      <c r="G82" s="126"/>
      <c r="H82" s="126"/>
      <c r="I82" s="126"/>
      <c r="J82" s="126"/>
      <c r="K82" s="126"/>
      <c r="L82" s="126"/>
      <c r="M82" s="126"/>
      <c r="N82" s="126"/>
      <c r="O82" s="126"/>
      <c r="P82" s="126"/>
      <c r="Q82" s="146"/>
      <c r="R82" s="146"/>
      <c r="S82" s="146"/>
      <c r="T82" s="146"/>
      <c r="U82" s="146"/>
      <c r="V82" s="146"/>
      <c r="W82" s="146"/>
      <c r="X82" s="146"/>
      <c r="Y82" s="146"/>
      <c r="Z82" s="146"/>
    </row>
    <row r="83" spans="1:26" ht="15.75" customHeight="1">
      <c r="A83" s="126"/>
      <c r="B83" s="126"/>
      <c r="C83" s="126"/>
      <c r="D83" s="126"/>
      <c r="E83" s="126"/>
      <c r="F83" s="126"/>
      <c r="G83" s="126"/>
      <c r="H83" s="126"/>
      <c r="I83" s="126"/>
      <c r="J83" s="126"/>
      <c r="K83" s="126"/>
      <c r="L83" s="126"/>
      <c r="M83" s="126"/>
      <c r="N83" s="126"/>
      <c r="O83" s="126"/>
      <c r="P83" s="126"/>
      <c r="Q83" s="146"/>
      <c r="R83" s="146"/>
      <c r="S83" s="146"/>
      <c r="T83" s="146"/>
      <c r="U83" s="146"/>
      <c r="V83" s="146"/>
      <c r="W83" s="146"/>
      <c r="X83" s="146"/>
      <c r="Y83" s="146"/>
      <c r="Z83" s="146"/>
    </row>
    <row r="84" spans="1:26" ht="15.75" customHeight="1">
      <c r="A84" s="126"/>
      <c r="B84" s="126"/>
      <c r="C84" s="126"/>
      <c r="D84" s="126"/>
      <c r="E84" s="126"/>
      <c r="F84" s="126"/>
      <c r="G84" s="126"/>
      <c r="H84" s="126"/>
      <c r="I84" s="126"/>
      <c r="J84" s="126"/>
      <c r="K84" s="126"/>
      <c r="L84" s="126"/>
      <c r="M84" s="126"/>
      <c r="N84" s="126"/>
      <c r="O84" s="126"/>
      <c r="P84" s="126"/>
      <c r="Q84" s="146"/>
      <c r="R84" s="146"/>
      <c r="S84" s="146"/>
      <c r="T84" s="146"/>
      <c r="U84" s="146"/>
      <c r="V84" s="146"/>
      <c r="W84" s="146"/>
      <c r="X84" s="146"/>
      <c r="Y84" s="146"/>
      <c r="Z84" s="146"/>
    </row>
    <row r="85" spans="1:26" ht="15.75" customHeight="1">
      <c r="A85" s="126"/>
      <c r="B85" s="126"/>
      <c r="C85" s="126"/>
      <c r="D85" s="126"/>
      <c r="E85" s="126"/>
      <c r="F85" s="126"/>
      <c r="G85" s="126"/>
      <c r="H85" s="126"/>
      <c r="I85" s="126"/>
      <c r="J85" s="126"/>
      <c r="K85" s="126"/>
      <c r="L85" s="126"/>
      <c r="M85" s="126"/>
      <c r="N85" s="126"/>
      <c r="O85" s="126"/>
      <c r="P85" s="126"/>
      <c r="Q85" s="146"/>
      <c r="R85" s="146"/>
      <c r="S85" s="146"/>
      <c r="T85" s="146"/>
      <c r="U85" s="146"/>
      <c r="V85" s="146"/>
      <c r="W85" s="146"/>
      <c r="X85" s="146"/>
      <c r="Y85" s="146"/>
      <c r="Z85" s="146"/>
    </row>
    <row r="86" spans="1:26" ht="15.75" customHeight="1">
      <c r="A86" s="126"/>
      <c r="B86" s="126"/>
      <c r="C86" s="126"/>
      <c r="D86" s="126"/>
      <c r="E86" s="126"/>
      <c r="F86" s="126"/>
      <c r="G86" s="126"/>
      <c r="H86" s="126"/>
      <c r="I86" s="126"/>
      <c r="J86" s="126"/>
      <c r="K86" s="126"/>
      <c r="L86" s="126"/>
      <c r="M86" s="126"/>
      <c r="N86" s="126"/>
      <c r="O86" s="126"/>
      <c r="P86" s="126"/>
      <c r="Q86" s="146"/>
      <c r="R86" s="146"/>
      <c r="S86" s="146"/>
      <c r="T86" s="146"/>
      <c r="U86" s="146"/>
      <c r="V86" s="146"/>
      <c r="W86" s="146"/>
      <c r="X86" s="146"/>
      <c r="Y86" s="146"/>
      <c r="Z86" s="146"/>
    </row>
    <row r="87" spans="1:26" ht="15.75" customHeight="1">
      <c r="A87" s="126"/>
      <c r="B87" s="126"/>
      <c r="C87" s="126"/>
      <c r="D87" s="126"/>
      <c r="E87" s="126"/>
      <c r="F87" s="126"/>
      <c r="G87" s="126"/>
      <c r="H87" s="126"/>
      <c r="I87" s="126"/>
      <c r="J87" s="126"/>
      <c r="K87" s="126"/>
      <c r="L87" s="126"/>
      <c r="M87" s="126"/>
      <c r="N87" s="126"/>
      <c r="O87" s="126"/>
      <c r="P87" s="126"/>
      <c r="Q87" s="146"/>
      <c r="R87" s="146"/>
      <c r="S87" s="146"/>
      <c r="T87" s="146"/>
      <c r="U87" s="146"/>
      <c r="V87" s="146"/>
      <c r="W87" s="146"/>
      <c r="X87" s="146"/>
      <c r="Y87" s="146"/>
      <c r="Z87" s="146"/>
    </row>
    <row r="88" spans="1:26" ht="15.75" customHeight="1">
      <c r="A88" s="126"/>
      <c r="B88" s="126"/>
      <c r="C88" s="126"/>
      <c r="D88" s="126"/>
      <c r="E88" s="126"/>
      <c r="F88" s="126"/>
      <c r="G88" s="126"/>
      <c r="H88" s="126"/>
      <c r="I88" s="126"/>
      <c r="J88" s="126"/>
      <c r="K88" s="126"/>
      <c r="L88" s="126"/>
      <c r="M88" s="126"/>
      <c r="N88" s="126"/>
      <c r="O88" s="126"/>
      <c r="P88" s="126"/>
      <c r="Q88" s="146"/>
      <c r="R88" s="146"/>
      <c r="S88" s="146"/>
      <c r="T88" s="146"/>
      <c r="U88" s="146"/>
      <c r="V88" s="146"/>
      <c r="W88" s="146"/>
      <c r="X88" s="146"/>
      <c r="Y88" s="146"/>
      <c r="Z88" s="146"/>
    </row>
    <row r="89" spans="1:26" ht="15.75" customHeight="1">
      <c r="A89" s="126"/>
      <c r="B89" s="126"/>
      <c r="C89" s="126"/>
      <c r="D89" s="126"/>
      <c r="E89" s="126"/>
      <c r="F89" s="126"/>
      <c r="G89" s="126"/>
      <c r="H89" s="126"/>
      <c r="I89" s="126"/>
      <c r="J89" s="126"/>
      <c r="K89" s="126"/>
      <c r="L89" s="126"/>
      <c r="M89" s="126"/>
      <c r="N89" s="126"/>
      <c r="O89" s="126"/>
      <c r="P89" s="126"/>
      <c r="Q89" s="146"/>
      <c r="R89" s="146"/>
      <c r="S89" s="146"/>
      <c r="T89" s="146"/>
      <c r="U89" s="146"/>
      <c r="V89" s="146"/>
      <c r="W89" s="146"/>
      <c r="X89" s="146"/>
      <c r="Y89" s="146"/>
      <c r="Z89" s="146"/>
    </row>
    <row r="90" spans="1:26" ht="15.75" customHeight="1">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row>
    <row r="91" spans="1:26" ht="15.75" customHeight="1">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row>
    <row r="92" spans="1:26" ht="15.75" customHeight="1">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row>
    <row r="93" spans="1:26" ht="15.75" customHeight="1">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row>
    <row r="94" spans="1:26" ht="15.75" customHeight="1">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row>
    <row r="95" spans="1:26" ht="15.75" customHeight="1">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row>
    <row r="96" spans="1:26" ht="15.75" customHeight="1">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row>
    <row r="97" spans="1:26" ht="15.75" customHeight="1">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row>
    <row r="98" spans="1:26" ht="15.75" customHeight="1">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row>
    <row r="99" spans="1:26" ht="15.75" customHeight="1">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row>
    <row r="100" spans="1:26" ht="15.75" customHeight="1">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ht="15.75" customHeight="1">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ht="15.75" customHeight="1">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ht="15.75" customHeight="1">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ht="15.75"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ht="15.75" customHeight="1">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ht="15.75" customHeight="1">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ht="15.75" customHeight="1">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ht="15.75" customHeight="1">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ht="15.75" customHeight="1">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ht="15.75" customHeight="1">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ht="15.75" customHeight="1">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ht="15.75" customHeight="1">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ht="15.75" customHeight="1">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ht="15.75" customHeight="1">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ht="15.75" customHeight="1">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ht="15.75" customHeight="1">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ht="15.75" customHeight="1">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ht="15.75" customHeight="1">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ht="15.75" customHeight="1">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ht="15.75" customHeight="1">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ht="15.75" customHeight="1">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ht="15.75" customHeight="1">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ht="15.75" customHeight="1">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ht="15.75" customHeight="1">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ht="15.75" customHeight="1">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ht="15.75" customHeight="1">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ht="15.75" customHeight="1">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ht="15.75" customHeight="1">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ht="15.75" customHeight="1">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ht="15.75" customHeight="1">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ht="15.75" customHeight="1">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ht="15.75" customHeight="1">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ht="15.75" customHeight="1">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ht="15.75" customHeight="1">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ht="15.75" customHeight="1">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ht="15.75" customHeight="1">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ht="15.75" customHeight="1">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ht="15.75" customHeight="1">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ht="15.75" customHeight="1">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ht="15.75" customHeight="1">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ht="15.75" customHeight="1">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ht="15.75" customHeight="1">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ht="15.75" customHeight="1">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ht="15.75" customHeight="1">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ht="15.75" customHeight="1">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ht="15.75" customHeight="1">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ht="15.75" customHeight="1">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ht="15.75" customHeight="1">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ht="15.75" customHeight="1">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ht="15.75" customHeight="1">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ht="15.75" customHeight="1">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ht="15.75" customHeight="1">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ht="15.75" customHeight="1">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ht="15.75" customHeight="1">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ht="15.75" customHeight="1">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ht="15.75" customHeight="1">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ht="15.75" customHeight="1">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ht="15.75" customHeight="1">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5.75" customHeight="1">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5.75" customHeight="1">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ht="15.75" customHeight="1">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ht="15.75" customHeight="1">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ht="15.75" customHeight="1">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ht="15.75" customHeight="1">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ht="15.75" customHeight="1">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ht="15.75" customHeight="1">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ht="15.75" customHeight="1">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ht="15.75" customHeight="1">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ht="15.75" customHeight="1">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ht="15.75" customHeight="1">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ht="15.75" customHeight="1">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ht="15.75" customHeight="1">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ht="15.75" customHeight="1">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ht="15.75" customHeight="1">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ht="15.75" customHeight="1">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ht="15.75" customHeight="1">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ht="15.75" customHeight="1">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ht="15.75" customHeight="1">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ht="15.75" customHeight="1">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ht="15.75" customHeight="1">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ht="15.75" customHeight="1">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ht="15.75" customHeight="1">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ht="15.75" customHeight="1">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ht="15.75" customHeight="1">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ht="15.75" customHeight="1">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ht="15.75" customHeight="1">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ht="15.75" customHeight="1">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ht="15.75" customHeight="1">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ht="15.75" customHeight="1">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ht="15.75" customHeight="1">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ht="15.75" customHeight="1">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ht="15.75" customHeight="1">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ht="15.75" customHeight="1">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ht="15.75" customHeight="1">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ht="15.75" customHeight="1">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ht="15.75" customHeight="1">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ht="15.75" customHeight="1">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ht="15.75" customHeight="1">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ht="15.75" customHeight="1">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ht="15.75" customHeight="1">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ht="15.75" customHeight="1">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ht="15.75" customHeight="1">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ht="15.75" customHeight="1">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ht="15.75" customHeight="1">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ht="15.75" customHeight="1">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ht="15.75" customHeight="1">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ht="15.75" customHeight="1">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ht="15.75" customHeight="1">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ht="15.75" customHeight="1">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ht="15.75" customHeight="1">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ht="15.75" customHeight="1">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ht="15.75" customHeight="1">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ht="15.75" customHeight="1">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ht="15.75" customHeight="1">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ht="15.75" customHeight="1">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ht="15.75" customHeight="1">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ht="15.75" customHeight="1">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ht="15.75" customHeight="1">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ht="15.75" customHeight="1">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ht="15.75" customHeight="1">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ht="15.75" customHeight="1">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ht="15.75" customHeight="1">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ht="15.75" customHeight="1">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ht="15.75" customHeight="1">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ht="15.75" customHeight="1">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ht="15.75" customHeight="1">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ht="15.75" customHeight="1">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ht="15.75" customHeight="1">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ht="15.75" customHeight="1">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ht="15.75" customHeight="1">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ht="15.75" customHeight="1">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ht="15.75" customHeight="1">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ht="15.75" customHeight="1">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ht="15.75" customHeight="1">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ht="15.75" customHeight="1">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ht="15.75" customHeight="1">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ht="15.75" customHeight="1">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ht="15.75" customHeight="1">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ht="15.75" customHeight="1">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ht="15.75" customHeight="1">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ht="15.75" customHeight="1">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ht="15.75" customHeight="1">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ht="15.75" customHeight="1">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ht="15.75" customHeight="1">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ht="15.75" customHeight="1">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ht="15.75" customHeight="1">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ht="15.75" customHeight="1">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ht="15.75" customHeight="1">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ht="15.75" customHeight="1">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ht="15.75" customHeight="1">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ht="15.75" customHeight="1">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D41:E41"/>
    <mergeCell ref="G41:H41"/>
    <mergeCell ref="J3:K3"/>
    <mergeCell ref="M3:N3"/>
    <mergeCell ref="G22:H22"/>
    <mergeCell ref="J22:K22"/>
    <mergeCell ref="M22:P22"/>
    <mergeCell ref="A22:B22"/>
    <mergeCell ref="D22:E22"/>
    <mergeCell ref="A3:B3"/>
    <mergeCell ref="D3:E3"/>
    <mergeCell ref="G3:H3"/>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D1000"/>
  <sheetViews>
    <sheetView workbookViewId="0"/>
  </sheetViews>
  <sheetFormatPr defaultColWidth="14.42578125" defaultRowHeight="15" customHeight="1"/>
  <cols>
    <col min="1" max="1" width="48.140625" customWidth="1"/>
    <col min="2" max="2" width="24.85546875" customWidth="1"/>
    <col min="3" max="3" width="15.42578125" customWidth="1"/>
    <col min="4" max="5" width="8.7109375" customWidth="1"/>
    <col min="6" max="6" width="29.85546875" customWidth="1"/>
  </cols>
  <sheetData>
    <row r="2" spans="1:4">
      <c r="A2" s="240" t="s">
        <v>1500</v>
      </c>
      <c r="B2" s="240" t="s">
        <v>1493</v>
      </c>
      <c r="C2" s="240" t="s">
        <v>1501</v>
      </c>
      <c r="D2" s="240" t="s">
        <v>1502</v>
      </c>
    </row>
    <row r="3" spans="1:4">
      <c r="A3" s="455" t="s">
        <v>1503</v>
      </c>
      <c r="B3" s="241">
        <v>501</v>
      </c>
      <c r="C3" s="242">
        <v>33043838.399999999</v>
      </c>
      <c r="D3" s="243" t="s">
        <v>1504</v>
      </c>
    </row>
    <row r="4" spans="1:4">
      <c r="A4" s="456"/>
      <c r="B4" s="241">
        <v>502</v>
      </c>
      <c r="C4" s="242">
        <v>138169794</v>
      </c>
      <c r="D4" s="243" t="s">
        <v>1504</v>
      </c>
    </row>
    <row r="5" spans="1:4">
      <c r="A5" s="456"/>
      <c r="B5" s="241">
        <v>503</v>
      </c>
      <c r="C5" s="242">
        <v>103327772.7</v>
      </c>
      <c r="D5" s="243" t="s">
        <v>1504</v>
      </c>
    </row>
    <row r="6" spans="1:4">
      <c r="A6" s="456"/>
      <c r="B6" s="241">
        <v>504</v>
      </c>
      <c r="C6" s="242">
        <v>19927694.140000001</v>
      </c>
      <c r="D6" s="243" t="s">
        <v>1504</v>
      </c>
    </row>
    <row r="7" spans="1:4">
      <c r="A7" s="456"/>
      <c r="B7" s="241">
        <v>505</v>
      </c>
      <c r="C7" s="242">
        <v>38096676.060000002</v>
      </c>
      <c r="D7" s="243" t="s">
        <v>1504</v>
      </c>
    </row>
    <row r="8" spans="1:4">
      <c r="A8" s="456"/>
      <c r="B8" s="241">
        <v>506</v>
      </c>
      <c r="C8" s="242">
        <v>66460650.939999998</v>
      </c>
      <c r="D8" s="243" t="s">
        <v>1504</v>
      </c>
    </row>
    <row r="9" spans="1:4">
      <c r="A9" s="456"/>
      <c r="B9" s="241">
        <v>507</v>
      </c>
      <c r="C9" s="242">
        <v>41957044.909999996</v>
      </c>
      <c r="D9" s="243" t="s">
        <v>1504</v>
      </c>
    </row>
    <row r="10" spans="1:4">
      <c r="A10" s="456"/>
      <c r="B10" s="241">
        <v>508</v>
      </c>
      <c r="C10" s="242">
        <v>84693080.629999995</v>
      </c>
      <c r="D10" s="243" t="s">
        <v>1504</v>
      </c>
    </row>
    <row r="11" spans="1:4">
      <c r="A11" s="456"/>
      <c r="B11" s="241">
        <v>509</v>
      </c>
      <c r="C11" s="242">
        <v>55709379.829999998</v>
      </c>
      <c r="D11" s="243" t="s">
        <v>1504</v>
      </c>
    </row>
    <row r="12" spans="1:4">
      <c r="A12" s="456"/>
      <c r="B12" s="241">
        <v>901</v>
      </c>
      <c r="C12" s="242">
        <v>129265942.2</v>
      </c>
      <c r="D12" s="243" t="s">
        <v>1504</v>
      </c>
    </row>
    <row r="13" spans="1:4">
      <c r="A13" s="456"/>
      <c r="B13" s="241">
        <v>912</v>
      </c>
      <c r="C13" s="242">
        <v>129678378.3</v>
      </c>
      <c r="D13" s="243" t="s">
        <v>1504</v>
      </c>
    </row>
    <row r="14" spans="1:4">
      <c r="A14" s="456"/>
      <c r="B14" s="241">
        <v>952</v>
      </c>
      <c r="C14" s="242">
        <v>75149566.450000003</v>
      </c>
      <c r="D14" s="243" t="s">
        <v>1504</v>
      </c>
    </row>
    <row r="15" spans="1:4">
      <c r="A15" s="457"/>
      <c r="B15" s="241">
        <v>500</v>
      </c>
      <c r="C15" s="242">
        <v>142782431.59999999</v>
      </c>
      <c r="D15" s="243" t="s">
        <v>1504</v>
      </c>
    </row>
    <row r="18" spans="1:4">
      <c r="A18" s="240" t="s">
        <v>1500</v>
      </c>
      <c r="B18" s="240" t="s">
        <v>1493</v>
      </c>
      <c r="C18" s="240" t="s">
        <v>1501</v>
      </c>
      <c r="D18" s="240" t="s">
        <v>1502</v>
      </c>
    </row>
    <row r="19" spans="1:4">
      <c r="A19" s="452" t="s">
        <v>1505</v>
      </c>
      <c r="B19" s="241">
        <v>501</v>
      </c>
      <c r="C19" s="242">
        <v>22487044.170000002</v>
      </c>
      <c r="D19" s="243" t="s">
        <v>1504</v>
      </c>
    </row>
    <row r="20" spans="1:4">
      <c r="A20" s="453"/>
      <c r="B20" s="241">
        <v>502</v>
      </c>
      <c r="C20" s="242">
        <v>85450409.290000007</v>
      </c>
      <c r="D20" s="243" t="s">
        <v>1504</v>
      </c>
    </row>
    <row r="21" spans="1:4" ht="15.75" customHeight="1">
      <c r="A21" s="453"/>
      <c r="B21" s="241">
        <v>503</v>
      </c>
      <c r="C21" s="242">
        <v>63856957.409999996</v>
      </c>
      <c r="D21" s="243" t="s">
        <v>1504</v>
      </c>
    </row>
    <row r="22" spans="1:4" ht="15.75" customHeight="1">
      <c r="A22" s="453"/>
      <c r="B22" s="241">
        <v>504</v>
      </c>
      <c r="C22" s="242">
        <v>23392303.399999999</v>
      </c>
      <c r="D22" s="243" t="s">
        <v>1504</v>
      </c>
    </row>
    <row r="23" spans="1:4" ht="15.75" customHeight="1">
      <c r="A23" s="453"/>
      <c r="B23" s="241">
        <v>505</v>
      </c>
      <c r="C23" s="242">
        <v>26018318.899999999</v>
      </c>
      <c r="D23" s="243" t="s">
        <v>1504</v>
      </c>
    </row>
    <row r="24" spans="1:4" ht="15.75" customHeight="1">
      <c r="A24" s="453"/>
      <c r="B24" s="241">
        <v>506</v>
      </c>
      <c r="C24" s="242">
        <v>92200872.75</v>
      </c>
      <c r="D24" s="243" t="s">
        <v>1504</v>
      </c>
    </row>
    <row r="25" spans="1:4" ht="15.75" customHeight="1">
      <c r="A25" s="453"/>
      <c r="B25" s="241">
        <v>507</v>
      </c>
      <c r="C25" s="242">
        <v>35980400.270000003</v>
      </c>
      <c r="D25" s="243" t="s">
        <v>1504</v>
      </c>
    </row>
    <row r="26" spans="1:4" ht="15.75" customHeight="1">
      <c r="A26" s="453"/>
      <c r="B26" s="241">
        <v>508</v>
      </c>
      <c r="C26" s="242">
        <v>48214605.890000001</v>
      </c>
      <c r="D26" s="243" t="s">
        <v>1504</v>
      </c>
    </row>
    <row r="27" spans="1:4" ht="15.75" customHeight="1">
      <c r="A27" s="453"/>
      <c r="B27" s="241">
        <v>509</v>
      </c>
      <c r="C27" s="242">
        <v>91625277.189999998</v>
      </c>
      <c r="D27" s="243" t="s">
        <v>1504</v>
      </c>
    </row>
    <row r="28" spans="1:4" ht="15.75" customHeight="1">
      <c r="A28" s="453"/>
      <c r="B28" s="241">
        <v>901</v>
      </c>
      <c r="C28" s="244"/>
      <c r="D28" s="245"/>
    </row>
    <row r="29" spans="1:4" ht="15.75" customHeight="1">
      <c r="A29" s="453"/>
      <c r="B29" s="241">
        <v>912</v>
      </c>
      <c r="C29" s="246"/>
      <c r="D29" s="245"/>
    </row>
    <row r="30" spans="1:4" ht="15.75" customHeight="1">
      <c r="A30" s="453"/>
      <c r="B30" s="241">
        <v>952</v>
      </c>
      <c r="C30" s="246"/>
      <c r="D30" s="245"/>
    </row>
    <row r="31" spans="1:4" ht="15.75" customHeight="1">
      <c r="A31" s="454"/>
      <c r="B31" s="241">
        <v>500</v>
      </c>
      <c r="C31" s="246"/>
      <c r="D31" s="245"/>
    </row>
    <row r="32" spans="1:4" ht="15.75" customHeight="1"/>
    <row r="33" spans="1:4" ht="15.75" customHeight="1"/>
    <row r="34" spans="1:4" ht="15.75" customHeight="1">
      <c r="A34" s="240" t="s">
        <v>1500</v>
      </c>
      <c r="B34" s="240" t="s">
        <v>1493</v>
      </c>
      <c r="C34" s="240" t="s">
        <v>1501</v>
      </c>
      <c r="D34" s="240" t="s">
        <v>1502</v>
      </c>
    </row>
    <row r="35" spans="1:4" ht="15.75" customHeight="1">
      <c r="A35" s="452" t="s">
        <v>1506</v>
      </c>
      <c r="B35" s="241">
        <v>501</v>
      </c>
      <c r="C35" s="247">
        <v>16241070.189999999</v>
      </c>
      <c r="D35" s="243" t="s">
        <v>1504</v>
      </c>
    </row>
    <row r="36" spans="1:4" ht="15.75" customHeight="1">
      <c r="A36" s="453"/>
      <c r="B36" s="241">
        <v>502</v>
      </c>
      <c r="C36" s="247">
        <v>71685050.120000005</v>
      </c>
      <c r="D36" s="243" t="s">
        <v>1504</v>
      </c>
    </row>
    <row r="37" spans="1:4" ht="15.75" customHeight="1">
      <c r="A37" s="453"/>
      <c r="B37" s="241">
        <v>503</v>
      </c>
      <c r="C37" s="247">
        <v>53807579.579999998</v>
      </c>
      <c r="D37" s="243" t="s">
        <v>1504</v>
      </c>
    </row>
    <row r="38" spans="1:4" ht="15.75" customHeight="1">
      <c r="A38" s="453"/>
      <c r="B38" s="241">
        <v>504</v>
      </c>
      <c r="C38" s="247">
        <v>11849001.640000001</v>
      </c>
      <c r="D38" s="243" t="s">
        <v>1504</v>
      </c>
    </row>
    <row r="39" spans="1:4" ht="15.75" customHeight="1">
      <c r="A39" s="453"/>
      <c r="B39" s="241">
        <v>505</v>
      </c>
      <c r="C39" s="247">
        <v>17856866.079999998</v>
      </c>
      <c r="D39" s="243" t="s">
        <v>1504</v>
      </c>
    </row>
    <row r="40" spans="1:4" ht="15.75" customHeight="1">
      <c r="A40" s="453"/>
      <c r="B40" s="241">
        <v>506</v>
      </c>
      <c r="C40" s="247">
        <v>36857401.729999997</v>
      </c>
      <c r="D40" s="243" t="s">
        <v>1504</v>
      </c>
    </row>
    <row r="41" spans="1:4" ht="15.75" customHeight="1">
      <c r="A41" s="453"/>
      <c r="B41" s="241">
        <v>507</v>
      </c>
      <c r="C41" s="247">
        <v>26967021.829999998</v>
      </c>
      <c r="D41" s="243" t="s">
        <v>1504</v>
      </c>
    </row>
    <row r="42" spans="1:4" ht="15.75" customHeight="1">
      <c r="A42" s="453"/>
      <c r="B42" s="241">
        <v>508</v>
      </c>
      <c r="C42" s="247">
        <v>59095338.719999999</v>
      </c>
      <c r="D42" s="243" t="s">
        <v>1504</v>
      </c>
    </row>
    <row r="43" spans="1:4" ht="15.75" customHeight="1">
      <c r="A43" s="453"/>
      <c r="B43" s="241">
        <v>509</v>
      </c>
      <c r="C43" s="247">
        <v>27067946.289999999</v>
      </c>
      <c r="D43" s="243" t="s">
        <v>1504</v>
      </c>
    </row>
    <row r="44" spans="1:4" ht="15.75" customHeight="1">
      <c r="A44" s="453"/>
      <c r="B44" s="241">
        <v>901</v>
      </c>
      <c r="C44" s="247">
        <v>75201837.5</v>
      </c>
      <c r="D44" s="243" t="s">
        <v>1504</v>
      </c>
    </row>
    <row r="45" spans="1:4" ht="15.75" customHeight="1">
      <c r="A45" s="453"/>
      <c r="B45" s="241">
        <v>912</v>
      </c>
      <c r="C45" s="247">
        <v>66924419.850000001</v>
      </c>
      <c r="D45" s="243" t="s">
        <v>1504</v>
      </c>
    </row>
    <row r="46" spans="1:4" ht="15.75" customHeight="1">
      <c r="A46" s="453"/>
      <c r="B46" s="241">
        <v>952</v>
      </c>
      <c r="C46" s="247">
        <v>6445902.9100000001</v>
      </c>
      <c r="D46" s="243" t="s">
        <v>1504</v>
      </c>
    </row>
    <row r="47" spans="1:4" ht="15.75" customHeight="1">
      <c r="A47" s="454"/>
      <c r="B47" s="241">
        <v>500</v>
      </c>
      <c r="C47" s="247">
        <v>8548020</v>
      </c>
      <c r="D47" s="243" t="s">
        <v>1504</v>
      </c>
    </row>
    <row r="48" spans="1:4" ht="15.75" customHeight="1"/>
    <row r="49" spans="1:4" ht="15.75" customHeight="1"/>
    <row r="50" spans="1:4" ht="15.75" customHeight="1">
      <c r="A50" s="240" t="s">
        <v>1500</v>
      </c>
      <c r="B50" s="240" t="s">
        <v>1493</v>
      </c>
      <c r="C50" s="240" t="s">
        <v>1501</v>
      </c>
      <c r="D50" s="240" t="s">
        <v>1502</v>
      </c>
    </row>
    <row r="51" spans="1:4" ht="15.75" customHeight="1">
      <c r="A51" s="452" t="s">
        <v>1507</v>
      </c>
      <c r="B51" s="241">
        <v>501</v>
      </c>
      <c r="C51" s="248">
        <v>5080568.4670000002</v>
      </c>
      <c r="D51" s="243" t="s">
        <v>1504</v>
      </c>
    </row>
    <row r="52" spans="1:4" ht="15.75" customHeight="1">
      <c r="A52" s="453"/>
      <c r="B52" s="241">
        <v>502</v>
      </c>
      <c r="C52" s="248">
        <v>18409659.050000001</v>
      </c>
      <c r="D52" s="243" t="s">
        <v>1504</v>
      </c>
    </row>
    <row r="53" spans="1:4" ht="15.75" customHeight="1">
      <c r="A53" s="453"/>
      <c r="B53" s="241">
        <v>503</v>
      </c>
      <c r="C53" s="248">
        <v>7814251.4230000004</v>
      </c>
      <c r="D53" s="243" t="s">
        <v>1504</v>
      </c>
    </row>
    <row r="54" spans="1:4" ht="15.75" customHeight="1">
      <c r="A54" s="453"/>
      <c r="B54" s="241">
        <v>504</v>
      </c>
      <c r="C54" s="248">
        <v>4266412.5120000001</v>
      </c>
      <c r="D54" s="243" t="s">
        <v>1504</v>
      </c>
    </row>
    <row r="55" spans="1:4" ht="15.75" customHeight="1">
      <c r="A55" s="453"/>
      <c r="B55" s="241">
        <v>505</v>
      </c>
      <c r="C55" s="248">
        <v>4966159.1809999999</v>
      </c>
      <c r="D55" s="243" t="s">
        <v>1504</v>
      </c>
    </row>
    <row r="56" spans="1:4" ht="15.75" customHeight="1">
      <c r="A56" s="453"/>
      <c r="B56" s="241">
        <v>506</v>
      </c>
      <c r="C56" s="248">
        <v>9669224.3049999997</v>
      </c>
      <c r="D56" s="243" t="s">
        <v>1504</v>
      </c>
    </row>
    <row r="57" spans="1:4" ht="15.75" customHeight="1">
      <c r="A57" s="453"/>
      <c r="B57" s="241">
        <v>507</v>
      </c>
      <c r="C57" s="248">
        <v>4998629.9179999996</v>
      </c>
      <c r="D57" s="243" t="s">
        <v>1504</v>
      </c>
    </row>
    <row r="58" spans="1:4" ht="15.75" customHeight="1">
      <c r="A58" s="453"/>
      <c r="B58" s="241">
        <v>508</v>
      </c>
      <c r="C58" s="248">
        <v>14526900.189999999</v>
      </c>
      <c r="D58" s="243" t="s">
        <v>1504</v>
      </c>
    </row>
    <row r="59" spans="1:4" ht="15.75" customHeight="1">
      <c r="A59" s="453"/>
      <c r="B59" s="241">
        <v>509</v>
      </c>
      <c r="C59" s="248">
        <v>8204466.6880000001</v>
      </c>
      <c r="D59" s="243" t="s">
        <v>1504</v>
      </c>
    </row>
    <row r="60" spans="1:4" ht="15.75" customHeight="1">
      <c r="A60" s="453"/>
      <c r="B60" s="241">
        <v>901</v>
      </c>
      <c r="C60" s="248">
        <v>23949184.039999999</v>
      </c>
      <c r="D60" s="243" t="s">
        <v>1504</v>
      </c>
    </row>
    <row r="61" spans="1:4" ht="15.75" customHeight="1">
      <c r="A61" s="453"/>
      <c r="B61" s="241">
        <v>912</v>
      </c>
      <c r="C61" s="248">
        <v>17442970.870000001</v>
      </c>
      <c r="D61" s="243" t="s">
        <v>1504</v>
      </c>
    </row>
    <row r="62" spans="1:4" ht="15.75" customHeight="1">
      <c r="A62" s="453"/>
      <c r="B62" s="241">
        <v>952</v>
      </c>
      <c r="C62" s="248">
        <v>1562191.34</v>
      </c>
      <c r="D62" s="243" t="s">
        <v>1504</v>
      </c>
    </row>
    <row r="63" spans="1:4" ht="15.75" customHeight="1">
      <c r="A63" s="454"/>
      <c r="B63" s="241">
        <v>500</v>
      </c>
      <c r="C63" s="246"/>
      <c r="D63" s="243"/>
    </row>
    <row r="64" spans="1:4" ht="15.75" customHeight="1"/>
    <row r="65" spans="1:4" ht="15.75" customHeight="1"/>
    <row r="66" spans="1:4" ht="15.75" customHeight="1">
      <c r="A66" s="240" t="s">
        <v>1500</v>
      </c>
      <c r="B66" s="240" t="s">
        <v>1493</v>
      </c>
      <c r="C66" s="240" t="s">
        <v>1501</v>
      </c>
      <c r="D66" s="240" t="s">
        <v>1502</v>
      </c>
    </row>
    <row r="67" spans="1:4" ht="15.75" customHeight="1">
      <c r="A67" s="452" t="s">
        <v>1508</v>
      </c>
      <c r="B67" s="241">
        <v>501</v>
      </c>
      <c r="C67" s="249">
        <v>5069597.63</v>
      </c>
      <c r="D67" s="245" t="s">
        <v>1509</v>
      </c>
    </row>
    <row r="68" spans="1:4" ht="15.75" customHeight="1">
      <c r="A68" s="453"/>
      <c r="B68" s="241">
        <v>502</v>
      </c>
      <c r="C68" s="249">
        <v>24646602.75</v>
      </c>
      <c r="D68" s="245" t="s">
        <v>1509</v>
      </c>
    </row>
    <row r="69" spans="1:4" ht="15.75" customHeight="1">
      <c r="A69" s="453"/>
      <c r="B69" s="241">
        <v>503</v>
      </c>
      <c r="C69" s="249">
        <v>18601142.460000001</v>
      </c>
      <c r="D69" s="245" t="s">
        <v>1509</v>
      </c>
    </row>
    <row r="70" spans="1:4" ht="15.75" customHeight="1">
      <c r="A70" s="453"/>
      <c r="B70" s="241">
        <v>504</v>
      </c>
      <c r="C70" s="249">
        <v>6599192.7300000004</v>
      </c>
      <c r="D70" s="245" t="s">
        <v>1509</v>
      </c>
    </row>
    <row r="71" spans="1:4" ht="15.75" customHeight="1">
      <c r="A71" s="453"/>
      <c r="B71" s="241">
        <v>505</v>
      </c>
      <c r="C71" s="249">
        <v>7397582.5999999996</v>
      </c>
      <c r="D71" s="245" t="s">
        <v>1509</v>
      </c>
    </row>
    <row r="72" spans="1:4" ht="15.75" customHeight="1">
      <c r="A72" s="453"/>
      <c r="B72" s="241">
        <v>506</v>
      </c>
      <c r="C72" s="249">
        <v>26527059.829999998</v>
      </c>
      <c r="D72" s="245" t="s">
        <v>1509</v>
      </c>
    </row>
    <row r="73" spans="1:4" ht="15.75" customHeight="1">
      <c r="A73" s="453"/>
      <c r="B73" s="241">
        <v>507</v>
      </c>
      <c r="C73" s="249">
        <v>10497740.060000001</v>
      </c>
      <c r="D73" s="245" t="s">
        <v>1509</v>
      </c>
    </row>
    <row r="74" spans="1:4" ht="15.75" customHeight="1">
      <c r="A74" s="453"/>
      <c r="B74" s="241">
        <v>508</v>
      </c>
      <c r="C74" s="249">
        <v>14764905.5</v>
      </c>
      <c r="D74" s="245" t="s">
        <v>1509</v>
      </c>
    </row>
    <row r="75" spans="1:4" ht="15.75" customHeight="1">
      <c r="A75" s="453"/>
      <c r="B75" s="241">
        <v>509</v>
      </c>
      <c r="C75" s="249">
        <v>28953187.73</v>
      </c>
      <c r="D75" s="245" t="s">
        <v>1509</v>
      </c>
    </row>
    <row r="76" spans="1:4" ht="15.75" customHeight="1">
      <c r="A76" s="453"/>
      <c r="B76" s="241">
        <v>901</v>
      </c>
      <c r="C76" s="250"/>
      <c r="D76" s="245"/>
    </row>
    <row r="77" spans="1:4" ht="15.75" customHeight="1">
      <c r="A77" s="453"/>
      <c r="B77" s="241">
        <v>912</v>
      </c>
      <c r="C77" s="250"/>
      <c r="D77" s="245"/>
    </row>
    <row r="78" spans="1:4" ht="15.75" customHeight="1">
      <c r="A78" s="453"/>
      <c r="B78" s="241">
        <v>952</v>
      </c>
      <c r="C78" s="250"/>
      <c r="D78" s="245"/>
    </row>
    <row r="79" spans="1:4" ht="15.75" customHeight="1">
      <c r="A79" s="454"/>
      <c r="B79" s="241">
        <v>500</v>
      </c>
      <c r="C79" s="246"/>
      <c r="D79" s="245"/>
    </row>
    <row r="80" spans="1:4" ht="15.75" customHeight="1"/>
    <row r="81" spans="1:4" ht="15.75" customHeight="1"/>
    <row r="82" spans="1:4" ht="15.75" customHeight="1">
      <c r="A82" s="240" t="s">
        <v>1500</v>
      </c>
      <c r="B82" s="240" t="s">
        <v>1493</v>
      </c>
      <c r="C82" s="240" t="s">
        <v>1501</v>
      </c>
      <c r="D82" s="240" t="s">
        <v>1502</v>
      </c>
    </row>
    <row r="83" spans="1:4" ht="15.75" customHeight="1">
      <c r="A83" s="452" t="s">
        <v>1510</v>
      </c>
      <c r="B83" s="241">
        <v>501</v>
      </c>
      <c r="C83" s="249">
        <v>341172</v>
      </c>
      <c r="D83" s="245" t="s">
        <v>1509</v>
      </c>
    </row>
    <row r="84" spans="1:4" ht="15.75" customHeight="1">
      <c r="A84" s="453"/>
      <c r="B84" s="241">
        <v>502</v>
      </c>
      <c r="C84" s="249">
        <v>1286028</v>
      </c>
      <c r="D84" s="245" t="s">
        <v>1509</v>
      </c>
    </row>
    <row r="85" spans="1:4" ht="15.75" customHeight="1">
      <c r="A85" s="453"/>
      <c r="B85" s="241">
        <v>503</v>
      </c>
      <c r="C85" s="249">
        <v>970632</v>
      </c>
      <c r="D85" s="245" t="s">
        <v>1509</v>
      </c>
    </row>
    <row r="86" spans="1:4" ht="15.75" customHeight="1">
      <c r="A86" s="453"/>
      <c r="B86" s="241">
        <v>504</v>
      </c>
      <c r="C86" s="249">
        <v>392904</v>
      </c>
      <c r="D86" s="245" t="s">
        <v>1509</v>
      </c>
    </row>
    <row r="87" spans="1:4" ht="15.75" customHeight="1">
      <c r="A87" s="453"/>
      <c r="B87" s="241">
        <v>505</v>
      </c>
      <c r="C87" s="249">
        <v>479556</v>
      </c>
      <c r="D87" s="245" t="s">
        <v>1509</v>
      </c>
    </row>
    <row r="88" spans="1:4" ht="15.75" customHeight="1">
      <c r="A88" s="453"/>
      <c r="B88" s="241">
        <v>506</v>
      </c>
      <c r="C88" s="249">
        <v>1380204</v>
      </c>
      <c r="D88" s="245" t="s">
        <v>1509</v>
      </c>
    </row>
    <row r="89" spans="1:4" ht="15.75" customHeight="1">
      <c r="A89" s="453"/>
      <c r="B89" s="241">
        <v>507</v>
      </c>
      <c r="C89" s="249">
        <v>784728</v>
      </c>
      <c r="D89" s="245" t="s">
        <v>1509</v>
      </c>
    </row>
    <row r="90" spans="1:4" ht="15.75" customHeight="1">
      <c r="A90" s="453"/>
      <c r="B90" s="241">
        <v>508</v>
      </c>
      <c r="C90" s="249">
        <v>1015200</v>
      </c>
      <c r="D90" s="245" t="s">
        <v>1509</v>
      </c>
    </row>
    <row r="91" spans="1:4" ht="15.75" customHeight="1">
      <c r="A91" s="453"/>
      <c r="B91" s="241">
        <v>509</v>
      </c>
      <c r="C91" s="249">
        <v>1941012</v>
      </c>
      <c r="D91" s="245" t="s">
        <v>1509</v>
      </c>
    </row>
    <row r="92" spans="1:4" ht="15.75" customHeight="1">
      <c r="A92" s="453"/>
      <c r="B92" s="241">
        <v>901</v>
      </c>
      <c r="C92" s="250"/>
      <c r="D92" s="245"/>
    </row>
    <row r="93" spans="1:4" ht="15.75" customHeight="1">
      <c r="A93" s="453"/>
      <c r="B93" s="241">
        <v>912</v>
      </c>
      <c r="C93" s="250"/>
      <c r="D93" s="245"/>
    </row>
    <row r="94" spans="1:4" ht="15.75" customHeight="1">
      <c r="A94" s="453"/>
      <c r="B94" s="241">
        <v>952</v>
      </c>
      <c r="C94" s="250"/>
      <c r="D94" s="245"/>
    </row>
    <row r="95" spans="1:4" ht="15.75" customHeight="1">
      <c r="A95" s="454"/>
      <c r="B95" s="241">
        <v>500</v>
      </c>
      <c r="C95" s="246"/>
      <c r="D95" s="245"/>
    </row>
    <row r="96" spans="1: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83:A95"/>
    <mergeCell ref="A3:A15"/>
    <mergeCell ref="A19:A31"/>
    <mergeCell ref="A35:A47"/>
    <mergeCell ref="A51:A63"/>
    <mergeCell ref="A67:A79"/>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Z1000"/>
  <sheetViews>
    <sheetView tabSelected="1" topLeftCell="A4" workbookViewId="0">
      <selection activeCell="B7" sqref="B7"/>
    </sheetView>
  </sheetViews>
  <sheetFormatPr defaultColWidth="14.42578125" defaultRowHeight="15" customHeight="1"/>
  <cols>
    <col min="1" max="1" width="6.7109375" customWidth="1"/>
    <col min="2" max="2" width="54.5703125" customWidth="1"/>
    <col min="3" max="3" width="22.85546875" customWidth="1"/>
    <col min="4" max="6" width="20.7109375" customWidth="1"/>
    <col min="7" max="7" width="18.42578125" customWidth="1"/>
    <col min="8" max="8" width="26.7109375" customWidth="1"/>
    <col min="9" max="9" width="20.7109375" customWidth="1"/>
    <col min="10" max="24" width="9.28515625" customWidth="1"/>
  </cols>
  <sheetData>
    <row r="1" spans="1:26">
      <c r="A1" s="251"/>
      <c r="B1" s="251"/>
      <c r="C1" s="251"/>
      <c r="D1" s="251"/>
      <c r="E1" s="251"/>
      <c r="F1" s="251"/>
      <c r="G1" s="251"/>
      <c r="H1" s="251"/>
      <c r="I1" s="251"/>
      <c r="J1" s="251"/>
      <c r="K1" s="251"/>
      <c r="L1" s="251"/>
      <c r="M1" s="251"/>
      <c r="N1" s="251"/>
      <c r="O1" s="251"/>
      <c r="P1" s="251"/>
      <c r="Q1" s="251"/>
      <c r="R1" s="251"/>
      <c r="S1" s="251"/>
      <c r="T1" s="251"/>
      <c r="U1" s="251"/>
      <c r="V1" s="251"/>
      <c r="W1" s="251"/>
      <c r="X1" s="251"/>
      <c r="Y1" s="126"/>
      <c r="Z1" s="126"/>
    </row>
    <row r="2" spans="1:26" ht="15.75">
      <c r="A2" s="252" t="s">
        <v>1511</v>
      </c>
      <c r="B2" s="251"/>
      <c r="C2" s="251"/>
      <c r="D2" s="251"/>
      <c r="E2" s="251"/>
      <c r="F2" s="251"/>
      <c r="G2" s="251"/>
      <c r="H2" s="251"/>
      <c r="I2" s="251"/>
      <c r="J2" s="251"/>
      <c r="K2" s="251"/>
      <c r="L2" s="251"/>
      <c r="M2" s="251"/>
      <c r="N2" s="251"/>
      <c r="O2" s="251"/>
      <c r="P2" s="251"/>
      <c r="Q2" s="251"/>
      <c r="R2" s="251"/>
      <c r="S2" s="251"/>
      <c r="T2" s="251"/>
      <c r="U2" s="251"/>
      <c r="V2" s="251"/>
      <c r="W2" s="251"/>
      <c r="X2" s="251"/>
      <c r="Y2" s="126"/>
      <c r="Z2" s="126"/>
    </row>
    <row r="3" spans="1:26">
      <c r="A3" s="251"/>
      <c r="B3" s="251"/>
      <c r="C3" s="253"/>
      <c r="D3" s="251"/>
      <c r="E3" s="251"/>
      <c r="F3" s="251"/>
      <c r="G3" s="251"/>
      <c r="H3" s="251"/>
      <c r="I3" s="251"/>
      <c r="J3" s="251"/>
      <c r="K3" s="251"/>
      <c r="L3" s="251"/>
      <c r="M3" s="251"/>
      <c r="N3" s="251"/>
      <c r="O3" s="251"/>
      <c r="P3" s="251"/>
      <c r="Q3" s="251"/>
      <c r="R3" s="251"/>
      <c r="S3" s="251"/>
      <c r="T3" s="251"/>
      <c r="U3" s="251"/>
      <c r="V3" s="251"/>
      <c r="W3" s="251"/>
      <c r="X3" s="251"/>
      <c r="Y3" s="126"/>
      <c r="Z3" s="126"/>
    </row>
    <row r="4" spans="1:26">
      <c r="A4" s="251"/>
      <c r="B4" s="254"/>
      <c r="C4" s="254" t="s">
        <v>1413</v>
      </c>
      <c r="D4" s="254" t="s">
        <v>1417</v>
      </c>
      <c r="E4" s="254" t="s">
        <v>1512</v>
      </c>
      <c r="F4" s="254" t="s">
        <v>1513</v>
      </c>
      <c r="G4" s="255" t="s">
        <v>1422</v>
      </c>
      <c r="H4" s="251"/>
      <c r="I4" s="251"/>
      <c r="J4" s="251"/>
      <c r="K4" s="251"/>
      <c r="L4" s="251"/>
      <c r="M4" s="251"/>
      <c r="N4" s="251"/>
      <c r="O4" s="251"/>
      <c r="P4" s="251"/>
      <c r="Q4" s="251"/>
      <c r="R4" s="251"/>
      <c r="S4" s="251"/>
      <c r="T4" s="251"/>
      <c r="U4" s="251"/>
      <c r="V4" s="251"/>
      <c r="W4" s="251"/>
      <c r="X4" s="251"/>
      <c r="Y4" s="126"/>
      <c r="Z4" s="126"/>
    </row>
    <row r="5" spans="1:26" ht="24">
      <c r="A5" s="251"/>
      <c r="B5" s="240" t="s">
        <v>1500</v>
      </c>
      <c r="C5" s="256" t="str">
        <f>'INPUT CE'!$E$7</f>
        <v>CONSUNTIVO 2021</v>
      </c>
      <c r="D5" s="240" t="s">
        <v>1514</v>
      </c>
      <c r="E5" s="240" t="s">
        <v>1515</v>
      </c>
      <c r="F5" s="240" t="s">
        <v>1516</v>
      </c>
      <c r="G5" s="240" t="s">
        <v>1517</v>
      </c>
      <c r="H5" s="240" t="s">
        <v>1518</v>
      </c>
      <c r="I5" s="240" t="s">
        <v>1518</v>
      </c>
      <c r="J5" s="251"/>
      <c r="K5" s="251"/>
      <c r="L5" s="251"/>
      <c r="M5" s="251"/>
      <c r="N5" s="251"/>
      <c r="O5" s="251"/>
      <c r="P5" s="251"/>
      <c r="Q5" s="251"/>
      <c r="R5" s="251"/>
      <c r="S5" s="251"/>
      <c r="T5" s="251"/>
      <c r="U5" s="251"/>
      <c r="V5" s="251"/>
      <c r="W5" s="251"/>
      <c r="X5" s="251"/>
      <c r="Y5" s="126"/>
      <c r="Z5" s="126"/>
    </row>
    <row r="6" spans="1:26">
      <c r="A6" s="251"/>
      <c r="B6" s="257"/>
      <c r="C6" s="257" t="s">
        <v>1519</v>
      </c>
      <c r="D6" s="257" t="s">
        <v>1519</v>
      </c>
      <c r="E6" s="257" t="s">
        <v>1519</v>
      </c>
      <c r="F6" s="257" t="s">
        <v>1520</v>
      </c>
      <c r="G6" s="258" t="s">
        <v>1519</v>
      </c>
      <c r="H6" s="258" t="s">
        <v>1519</v>
      </c>
      <c r="I6" s="258" t="s">
        <v>1521</v>
      </c>
      <c r="J6" s="251"/>
      <c r="K6" s="251"/>
      <c r="L6" s="251"/>
      <c r="M6" s="251"/>
      <c r="N6" s="251"/>
      <c r="O6" s="251"/>
      <c r="P6" s="251"/>
      <c r="Q6" s="251"/>
      <c r="R6" s="251"/>
      <c r="S6" s="251"/>
      <c r="T6" s="251"/>
      <c r="U6" s="251"/>
      <c r="V6" s="251"/>
      <c r="W6" s="251"/>
      <c r="X6" s="251"/>
      <c r="Y6" s="126"/>
      <c r="Z6" s="126"/>
    </row>
    <row r="7" spans="1:26">
      <c r="A7" s="251"/>
      <c r="B7" s="259" t="s">
        <v>1503</v>
      </c>
      <c r="C7" s="260">
        <f>'INPUT CE'!E158</f>
        <v>54952742.75</v>
      </c>
      <c r="D7" s="261"/>
      <c r="E7" s="261"/>
      <c r="F7" s="261"/>
      <c r="G7" s="262">
        <f>VLOOKUP('INPUT CE'!$C$1,'Dati Flusso'!$B$3:$C$15,2,0)</f>
        <v>55709379.829999998</v>
      </c>
      <c r="H7" s="263">
        <f>G7-C7</f>
        <v>756637.07999999821</v>
      </c>
      <c r="I7" s="264">
        <f>G7/C7-1</f>
        <v>1.3768868342790785E-2</v>
      </c>
      <c r="J7" s="251"/>
      <c r="K7" s="251"/>
      <c r="L7" s="251"/>
      <c r="M7" s="251"/>
      <c r="N7" s="251"/>
      <c r="O7" s="251"/>
      <c r="P7" s="251"/>
      <c r="Q7" s="251"/>
      <c r="R7" s="251"/>
      <c r="S7" s="251"/>
      <c r="T7" s="251"/>
      <c r="U7" s="251"/>
      <c r="V7" s="251"/>
      <c r="W7" s="251"/>
      <c r="X7" s="251"/>
      <c r="Y7" s="126"/>
      <c r="Z7" s="126"/>
    </row>
    <row r="8" spans="1:26">
      <c r="A8" s="251"/>
      <c r="B8" s="259" t="s">
        <v>1522</v>
      </c>
      <c r="C8" s="265"/>
      <c r="D8" s="261"/>
      <c r="E8" s="261"/>
      <c r="F8" s="261"/>
      <c r="G8" s="263"/>
      <c r="H8" s="253"/>
      <c r="I8" s="251"/>
      <c r="J8" s="251"/>
      <c r="K8" s="251"/>
      <c r="L8" s="251"/>
      <c r="M8" s="251"/>
      <c r="N8" s="251"/>
      <c r="O8" s="251"/>
      <c r="P8" s="251"/>
      <c r="Q8" s="251"/>
      <c r="R8" s="251"/>
      <c r="S8" s="251"/>
      <c r="T8" s="251"/>
      <c r="U8" s="251"/>
      <c r="V8" s="251"/>
      <c r="W8" s="251"/>
      <c r="X8" s="251"/>
      <c r="Y8" s="126"/>
      <c r="Z8" s="126"/>
    </row>
    <row r="9" spans="1:26">
      <c r="A9" s="251"/>
      <c r="B9" s="266" t="s">
        <v>1523</v>
      </c>
      <c r="C9" s="265"/>
      <c r="D9" s="263">
        <f>VLOOKUP('INPUT CE'!$C$1,Tetti!$J$5:$K$17,2,0)*Tetti!$C$1</f>
        <v>0</v>
      </c>
      <c r="E9" s="263">
        <f t="shared" ref="E9:E12" si="0">+C9-D9</f>
        <v>0</v>
      </c>
      <c r="F9" s="267" t="e">
        <f t="shared" ref="F9:F13" si="1">C9/D9-1</f>
        <v>#DIV/0!</v>
      </c>
      <c r="G9" s="263"/>
      <c r="H9" s="251"/>
      <c r="I9" s="251"/>
      <c r="J9" s="251"/>
      <c r="K9" s="251"/>
      <c r="L9" s="251"/>
      <c r="M9" s="251"/>
      <c r="N9" s="251"/>
      <c r="O9" s="251"/>
      <c r="P9" s="251"/>
      <c r="Q9" s="251"/>
      <c r="R9" s="251"/>
      <c r="S9" s="251"/>
      <c r="T9" s="251"/>
      <c r="U9" s="251"/>
      <c r="V9" s="251"/>
      <c r="W9" s="251"/>
      <c r="X9" s="251"/>
      <c r="Y9" s="126"/>
      <c r="Z9" s="126"/>
    </row>
    <row r="10" spans="1:26" ht="24">
      <c r="A10" s="251"/>
      <c r="B10" s="266" t="s">
        <v>1742</v>
      </c>
      <c r="C10" s="265"/>
      <c r="D10" s="263">
        <f>VLOOKUP('INPUT CE'!$C$1,Tetti!$M$5:$N$16,2,0)*Tetti!$C$1</f>
        <v>0</v>
      </c>
      <c r="E10" s="263">
        <f t="shared" si="0"/>
        <v>0</v>
      </c>
      <c r="F10" s="267" t="e">
        <f t="shared" si="1"/>
        <v>#DIV/0!</v>
      </c>
      <c r="G10" s="263"/>
      <c r="H10" s="251"/>
      <c r="I10" s="251"/>
      <c r="J10" s="251"/>
      <c r="K10" s="251"/>
      <c r="L10" s="251"/>
      <c r="M10" s="251"/>
      <c r="N10" s="251"/>
      <c r="O10" s="251"/>
      <c r="P10" s="251"/>
      <c r="Q10" s="251"/>
      <c r="R10" s="251"/>
      <c r="S10" s="251"/>
      <c r="T10" s="251"/>
      <c r="U10" s="251"/>
      <c r="V10" s="251"/>
      <c r="W10" s="251"/>
      <c r="X10" s="251"/>
      <c r="Y10" s="126"/>
      <c r="Z10" s="126"/>
    </row>
    <row r="11" spans="1:26">
      <c r="A11" s="251"/>
      <c r="B11" s="266" t="s">
        <v>1524</v>
      </c>
      <c r="C11" s="265"/>
      <c r="D11" s="263">
        <f>VLOOKUP('INPUT CE'!$C$1,Tetti!$D$5:$E$15,2,0)*Tetti!$C$1</f>
        <v>120861</v>
      </c>
      <c r="E11" s="263">
        <f t="shared" si="0"/>
        <v>-120861</v>
      </c>
      <c r="F11" s="267">
        <f t="shared" si="1"/>
        <v>-1</v>
      </c>
      <c r="G11" s="263"/>
      <c r="H11" s="251"/>
      <c r="I11" s="251"/>
      <c r="J11" s="251"/>
      <c r="K11" s="251"/>
      <c r="L11" s="251"/>
      <c r="M11" s="251"/>
      <c r="N11" s="251"/>
      <c r="O11" s="251"/>
      <c r="P11" s="251"/>
      <c r="Q11" s="251"/>
      <c r="R11" s="251"/>
      <c r="S11" s="251"/>
      <c r="T11" s="251"/>
      <c r="U11" s="251"/>
      <c r="V11" s="251"/>
      <c r="W11" s="251"/>
      <c r="X11" s="251"/>
      <c r="Y11" s="126"/>
      <c r="Z11" s="126"/>
    </row>
    <row r="12" spans="1:26">
      <c r="A12" s="251"/>
      <c r="B12" s="266" t="s">
        <v>1525</v>
      </c>
      <c r="C12" s="265"/>
      <c r="D12" s="263">
        <f>VLOOKUP('INPUT CE'!$C$1,Tetti!$G$5:$H$16,2,0)*Tetti!$C$1</f>
        <v>6184616</v>
      </c>
      <c r="E12" s="263">
        <f t="shared" si="0"/>
        <v>-6184616</v>
      </c>
      <c r="F12" s="267">
        <f t="shared" si="1"/>
        <v>-1</v>
      </c>
      <c r="G12" s="263"/>
      <c r="H12" s="251"/>
      <c r="I12" s="251"/>
      <c r="J12" s="251"/>
      <c r="K12" s="251"/>
      <c r="L12" s="251"/>
      <c r="M12" s="251"/>
      <c r="N12" s="251"/>
      <c r="O12" s="251"/>
      <c r="P12" s="251"/>
      <c r="Q12" s="251"/>
      <c r="R12" s="251"/>
      <c r="S12" s="251"/>
      <c r="T12" s="251"/>
      <c r="U12" s="251"/>
      <c r="V12" s="251"/>
      <c r="W12" s="251"/>
      <c r="X12" s="251"/>
      <c r="Y12" s="126"/>
      <c r="Z12" s="126"/>
    </row>
    <row r="13" spans="1:26" ht="24">
      <c r="A13" s="251"/>
      <c r="B13" s="268" t="s">
        <v>1526</v>
      </c>
      <c r="C13" s="269">
        <f>C7-C8-C11-C12</f>
        <v>54952742.75</v>
      </c>
      <c r="D13" s="269">
        <f>(VLOOKUP('INPUT CE'!$C$1,Tetti!$A$5:$B$17,2,0)*Tetti!$C$1)</f>
        <v>46860709</v>
      </c>
      <c r="E13" s="269">
        <f>C13-D13</f>
        <v>8092033.75</v>
      </c>
      <c r="F13" s="270">
        <f t="shared" si="1"/>
        <v>0.17268269991390861</v>
      </c>
      <c r="G13" s="269"/>
      <c r="H13" s="251"/>
      <c r="I13" s="251"/>
      <c r="J13" s="251"/>
      <c r="K13" s="251"/>
      <c r="L13" s="251"/>
      <c r="M13" s="251"/>
      <c r="N13" s="251"/>
      <c r="O13" s="251"/>
      <c r="P13" s="251"/>
      <c r="Q13" s="251"/>
      <c r="R13" s="251"/>
      <c r="S13" s="251"/>
      <c r="T13" s="251"/>
      <c r="U13" s="251"/>
      <c r="V13" s="251"/>
      <c r="W13" s="251"/>
      <c r="X13" s="251"/>
      <c r="Y13" s="126"/>
      <c r="Z13" s="126"/>
    </row>
    <row r="14" spans="1:26" ht="18.75" customHeight="1">
      <c r="A14" s="251"/>
      <c r="B14" s="462" t="s">
        <v>1527</v>
      </c>
      <c r="C14" s="443"/>
      <c r="D14" s="443"/>
      <c r="E14" s="443"/>
      <c r="F14" s="443"/>
      <c r="G14" s="406"/>
      <c r="H14" s="271"/>
      <c r="I14" s="271"/>
      <c r="J14" s="251"/>
      <c r="K14" s="251"/>
      <c r="L14" s="251"/>
      <c r="M14" s="251"/>
      <c r="N14" s="251"/>
      <c r="O14" s="251"/>
      <c r="P14" s="251"/>
      <c r="Q14" s="251"/>
      <c r="R14" s="251"/>
      <c r="S14" s="251"/>
      <c r="T14" s="251"/>
      <c r="U14" s="251"/>
      <c r="V14" s="251"/>
      <c r="W14" s="251"/>
      <c r="X14" s="251"/>
      <c r="Y14" s="126"/>
      <c r="Z14" s="126"/>
    </row>
    <row r="15" spans="1:26" ht="19.5" customHeight="1">
      <c r="A15" s="251"/>
      <c r="B15" s="463" t="s">
        <v>1528</v>
      </c>
      <c r="C15" s="443"/>
      <c r="D15" s="443"/>
      <c r="E15" s="443"/>
      <c r="F15" s="443"/>
      <c r="G15" s="406"/>
      <c r="H15" s="271"/>
      <c r="I15" s="271"/>
      <c r="J15" s="251"/>
      <c r="K15" s="251"/>
      <c r="L15" s="251"/>
      <c r="M15" s="251"/>
      <c r="N15" s="251"/>
      <c r="O15" s="251"/>
      <c r="P15" s="251"/>
      <c r="Q15" s="251"/>
      <c r="R15" s="251"/>
      <c r="S15" s="251"/>
      <c r="T15" s="251"/>
      <c r="U15" s="251"/>
      <c r="V15" s="251"/>
      <c r="W15" s="251"/>
      <c r="X15" s="251"/>
      <c r="Y15" s="126"/>
      <c r="Z15" s="126"/>
    </row>
    <row r="16" spans="1:26">
      <c r="A16" s="251"/>
      <c r="B16" s="462" t="s">
        <v>1529</v>
      </c>
      <c r="C16" s="443"/>
      <c r="D16" s="443"/>
      <c r="E16" s="443"/>
      <c r="F16" s="443"/>
      <c r="G16" s="406"/>
      <c r="H16" s="272"/>
      <c r="I16" s="273"/>
      <c r="J16" s="251"/>
      <c r="K16" s="251"/>
      <c r="L16" s="251"/>
      <c r="M16" s="251"/>
      <c r="N16" s="251"/>
      <c r="O16" s="251"/>
      <c r="P16" s="251"/>
      <c r="Q16" s="251"/>
      <c r="R16" s="251"/>
      <c r="S16" s="251"/>
      <c r="T16" s="251"/>
      <c r="U16" s="251"/>
      <c r="V16" s="251"/>
      <c r="W16" s="251"/>
      <c r="X16" s="251"/>
      <c r="Y16" s="126"/>
      <c r="Z16" s="126"/>
    </row>
    <row r="17" spans="1:26">
      <c r="A17" s="251"/>
      <c r="B17" s="274" t="s">
        <v>1530</v>
      </c>
      <c r="C17" s="274"/>
      <c r="D17" s="274"/>
      <c r="E17" s="274"/>
      <c r="F17" s="274"/>
      <c r="G17" s="274"/>
      <c r="H17" s="272"/>
      <c r="I17" s="273"/>
      <c r="J17" s="251"/>
      <c r="K17" s="251"/>
      <c r="L17" s="251"/>
      <c r="M17" s="251"/>
      <c r="N17" s="251"/>
      <c r="O17" s="251"/>
      <c r="P17" s="251"/>
      <c r="Q17" s="251"/>
      <c r="R17" s="251"/>
      <c r="S17" s="251"/>
      <c r="T17" s="251"/>
      <c r="U17" s="251"/>
      <c r="V17" s="251"/>
      <c r="W17" s="251"/>
      <c r="X17" s="251"/>
      <c r="Y17" s="126"/>
      <c r="Z17" s="126"/>
    </row>
    <row r="18" spans="1:26">
      <c r="A18" s="251"/>
      <c r="B18" s="275"/>
      <c r="C18" s="275"/>
      <c r="D18" s="275"/>
      <c r="E18" s="275"/>
      <c r="F18" s="276"/>
      <c r="G18" s="277"/>
      <c r="H18" s="272"/>
      <c r="I18" s="273"/>
      <c r="J18" s="251"/>
      <c r="K18" s="251"/>
      <c r="L18" s="251"/>
      <c r="M18" s="251"/>
      <c r="N18" s="251"/>
      <c r="O18" s="251"/>
      <c r="P18" s="251"/>
      <c r="Q18" s="251"/>
      <c r="R18" s="251"/>
      <c r="S18" s="251"/>
      <c r="T18" s="251"/>
      <c r="U18" s="251"/>
      <c r="V18" s="251"/>
      <c r="W18" s="251"/>
      <c r="X18" s="251"/>
      <c r="Y18" s="126"/>
      <c r="Z18" s="126"/>
    </row>
    <row r="19" spans="1:26" ht="15.75">
      <c r="A19" s="251"/>
      <c r="B19" s="252" t="s">
        <v>1531</v>
      </c>
      <c r="C19" s="275"/>
      <c r="D19" s="275"/>
      <c r="E19" s="275"/>
      <c r="F19" s="277"/>
      <c r="G19" s="275"/>
      <c r="H19" s="272"/>
      <c r="I19" s="273"/>
      <c r="J19" s="251"/>
      <c r="K19" s="251"/>
      <c r="L19" s="251"/>
      <c r="M19" s="251"/>
      <c r="N19" s="251"/>
      <c r="O19" s="251"/>
      <c r="P19" s="251"/>
      <c r="Q19" s="251"/>
      <c r="R19" s="251"/>
      <c r="S19" s="251"/>
      <c r="T19" s="251"/>
      <c r="U19" s="251"/>
      <c r="V19" s="251"/>
      <c r="W19" s="251"/>
      <c r="X19" s="251"/>
      <c r="Y19" s="126"/>
      <c r="Z19" s="126"/>
    </row>
    <row r="20" spans="1:26" ht="11.25" customHeight="1">
      <c r="A20" s="251"/>
      <c r="B20" s="464"/>
      <c r="C20" s="460"/>
      <c r="D20" s="460"/>
      <c r="E20" s="460"/>
      <c r="F20" s="460"/>
      <c r="G20" s="408"/>
      <c r="H20" s="272"/>
      <c r="I20" s="273"/>
      <c r="J20" s="251"/>
      <c r="K20" s="251"/>
      <c r="L20" s="251"/>
      <c r="M20" s="251"/>
      <c r="N20" s="251"/>
      <c r="O20" s="251"/>
      <c r="P20" s="251"/>
      <c r="Q20" s="251"/>
      <c r="R20" s="251"/>
      <c r="S20" s="251"/>
      <c r="T20" s="251"/>
      <c r="U20" s="251"/>
      <c r="V20" s="251"/>
      <c r="W20" s="251"/>
      <c r="X20" s="251"/>
      <c r="Y20" s="126"/>
      <c r="Z20" s="126"/>
    </row>
    <row r="21" spans="1:26" ht="11.25" customHeight="1">
      <c r="A21" s="251"/>
      <c r="B21" s="409"/>
      <c r="C21" s="461"/>
      <c r="D21" s="461"/>
      <c r="E21" s="461"/>
      <c r="F21" s="461"/>
      <c r="G21" s="410"/>
      <c r="H21" s="272"/>
      <c r="I21" s="273"/>
      <c r="J21" s="251"/>
      <c r="K21" s="251"/>
      <c r="L21" s="251"/>
      <c r="M21" s="251"/>
      <c r="N21" s="251"/>
      <c r="O21" s="251"/>
      <c r="P21" s="251"/>
      <c r="Q21" s="251"/>
      <c r="R21" s="251"/>
      <c r="S21" s="251"/>
      <c r="T21" s="251"/>
      <c r="U21" s="251"/>
      <c r="V21" s="251"/>
      <c r="W21" s="251"/>
      <c r="X21" s="251"/>
      <c r="Y21" s="126"/>
      <c r="Z21" s="126"/>
    </row>
    <row r="22" spans="1:26" ht="11.25" customHeight="1">
      <c r="A22" s="251"/>
      <c r="B22" s="409"/>
      <c r="C22" s="461"/>
      <c r="D22" s="461"/>
      <c r="E22" s="461"/>
      <c r="F22" s="461"/>
      <c r="G22" s="410"/>
      <c r="H22" s="272"/>
      <c r="I22" s="273"/>
      <c r="J22" s="251"/>
      <c r="K22" s="251"/>
      <c r="L22" s="251"/>
      <c r="M22" s="251"/>
      <c r="N22" s="251"/>
      <c r="O22" s="251"/>
      <c r="P22" s="251"/>
      <c r="Q22" s="251"/>
      <c r="R22" s="251"/>
      <c r="S22" s="251"/>
      <c r="T22" s="251"/>
      <c r="U22" s="251"/>
      <c r="V22" s="251"/>
      <c r="W22" s="251"/>
      <c r="X22" s="251"/>
      <c r="Y22" s="126"/>
      <c r="Z22" s="126"/>
    </row>
    <row r="23" spans="1:26" ht="11.25" customHeight="1">
      <c r="A23" s="251"/>
      <c r="B23" s="409"/>
      <c r="C23" s="461"/>
      <c r="D23" s="461"/>
      <c r="E23" s="461"/>
      <c r="F23" s="461"/>
      <c r="G23" s="410"/>
      <c r="H23" s="272"/>
      <c r="I23" s="273"/>
      <c r="J23" s="251"/>
      <c r="K23" s="251"/>
      <c r="L23" s="251"/>
      <c r="M23" s="251"/>
      <c r="N23" s="251"/>
      <c r="O23" s="251"/>
      <c r="P23" s="251"/>
      <c r="Q23" s="251"/>
      <c r="R23" s="251"/>
      <c r="S23" s="251"/>
      <c r="T23" s="251"/>
      <c r="U23" s="251"/>
      <c r="V23" s="251"/>
      <c r="W23" s="251"/>
      <c r="X23" s="251"/>
      <c r="Y23" s="126"/>
      <c r="Z23" s="126"/>
    </row>
    <row r="24" spans="1:26" ht="11.25" customHeight="1">
      <c r="A24" s="251"/>
      <c r="B24" s="411"/>
      <c r="C24" s="451"/>
      <c r="D24" s="451"/>
      <c r="E24" s="451"/>
      <c r="F24" s="451"/>
      <c r="G24" s="412"/>
      <c r="H24" s="272"/>
      <c r="I24" s="273"/>
      <c r="J24" s="251"/>
      <c r="K24" s="251"/>
      <c r="L24" s="251"/>
      <c r="M24" s="251"/>
      <c r="N24" s="251"/>
      <c r="O24" s="251"/>
      <c r="P24" s="251"/>
      <c r="Q24" s="251"/>
      <c r="R24" s="251"/>
      <c r="S24" s="251"/>
      <c r="T24" s="251"/>
      <c r="U24" s="251"/>
      <c r="V24" s="251"/>
      <c r="W24" s="251"/>
      <c r="X24" s="251"/>
      <c r="Y24" s="126"/>
      <c r="Z24" s="126"/>
    </row>
    <row r="25" spans="1:26" ht="15.75" customHeight="1">
      <c r="A25" s="251"/>
      <c r="B25" s="275"/>
      <c r="C25" s="275"/>
      <c r="D25" s="275"/>
      <c r="E25" s="275"/>
      <c r="F25" s="275"/>
      <c r="G25" s="275"/>
      <c r="H25" s="272"/>
      <c r="I25" s="273"/>
      <c r="J25" s="251"/>
      <c r="K25" s="251"/>
      <c r="L25" s="251"/>
      <c r="M25" s="251"/>
      <c r="N25" s="251"/>
      <c r="O25" s="251"/>
      <c r="P25" s="251"/>
      <c r="Q25" s="251"/>
      <c r="R25" s="251"/>
      <c r="S25" s="251"/>
      <c r="T25" s="251"/>
      <c r="U25" s="251"/>
      <c r="V25" s="251"/>
      <c r="W25" s="251"/>
      <c r="X25" s="251"/>
      <c r="Y25" s="126"/>
      <c r="Z25" s="126"/>
    </row>
    <row r="26" spans="1:26" ht="21.75" customHeight="1">
      <c r="A26" s="278"/>
      <c r="B26" s="279" t="s">
        <v>1532</v>
      </c>
      <c r="C26" s="256" t="s">
        <v>1533</v>
      </c>
      <c r="D26" s="280" t="s">
        <v>1534</v>
      </c>
      <c r="E26" s="281" t="s">
        <v>1535</v>
      </c>
      <c r="F26" s="282"/>
      <c r="G26" s="282"/>
      <c r="H26" s="278"/>
      <c r="I26" s="278"/>
      <c r="J26" s="278"/>
      <c r="K26" s="278"/>
      <c r="L26" s="278"/>
      <c r="M26" s="278"/>
      <c r="N26" s="278"/>
      <c r="O26" s="278"/>
      <c r="P26" s="278"/>
      <c r="Q26" s="278"/>
      <c r="R26" s="278"/>
      <c r="S26" s="278"/>
      <c r="T26" s="278"/>
      <c r="U26" s="278"/>
      <c r="V26" s="278"/>
      <c r="W26" s="278"/>
      <c r="X26" s="278"/>
      <c r="Y26" s="283"/>
      <c r="Z26" s="283"/>
    </row>
    <row r="27" spans="1:26" ht="15.75" customHeight="1">
      <c r="A27" s="278"/>
      <c r="B27" s="268" t="s">
        <v>1536</v>
      </c>
      <c r="C27" s="284"/>
      <c r="D27" s="285"/>
      <c r="E27" s="261"/>
      <c r="F27" s="282"/>
      <c r="G27" s="282"/>
      <c r="H27" s="278"/>
      <c r="I27" s="278"/>
      <c r="J27" s="278"/>
      <c r="K27" s="278"/>
      <c r="L27" s="278"/>
      <c r="M27" s="278"/>
      <c r="N27" s="278"/>
      <c r="O27" s="278"/>
      <c r="P27" s="278"/>
      <c r="Q27" s="278"/>
      <c r="R27" s="278"/>
      <c r="S27" s="278"/>
      <c r="T27" s="278"/>
      <c r="U27" s="278"/>
      <c r="V27" s="278"/>
      <c r="W27" s="278"/>
      <c r="X27" s="278"/>
      <c r="Y27" s="283"/>
      <c r="Z27" s="283"/>
    </row>
    <row r="28" spans="1:26" ht="15.75" customHeight="1">
      <c r="A28" s="278"/>
      <c r="B28" s="268" t="s">
        <v>1537</v>
      </c>
      <c r="C28" s="284"/>
      <c r="D28" s="285"/>
      <c r="E28" s="261"/>
      <c r="F28" s="282"/>
      <c r="G28" s="282"/>
      <c r="H28" s="278"/>
      <c r="I28" s="278"/>
      <c r="J28" s="278"/>
      <c r="K28" s="278"/>
      <c r="L28" s="278"/>
      <c r="M28" s="278"/>
      <c r="N28" s="278"/>
      <c r="O28" s="278"/>
      <c r="P28" s="278"/>
      <c r="Q28" s="278"/>
      <c r="R28" s="278"/>
      <c r="S28" s="278"/>
      <c r="T28" s="278"/>
      <c r="U28" s="278"/>
      <c r="V28" s="278"/>
      <c r="W28" s="278"/>
      <c r="X28" s="278"/>
      <c r="Y28" s="283"/>
      <c r="Z28" s="283"/>
    </row>
    <row r="29" spans="1:26" ht="15.75" customHeight="1">
      <c r="A29" s="278"/>
      <c r="B29" s="268" t="s">
        <v>1538</v>
      </c>
      <c r="C29" s="284"/>
      <c r="D29" s="261"/>
      <c r="E29" s="286"/>
      <c r="F29" s="282"/>
      <c r="G29" s="282"/>
      <c r="H29" s="278"/>
      <c r="I29" s="278"/>
      <c r="J29" s="278"/>
      <c r="K29" s="278"/>
      <c r="L29" s="278"/>
      <c r="M29" s="278"/>
      <c r="N29" s="278"/>
      <c r="O29" s="278"/>
      <c r="P29" s="278"/>
      <c r="Q29" s="278"/>
      <c r="R29" s="278"/>
      <c r="S29" s="278"/>
      <c r="T29" s="278"/>
      <c r="U29" s="278"/>
      <c r="V29" s="278"/>
      <c r="W29" s="278"/>
      <c r="X29" s="278"/>
      <c r="Y29" s="283"/>
      <c r="Z29" s="283"/>
    </row>
    <row r="30" spans="1:26" ht="15.75" customHeight="1">
      <c r="A30" s="278"/>
      <c r="B30" s="251"/>
      <c r="C30" s="251"/>
      <c r="D30" s="282"/>
      <c r="E30" s="282"/>
      <c r="F30" s="282"/>
      <c r="G30" s="282"/>
      <c r="H30" s="278"/>
      <c r="I30" s="278"/>
      <c r="J30" s="278"/>
      <c r="K30" s="278"/>
      <c r="L30" s="278"/>
      <c r="M30" s="278"/>
      <c r="N30" s="278"/>
      <c r="O30" s="278"/>
      <c r="P30" s="278"/>
      <c r="Q30" s="278"/>
      <c r="R30" s="278"/>
      <c r="S30" s="278"/>
      <c r="T30" s="278"/>
      <c r="U30" s="278"/>
      <c r="V30" s="278"/>
      <c r="W30" s="278"/>
      <c r="X30" s="278"/>
      <c r="Y30" s="283"/>
      <c r="Z30" s="283"/>
    </row>
    <row r="31" spans="1:26" ht="15.75" customHeight="1">
      <c r="A31" s="278"/>
      <c r="B31" s="240" t="s">
        <v>1532</v>
      </c>
      <c r="C31" s="256" t="s">
        <v>1539</v>
      </c>
      <c r="D31" s="278"/>
      <c r="E31" s="278"/>
      <c r="F31" s="282"/>
      <c r="G31" s="278"/>
      <c r="H31" s="278"/>
      <c r="I31" s="278"/>
      <c r="J31" s="278"/>
      <c r="K31" s="278"/>
      <c r="L31" s="278"/>
      <c r="M31" s="278"/>
      <c r="N31" s="278"/>
      <c r="O31" s="278"/>
      <c r="P31" s="278"/>
      <c r="Q31" s="278"/>
      <c r="R31" s="278"/>
      <c r="S31" s="278"/>
      <c r="T31" s="278"/>
      <c r="U31" s="278"/>
      <c r="V31" s="278"/>
      <c r="W31" s="278"/>
      <c r="X31" s="278"/>
      <c r="Y31" s="283"/>
      <c r="Z31" s="283"/>
    </row>
    <row r="32" spans="1:26" ht="15.75" customHeight="1">
      <c r="A32" s="278"/>
      <c r="B32" s="259" t="s">
        <v>1540</v>
      </c>
      <c r="C32" s="287"/>
      <c r="D32" s="278"/>
      <c r="E32" s="278"/>
      <c r="F32" s="282"/>
      <c r="G32" s="278"/>
      <c r="H32" s="278"/>
      <c r="I32" s="278"/>
      <c r="J32" s="278"/>
      <c r="K32" s="278"/>
      <c r="L32" s="278"/>
      <c r="M32" s="278"/>
      <c r="N32" s="278"/>
      <c r="O32" s="278"/>
      <c r="P32" s="278"/>
      <c r="Q32" s="278"/>
      <c r="R32" s="278"/>
      <c r="S32" s="278"/>
      <c r="T32" s="278"/>
      <c r="U32" s="278"/>
      <c r="V32" s="278"/>
      <c r="W32" s="278"/>
      <c r="X32" s="278"/>
      <c r="Y32" s="283"/>
      <c r="Z32" s="283"/>
    </row>
    <row r="33" spans="1:26" ht="15.75" customHeight="1">
      <c r="A33" s="278"/>
      <c r="B33" s="259" t="s">
        <v>1541</v>
      </c>
      <c r="C33" s="287"/>
      <c r="D33" s="278"/>
      <c r="E33" s="278"/>
      <c r="F33" s="278"/>
      <c r="G33" s="278"/>
      <c r="H33" s="278"/>
      <c r="I33" s="278"/>
      <c r="J33" s="278"/>
      <c r="K33" s="278"/>
      <c r="L33" s="278"/>
      <c r="M33" s="278"/>
      <c r="N33" s="278"/>
      <c r="O33" s="278"/>
      <c r="P33" s="278"/>
      <c r="Q33" s="278"/>
      <c r="R33" s="278"/>
      <c r="S33" s="278"/>
      <c r="T33" s="278"/>
      <c r="U33" s="278"/>
      <c r="V33" s="278"/>
      <c r="W33" s="278"/>
      <c r="X33" s="278"/>
      <c r="Y33" s="283"/>
      <c r="Z33" s="283"/>
    </row>
    <row r="34" spans="1:26" ht="15.75" customHeight="1">
      <c r="A34" s="278"/>
      <c r="B34" s="259" t="s">
        <v>1542</v>
      </c>
      <c r="C34" s="287"/>
      <c r="D34" s="278"/>
      <c r="E34" s="278"/>
      <c r="F34" s="278"/>
      <c r="G34" s="278"/>
      <c r="H34" s="278"/>
      <c r="I34" s="278"/>
      <c r="J34" s="278"/>
      <c r="K34" s="278"/>
      <c r="L34" s="278"/>
      <c r="M34" s="278"/>
      <c r="N34" s="278"/>
      <c r="O34" s="278"/>
      <c r="P34" s="278"/>
      <c r="Q34" s="278"/>
      <c r="R34" s="278"/>
      <c r="S34" s="278"/>
      <c r="T34" s="278"/>
      <c r="U34" s="278"/>
      <c r="V34" s="278"/>
      <c r="W34" s="278"/>
      <c r="X34" s="278"/>
      <c r="Y34" s="283"/>
      <c r="Z34" s="283"/>
    </row>
    <row r="35" spans="1:26" ht="15.75" customHeight="1">
      <c r="A35" s="278"/>
      <c r="B35" s="288" t="s">
        <v>1543</v>
      </c>
      <c r="C35" s="251"/>
      <c r="D35" s="278"/>
      <c r="E35" s="278"/>
      <c r="F35" s="278"/>
      <c r="G35" s="278"/>
      <c r="H35" s="278"/>
      <c r="I35" s="278"/>
      <c r="J35" s="278"/>
      <c r="K35" s="278"/>
      <c r="L35" s="278"/>
      <c r="M35" s="278"/>
      <c r="N35" s="278"/>
      <c r="O35" s="278"/>
      <c r="P35" s="278"/>
      <c r="Q35" s="278"/>
      <c r="R35" s="278"/>
      <c r="S35" s="278"/>
      <c r="T35" s="278"/>
      <c r="U35" s="278"/>
      <c r="V35" s="278"/>
      <c r="W35" s="278"/>
      <c r="X35" s="278"/>
      <c r="Y35" s="283"/>
      <c r="Z35" s="283"/>
    </row>
    <row r="36" spans="1:26" ht="15" customHeight="1">
      <c r="A36" s="251"/>
      <c r="B36" s="288"/>
      <c r="C36" s="251"/>
      <c r="D36" s="251"/>
      <c r="E36" s="251"/>
      <c r="F36" s="251"/>
      <c r="G36" s="251"/>
      <c r="H36" s="251"/>
      <c r="I36" s="251"/>
      <c r="J36" s="251"/>
      <c r="K36" s="251"/>
      <c r="L36" s="251"/>
      <c r="M36" s="251"/>
      <c r="N36" s="251"/>
      <c r="O36" s="251"/>
      <c r="P36" s="251"/>
      <c r="Q36" s="251"/>
      <c r="R36" s="251"/>
      <c r="S36" s="251"/>
      <c r="T36" s="251"/>
      <c r="U36" s="251"/>
      <c r="V36" s="251"/>
      <c r="W36" s="251"/>
      <c r="X36" s="251"/>
      <c r="Y36" s="126"/>
      <c r="Z36" s="126"/>
    </row>
    <row r="37" spans="1:26" ht="15.75" customHeight="1">
      <c r="A37" s="251"/>
      <c r="B37" s="252" t="s">
        <v>1544</v>
      </c>
      <c r="C37" s="251"/>
      <c r="D37" s="251"/>
      <c r="E37" s="251"/>
      <c r="F37" s="251"/>
      <c r="G37" s="251"/>
      <c r="H37" s="251"/>
      <c r="I37" s="251"/>
      <c r="J37" s="251"/>
      <c r="K37" s="251"/>
      <c r="L37" s="251"/>
      <c r="M37" s="251"/>
      <c r="N37" s="251"/>
      <c r="O37" s="251"/>
      <c r="P37" s="251"/>
      <c r="Q37" s="251"/>
      <c r="R37" s="251"/>
      <c r="S37" s="251"/>
      <c r="T37" s="251"/>
      <c r="U37" s="251"/>
      <c r="V37" s="251"/>
      <c r="W37" s="251"/>
      <c r="X37" s="251"/>
      <c r="Y37" s="126"/>
      <c r="Z37" s="126"/>
    </row>
    <row r="38" spans="1:26" ht="36.75" customHeight="1">
      <c r="A38" s="289"/>
      <c r="B38" s="290"/>
      <c r="C38" s="291" t="s">
        <v>1545</v>
      </c>
      <c r="D38" s="291" t="s">
        <v>1546</v>
      </c>
      <c r="E38" s="291" t="s">
        <v>1547</v>
      </c>
      <c r="F38" s="291" t="s">
        <v>1548</v>
      </c>
      <c r="G38" s="291" t="s">
        <v>1549</v>
      </c>
      <c r="H38" s="291" t="s">
        <v>1502</v>
      </c>
      <c r="I38" s="289"/>
      <c r="J38" s="289"/>
      <c r="K38" s="289"/>
      <c r="L38" s="289"/>
      <c r="M38" s="289"/>
      <c r="N38" s="289"/>
      <c r="O38" s="289"/>
      <c r="P38" s="289"/>
      <c r="Q38" s="289"/>
      <c r="R38" s="289"/>
      <c r="S38" s="289"/>
      <c r="T38" s="289"/>
      <c r="U38" s="289"/>
      <c r="V38" s="289"/>
      <c r="W38" s="289"/>
      <c r="X38" s="289"/>
      <c r="Y38" s="292"/>
      <c r="Z38" s="292"/>
    </row>
    <row r="39" spans="1:26" ht="20.25" customHeight="1">
      <c r="A39" s="289"/>
      <c r="B39" s="465" t="s">
        <v>1550</v>
      </c>
      <c r="C39" s="293"/>
      <c r="D39" s="294"/>
      <c r="E39" s="294"/>
      <c r="F39" s="295"/>
      <c r="G39" s="295"/>
      <c r="H39" s="296"/>
      <c r="I39" s="289"/>
      <c r="J39" s="289"/>
      <c r="K39" s="289"/>
      <c r="L39" s="289"/>
      <c r="M39" s="289"/>
      <c r="N39" s="289"/>
      <c r="O39" s="289"/>
      <c r="P39" s="289"/>
      <c r="Q39" s="289"/>
      <c r="R39" s="289"/>
      <c r="S39" s="289"/>
      <c r="T39" s="289"/>
      <c r="U39" s="289"/>
      <c r="V39" s="289"/>
      <c r="W39" s="289"/>
      <c r="X39" s="289"/>
      <c r="Y39" s="292"/>
      <c r="Z39" s="292"/>
    </row>
    <row r="40" spans="1:26" ht="15.75" customHeight="1">
      <c r="A40" s="289"/>
      <c r="B40" s="456"/>
      <c r="C40" s="293"/>
      <c r="D40" s="294"/>
      <c r="E40" s="294"/>
      <c r="F40" s="295"/>
      <c r="G40" s="295"/>
      <c r="H40" s="296"/>
      <c r="I40" s="289"/>
      <c r="J40" s="289"/>
      <c r="K40" s="289"/>
      <c r="L40" s="289"/>
      <c r="M40" s="289"/>
      <c r="N40" s="289"/>
      <c r="O40" s="289"/>
      <c r="P40" s="289"/>
      <c r="Q40" s="289"/>
      <c r="R40" s="289"/>
      <c r="S40" s="289"/>
      <c r="T40" s="289"/>
      <c r="U40" s="289"/>
      <c r="V40" s="289"/>
      <c r="W40" s="289"/>
      <c r="X40" s="289"/>
      <c r="Y40" s="292"/>
      <c r="Z40" s="292"/>
    </row>
    <row r="41" spans="1:26" ht="15.75" customHeight="1">
      <c r="A41" s="289"/>
      <c r="B41" s="456"/>
      <c r="C41" s="293"/>
      <c r="D41" s="294"/>
      <c r="E41" s="294"/>
      <c r="F41" s="295"/>
      <c r="G41" s="295"/>
      <c r="H41" s="296"/>
      <c r="I41" s="289"/>
      <c r="J41" s="289"/>
      <c r="K41" s="289"/>
      <c r="L41" s="289"/>
      <c r="M41" s="289"/>
      <c r="N41" s="289"/>
      <c r="O41" s="289"/>
      <c r="P41" s="289"/>
      <c r="Q41" s="289"/>
      <c r="R41" s="289"/>
      <c r="S41" s="289"/>
      <c r="T41" s="289"/>
      <c r="U41" s="289"/>
      <c r="V41" s="289"/>
      <c r="W41" s="289"/>
      <c r="X41" s="289"/>
      <c r="Y41" s="292"/>
      <c r="Z41" s="292"/>
    </row>
    <row r="42" spans="1:26" ht="15.75" customHeight="1">
      <c r="A42" s="289"/>
      <c r="B42" s="456"/>
      <c r="C42" s="293"/>
      <c r="D42" s="294"/>
      <c r="E42" s="294"/>
      <c r="F42" s="295"/>
      <c r="G42" s="295"/>
      <c r="H42" s="296"/>
      <c r="I42" s="289"/>
      <c r="J42" s="289"/>
      <c r="K42" s="289"/>
      <c r="L42" s="289"/>
      <c r="M42" s="289"/>
      <c r="N42" s="289"/>
      <c r="O42" s="289"/>
      <c r="P42" s="289"/>
      <c r="Q42" s="289"/>
      <c r="R42" s="289"/>
      <c r="S42" s="289"/>
      <c r="T42" s="289"/>
      <c r="U42" s="289"/>
      <c r="V42" s="289"/>
      <c r="W42" s="289"/>
      <c r="X42" s="289"/>
      <c r="Y42" s="292"/>
      <c r="Z42" s="292"/>
    </row>
    <row r="43" spans="1:26" ht="15.75" customHeight="1">
      <c r="A43" s="289"/>
      <c r="B43" s="456"/>
      <c r="C43" s="293"/>
      <c r="D43" s="294"/>
      <c r="E43" s="294"/>
      <c r="F43" s="295"/>
      <c r="G43" s="295"/>
      <c r="H43" s="296"/>
      <c r="I43" s="289"/>
      <c r="J43" s="289"/>
      <c r="K43" s="289"/>
      <c r="L43" s="289"/>
      <c r="M43" s="289"/>
      <c r="N43" s="289"/>
      <c r="O43" s="289"/>
      <c r="P43" s="289"/>
      <c r="Q43" s="289"/>
      <c r="R43" s="289"/>
      <c r="S43" s="289"/>
      <c r="T43" s="289"/>
      <c r="U43" s="289"/>
      <c r="V43" s="289"/>
      <c r="W43" s="289"/>
      <c r="X43" s="289"/>
      <c r="Y43" s="292"/>
      <c r="Z43" s="292"/>
    </row>
    <row r="44" spans="1:26" ht="15.75" customHeight="1">
      <c r="A44" s="289"/>
      <c r="B44" s="456"/>
      <c r="C44" s="293"/>
      <c r="D44" s="294"/>
      <c r="E44" s="294"/>
      <c r="F44" s="295"/>
      <c r="G44" s="295"/>
      <c r="H44" s="296"/>
      <c r="I44" s="289"/>
      <c r="J44" s="289"/>
      <c r="K44" s="289"/>
      <c r="L44" s="289"/>
      <c r="M44" s="289"/>
      <c r="N44" s="289"/>
      <c r="O44" s="289"/>
      <c r="P44" s="289"/>
      <c r="Q44" s="289"/>
      <c r="R44" s="289"/>
      <c r="S44" s="289"/>
      <c r="T44" s="289"/>
      <c r="U44" s="289"/>
      <c r="V44" s="289"/>
      <c r="W44" s="289"/>
      <c r="X44" s="289"/>
      <c r="Y44" s="292"/>
      <c r="Z44" s="292"/>
    </row>
    <row r="45" spans="1:26" ht="15.75" customHeight="1">
      <c r="A45" s="289"/>
      <c r="B45" s="456"/>
      <c r="C45" s="293"/>
      <c r="D45" s="294"/>
      <c r="E45" s="294"/>
      <c r="F45" s="295"/>
      <c r="G45" s="295"/>
      <c r="H45" s="296"/>
      <c r="I45" s="289"/>
      <c r="J45" s="289"/>
      <c r="K45" s="289"/>
      <c r="L45" s="289"/>
      <c r="M45" s="289"/>
      <c r="N45" s="289"/>
      <c r="O45" s="289"/>
      <c r="P45" s="289"/>
      <c r="Q45" s="289"/>
      <c r="R45" s="289"/>
      <c r="S45" s="289"/>
      <c r="T45" s="289"/>
      <c r="U45" s="289"/>
      <c r="V45" s="289"/>
      <c r="W45" s="289"/>
      <c r="X45" s="289"/>
      <c r="Y45" s="292"/>
      <c r="Z45" s="292"/>
    </row>
    <row r="46" spans="1:26" ht="15.75" customHeight="1">
      <c r="A46" s="289"/>
      <c r="B46" s="456"/>
      <c r="C46" s="293"/>
      <c r="D46" s="294"/>
      <c r="E46" s="294"/>
      <c r="F46" s="295"/>
      <c r="G46" s="295"/>
      <c r="H46" s="296"/>
      <c r="I46" s="289"/>
      <c r="J46" s="289"/>
      <c r="K46" s="289"/>
      <c r="L46" s="289"/>
      <c r="M46" s="289"/>
      <c r="N46" s="289"/>
      <c r="O46" s="289"/>
      <c r="P46" s="289"/>
      <c r="Q46" s="289"/>
      <c r="R46" s="289"/>
      <c r="S46" s="289"/>
      <c r="T46" s="289"/>
      <c r="U46" s="289"/>
      <c r="V46" s="289"/>
      <c r="W46" s="289"/>
      <c r="X46" s="289"/>
      <c r="Y46" s="292"/>
      <c r="Z46" s="292"/>
    </row>
    <row r="47" spans="1:26" ht="15.75" customHeight="1">
      <c r="A47" s="289"/>
      <c r="B47" s="456"/>
      <c r="C47" s="293"/>
      <c r="D47" s="294"/>
      <c r="E47" s="294"/>
      <c r="F47" s="295"/>
      <c r="G47" s="295"/>
      <c r="H47" s="296"/>
      <c r="I47" s="289"/>
      <c r="J47" s="289"/>
      <c r="K47" s="289"/>
      <c r="L47" s="289"/>
      <c r="M47" s="289"/>
      <c r="N47" s="289"/>
      <c r="O47" s="289"/>
      <c r="P47" s="289"/>
      <c r="Q47" s="289"/>
      <c r="R47" s="289"/>
      <c r="S47" s="289"/>
      <c r="T47" s="289"/>
      <c r="U47" s="289"/>
      <c r="V47" s="289"/>
      <c r="W47" s="289"/>
      <c r="X47" s="289"/>
      <c r="Y47" s="292"/>
      <c r="Z47" s="292"/>
    </row>
    <row r="48" spans="1:26" ht="15.75" customHeight="1">
      <c r="A48" s="289"/>
      <c r="B48" s="456"/>
      <c r="C48" s="293"/>
      <c r="D48" s="294"/>
      <c r="E48" s="294"/>
      <c r="F48" s="295"/>
      <c r="G48" s="295"/>
      <c r="H48" s="296"/>
      <c r="I48" s="289"/>
      <c r="J48" s="289"/>
      <c r="K48" s="289"/>
      <c r="L48" s="289"/>
      <c r="M48" s="289"/>
      <c r="N48" s="289"/>
      <c r="O48" s="289"/>
      <c r="P48" s="289"/>
      <c r="Q48" s="289"/>
      <c r="R48" s="289"/>
      <c r="S48" s="289"/>
      <c r="T48" s="289"/>
      <c r="U48" s="289"/>
      <c r="V48" s="289"/>
      <c r="W48" s="289"/>
      <c r="X48" s="289"/>
      <c r="Y48" s="292"/>
      <c r="Z48" s="292"/>
    </row>
    <row r="49" spans="1:26" ht="15.75" customHeight="1">
      <c r="A49" s="289"/>
      <c r="B49" s="456"/>
      <c r="C49" s="293"/>
      <c r="D49" s="294"/>
      <c r="E49" s="294"/>
      <c r="F49" s="295"/>
      <c r="G49" s="295"/>
      <c r="H49" s="296"/>
      <c r="I49" s="289"/>
      <c r="J49" s="289"/>
      <c r="K49" s="289"/>
      <c r="L49" s="289"/>
      <c r="M49" s="289"/>
      <c r="N49" s="289"/>
      <c r="O49" s="289"/>
      <c r="P49" s="289"/>
      <c r="Q49" s="289"/>
      <c r="R49" s="289"/>
      <c r="S49" s="289"/>
      <c r="T49" s="289"/>
      <c r="U49" s="289"/>
      <c r="V49" s="289"/>
      <c r="W49" s="289"/>
      <c r="X49" s="289"/>
      <c r="Y49" s="292"/>
      <c r="Z49" s="292"/>
    </row>
    <row r="50" spans="1:26" ht="15.75" customHeight="1">
      <c r="A50" s="289"/>
      <c r="B50" s="456"/>
      <c r="C50" s="293"/>
      <c r="D50" s="294"/>
      <c r="E50" s="294"/>
      <c r="F50" s="295"/>
      <c r="G50" s="295"/>
      <c r="H50" s="296"/>
      <c r="I50" s="289"/>
      <c r="J50" s="289"/>
      <c r="K50" s="289"/>
      <c r="L50" s="289"/>
      <c r="M50" s="289"/>
      <c r="N50" s="289"/>
      <c r="O50" s="289"/>
      <c r="P50" s="289"/>
      <c r="Q50" s="289"/>
      <c r="R50" s="289"/>
      <c r="S50" s="289"/>
      <c r="T50" s="289"/>
      <c r="U50" s="289"/>
      <c r="V50" s="289"/>
      <c r="W50" s="289"/>
      <c r="X50" s="289"/>
      <c r="Y50" s="292"/>
      <c r="Z50" s="292"/>
    </row>
    <row r="51" spans="1:26" ht="15.75" customHeight="1">
      <c r="A51" s="289"/>
      <c r="B51" s="456"/>
      <c r="C51" s="293"/>
      <c r="D51" s="294"/>
      <c r="E51" s="294"/>
      <c r="F51" s="295"/>
      <c r="G51" s="295"/>
      <c r="H51" s="296"/>
      <c r="I51" s="289"/>
      <c r="J51" s="289"/>
      <c r="K51" s="289"/>
      <c r="L51" s="289"/>
      <c r="M51" s="289"/>
      <c r="N51" s="289"/>
      <c r="O51" s="289"/>
      <c r="P51" s="289"/>
      <c r="Q51" s="289"/>
      <c r="R51" s="289"/>
      <c r="S51" s="289"/>
      <c r="T51" s="289"/>
      <c r="U51" s="289"/>
      <c r="V51" s="289"/>
      <c r="W51" s="289"/>
      <c r="X51" s="289"/>
      <c r="Y51" s="292"/>
      <c r="Z51" s="292"/>
    </row>
    <row r="52" spans="1:26" ht="15.75" customHeight="1">
      <c r="A52" s="289"/>
      <c r="B52" s="456"/>
      <c r="C52" s="293"/>
      <c r="D52" s="294"/>
      <c r="E52" s="294"/>
      <c r="F52" s="295"/>
      <c r="G52" s="295"/>
      <c r="H52" s="296"/>
      <c r="I52" s="289"/>
      <c r="J52" s="289"/>
      <c r="K52" s="289"/>
      <c r="L52" s="289"/>
      <c r="M52" s="289"/>
      <c r="N52" s="289"/>
      <c r="O52" s="289"/>
      <c r="P52" s="289"/>
      <c r="Q52" s="289"/>
      <c r="R52" s="289"/>
      <c r="S52" s="289"/>
      <c r="T52" s="289"/>
      <c r="U52" s="289"/>
      <c r="V52" s="289"/>
      <c r="W52" s="289"/>
      <c r="X52" s="289"/>
      <c r="Y52" s="292"/>
      <c r="Z52" s="292"/>
    </row>
    <row r="53" spans="1:26" ht="15.75" customHeight="1">
      <c r="A53" s="289"/>
      <c r="B53" s="457"/>
      <c r="C53" s="293"/>
      <c r="D53" s="294"/>
      <c r="E53" s="294"/>
      <c r="F53" s="295"/>
      <c r="G53" s="295"/>
      <c r="H53" s="296"/>
      <c r="I53" s="289"/>
      <c r="J53" s="289"/>
      <c r="K53" s="289"/>
      <c r="L53" s="289"/>
      <c r="M53" s="289"/>
      <c r="N53" s="289"/>
      <c r="O53" s="289"/>
      <c r="P53" s="289"/>
      <c r="Q53" s="289"/>
      <c r="R53" s="289"/>
      <c r="S53" s="289"/>
      <c r="T53" s="289"/>
      <c r="U53" s="289"/>
      <c r="V53" s="289"/>
      <c r="W53" s="289"/>
      <c r="X53" s="289"/>
      <c r="Y53" s="292"/>
      <c r="Z53" s="292"/>
    </row>
    <row r="54" spans="1:26" ht="21.75" customHeight="1">
      <c r="A54" s="289"/>
      <c r="B54" s="466" t="s">
        <v>1551</v>
      </c>
      <c r="C54" s="294"/>
      <c r="D54" s="294"/>
      <c r="E54" s="294"/>
      <c r="F54" s="297"/>
      <c r="G54" s="298"/>
      <c r="H54" s="296"/>
      <c r="I54" s="289"/>
      <c r="J54" s="289"/>
      <c r="K54" s="289"/>
      <c r="L54" s="289"/>
      <c r="M54" s="289"/>
      <c r="N54" s="289"/>
      <c r="O54" s="289"/>
      <c r="P54" s="289"/>
      <c r="Q54" s="289"/>
      <c r="R54" s="289"/>
      <c r="S54" s="289"/>
      <c r="T54" s="289"/>
      <c r="U54" s="289"/>
      <c r="V54" s="289"/>
      <c r="W54" s="289"/>
      <c r="X54" s="289"/>
      <c r="Y54" s="292"/>
      <c r="Z54" s="292"/>
    </row>
    <row r="55" spans="1:26" ht="21.75" customHeight="1">
      <c r="A55" s="289"/>
      <c r="B55" s="456"/>
      <c r="C55" s="294"/>
      <c r="D55" s="294"/>
      <c r="E55" s="294"/>
      <c r="F55" s="297"/>
      <c r="G55" s="298"/>
      <c r="H55" s="296"/>
      <c r="I55" s="289"/>
      <c r="J55" s="289"/>
      <c r="K55" s="289"/>
      <c r="L55" s="289"/>
      <c r="M55" s="289"/>
      <c r="N55" s="289"/>
      <c r="O55" s="289"/>
      <c r="P55" s="289"/>
      <c r="Q55" s="289"/>
      <c r="R55" s="289"/>
      <c r="S55" s="289"/>
      <c r="T55" s="289"/>
      <c r="U55" s="289"/>
      <c r="V55" s="289"/>
      <c r="W55" s="289"/>
      <c r="X55" s="289"/>
      <c r="Y55" s="292"/>
      <c r="Z55" s="292"/>
    </row>
    <row r="56" spans="1:26" ht="21.75" customHeight="1">
      <c r="A56" s="289"/>
      <c r="B56" s="456"/>
      <c r="C56" s="294"/>
      <c r="D56" s="294"/>
      <c r="E56" s="294"/>
      <c r="F56" s="297"/>
      <c r="G56" s="298"/>
      <c r="H56" s="296"/>
      <c r="I56" s="289"/>
      <c r="J56" s="289"/>
      <c r="K56" s="289"/>
      <c r="L56" s="289"/>
      <c r="M56" s="289"/>
      <c r="N56" s="289"/>
      <c r="O56" s="289"/>
      <c r="P56" s="289"/>
      <c r="Q56" s="289"/>
      <c r="R56" s="289"/>
      <c r="S56" s="289"/>
      <c r="T56" s="289"/>
      <c r="U56" s="289"/>
      <c r="V56" s="289"/>
      <c r="W56" s="289"/>
      <c r="X56" s="289"/>
      <c r="Y56" s="292"/>
      <c r="Z56" s="292"/>
    </row>
    <row r="57" spans="1:26" ht="21.75" customHeight="1">
      <c r="A57" s="289"/>
      <c r="B57" s="456"/>
      <c r="C57" s="294"/>
      <c r="D57" s="294"/>
      <c r="E57" s="294"/>
      <c r="F57" s="297"/>
      <c r="G57" s="298"/>
      <c r="H57" s="296"/>
      <c r="I57" s="289"/>
      <c r="J57" s="289"/>
      <c r="K57" s="289"/>
      <c r="L57" s="289"/>
      <c r="M57" s="289"/>
      <c r="N57" s="289"/>
      <c r="O57" s="289"/>
      <c r="P57" s="289"/>
      <c r="Q57" s="289"/>
      <c r="R57" s="289"/>
      <c r="S57" s="289"/>
      <c r="T57" s="289"/>
      <c r="U57" s="289"/>
      <c r="V57" s="289"/>
      <c r="W57" s="289"/>
      <c r="X57" s="289"/>
      <c r="Y57" s="292"/>
      <c r="Z57" s="292"/>
    </row>
    <row r="58" spans="1:26" ht="21.75" customHeight="1">
      <c r="A58" s="289"/>
      <c r="B58" s="457"/>
      <c r="C58" s="294"/>
      <c r="D58" s="294"/>
      <c r="E58" s="294"/>
      <c r="F58" s="297"/>
      <c r="G58" s="298"/>
      <c r="H58" s="296"/>
      <c r="I58" s="289"/>
      <c r="J58" s="289"/>
      <c r="K58" s="289"/>
      <c r="L58" s="289"/>
      <c r="M58" s="289"/>
      <c r="N58" s="289"/>
      <c r="O58" s="289"/>
      <c r="P58" s="289"/>
      <c r="Q58" s="289"/>
      <c r="R58" s="289"/>
      <c r="S58" s="289"/>
      <c r="T58" s="289"/>
      <c r="U58" s="289"/>
      <c r="V58" s="289"/>
      <c r="W58" s="289"/>
      <c r="X58" s="289"/>
      <c r="Y58" s="292"/>
      <c r="Z58" s="292"/>
    </row>
    <row r="59" spans="1:26" ht="15.75" customHeight="1">
      <c r="A59" s="289"/>
      <c r="B59" s="466" t="s">
        <v>1552</v>
      </c>
      <c r="C59" s="294"/>
      <c r="D59" s="294"/>
      <c r="E59" s="294"/>
      <c r="F59" s="297"/>
      <c r="G59" s="298"/>
      <c r="H59" s="296"/>
      <c r="I59" s="289"/>
      <c r="J59" s="289"/>
      <c r="K59" s="289"/>
      <c r="L59" s="289"/>
      <c r="M59" s="289"/>
      <c r="N59" s="289"/>
      <c r="O59" s="289"/>
      <c r="P59" s="289"/>
      <c r="Q59" s="289"/>
      <c r="R59" s="289"/>
      <c r="S59" s="289"/>
      <c r="T59" s="289"/>
      <c r="U59" s="289"/>
      <c r="V59" s="289"/>
      <c r="W59" s="289"/>
      <c r="X59" s="289"/>
      <c r="Y59" s="292"/>
      <c r="Z59" s="292"/>
    </row>
    <row r="60" spans="1:26" ht="15.75" customHeight="1">
      <c r="A60" s="289"/>
      <c r="B60" s="456"/>
      <c r="C60" s="294"/>
      <c r="D60" s="294"/>
      <c r="E60" s="294"/>
      <c r="F60" s="297"/>
      <c r="G60" s="298"/>
      <c r="H60" s="296"/>
      <c r="I60" s="289"/>
      <c r="J60" s="289"/>
      <c r="K60" s="289"/>
      <c r="L60" s="289"/>
      <c r="M60" s="289"/>
      <c r="N60" s="289"/>
      <c r="O60" s="289"/>
      <c r="P60" s="289"/>
      <c r="Q60" s="289"/>
      <c r="R60" s="289"/>
      <c r="S60" s="289"/>
      <c r="T60" s="289"/>
      <c r="U60" s="289"/>
      <c r="V60" s="289"/>
      <c r="W60" s="289"/>
      <c r="X60" s="289"/>
      <c r="Y60" s="292"/>
      <c r="Z60" s="292"/>
    </row>
    <row r="61" spans="1:26" ht="15.75" customHeight="1">
      <c r="A61" s="289"/>
      <c r="B61" s="456"/>
      <c r="C61" s="294"/>
      <c r="D61" s="294"/>
      <c r="E61" s="294"/>
      <c r="F61" s="297"/>
      <c r="G61" s="298"/>
      <c r="H61" s="296"/>
      <c r="I61" s="289"/>
      <c r="J61" s="289"/>
      <c r="K61" s="289"/>
      <c r="L61" s="289"/>
      <c r="M61" s="289"/>
      <c r="N61" s="289"/>
      <c r="O61" s="289"/>
      <c r="P61" s="289"/>
      <c r="Q61" s="289"/>
      <c r="R61" s="289"/>
      <c r="S61" s="289"/>
      <c r="T61" s="289"/>
      <c r="U61" s="289"/>
      <c r="V61" s="289"/>
      <c r="W61" s="289"/>
      <c r="X61" s="289"/>
      <c r="Y61" s="292"/>
      <c r="Z61" s="292"/>
    </row>
    <row r="62" spans="1:26" ht="15.75" customHeight="1">
      <c r="A62" s="289"/>
      <c r="B62" s="456"/>
      <c r="C62" s="294"/>
      <c r="D62" s="294"/>
      <c r="E62" s="294"/>
      <c r="F62" s="297"/>
      <c r="G62" s="298"/>
      <c r="H62" s="296"/>
      <c r="I62" s="289"/>
      <c r="J62" s="289"/>
      <c r="K62" s="289"/>
      <c r="L62" s="289"/>
      <c r="M62" s="289"/>
      <c r="N62" s="289"/>
      <c r="O62" s="289"/>
      <c r="P62" s="289"/>
      <c r="Q62" s="289"/>
      <c r="R62" s="289"/>
      <c r="S62" s="289"/>
      <c r="T62" s="289"/>
      <c r="U62" s="289"/>
      <c r="V62" s="289"/>
      <c r="W62" s="289"/>
      <c r="X62" s="289"/>
      <c r="Y62" s="292"/>
      <c r="Z62" s="292"/>
    </row>
    <row r="63" spans="1:26" ht="15.75" customHeight="1">
      <c r="A63" s="289"/>
      <c r="B63" s="456"/>
      <c r="C63" s="294"/>
      <c r="D63" s="294"/>
      <c r="E63" s="294"/>
      <c r="F63" s="297"/>
      <c r="G63" s="298"/>
      <c r="H63" s="296"/>
      <c r="I63" s="289"/>
      <c r="J63" s="289"/>
      <c r="K63" s="289"/>
      <c r="L63" s="289"/>
      <c r="M63" s="289"/>
      <c r="N63" s="289"/>
      <c r="O63" s="289"/>
      <c r="P63" s="289"/>
      <c r="Q63" s="289"/>
      <c r="R63" s="289"/>
      <c r="S63" s="289"/>
      <c r="T63" s="289"/>
      <c r="U63" s="289"/>
      <c r="V63" s="289"/>
      <c r="W63" s="289"/>
      <c r="X63" s="289"/>
      <c r="Y63" s="292"/>
      <c r="Z63" s="292"/>
    </row>
    <row r="64" spans="1:26" ht="15.75" customHeight="1">
      <c r="A64" s="289"/>
      <c r="B64" s="457"/>
      <c r="C64" s="294"/>
      <c r="D64" s="294"/>
      <c r="E64" s="294"/>
      <c r="F64" s="297"/>
      <c r="G64" s="298"/>
      <c r="H64" s="296"/>
      <c r="I64" s="289"/>
      <c r="J64" s="289"/>
      <c r="K64" s="289"/>
      <c r="L64" s="289"/>
      <c r="M64" s="289"/>
      <c r="N64" s="289"/>
      <c r="O64" s="289"/>
      <c r="P64" s="289"/>
      <c r="Q64" s="289"/>
      <c r="R64" s="289"/>
      <c r="S64" s="289"/>
      <c r="T64" s="289"/>
      <c r="U64" s="289"/>
      <c r="V64" s="289"/>
      <c r="W64" s="289"/>
      <c r="X64" s="289"/>
      <c r="Y64" s="292"/>
      <c r="Z64" s="292"/>
    </row>
    <row r="65" spans="1:26" ht="15.75" customHeight="1">
      <c r="A65" s="289"/>
      <c r="B65" s="299" t="s">
        <v>1553</v>
      </c>
      <c r="C65" s="294"/>
      <c r="D65" s="294"/>
      <c r="E65" s="294"/>
      <c r="F65" s="295"/>
      <c r="G65" s="295"/>
      <c r="H65" s="296"/>
      <c r="I65" s="289"/>
      <c r="J65" s="289"/>
      <c r="K65" s="289"/>
      <c r="L65" s="289"/>
      <c r="M65" s="289"/>
      <c r="N65" s="289"/>
      <c r="O65" s="289"/>
      <c r="P65" s="289"/>
      <c r="Q65" s="289"/>
      <c r="R65" s="289"/>
      <c r="S65" s="289"/>
      <c r="T65" s="289"/>
      <c r="U65" s="289"/>
      <c r="V65" s="289"/>
      <c r="W65" s="289"/>
      <c r="X65" s="289"/>
      <c r="Y65" s="292"/>
      <c r="Z65" s="292"/>
    </row>
    <row r="66" spans="1:26" ht="15.75" customHeight="1">
      <c r="A66" s="289"/>
      <c r="B66" s="300" t="s">
        <v>1554</v>
      </c>
      <c r="C66" s="294"/>
      <c r="D66" s="294"/>
      <c r="E66" s="294"/>
      <c r="F66" s="301"/>
      <c r="G66" s="301"/>
      <c r="H66" s="296"/>
      <c r="I66" s="289"/>
      <c r="J66" s="289"/>
      <c r="K66" s="289"/>
      <c r="L66" s="289"/>
      <c r="M66" s="289"/>
      <c r="N66" s="289"/>
      <c r="O66" s="289"/>
      <c r="P66" s="289"/>
      <c r="Q66" s="289"/>
      <c r="R66" s="289"/>
      <c r="S66" s="289"/>
      <c r="T66" s="289"/>
      <c r="U66" s="289"/>
      <c r="V66" s="289"/>
      <c r="W66" s="289"/>
      <c r="X66" s="289"/>
      <c r="Y66" s="292"/>
      <c r="Z66" s="292"/>
    </row>
    <row r="67" spans="1:26" ht="15.75" customHeight="1">
      <c r="A67" s="289"/>
      <c r="B67" s="302" t="s">
        <v>1555</v>
      </c>
      <c r="C67" s="294"/>
      <c r="D67" s="303"/>
      <c r="E67" s="303"/>
      <c r="F67" s="304"/>
      <c r="G67" s="294"/>
      <c r="H67" s="305"/>
      <c r="I67" s="289"/>
      <c r="J67" s="289"/>
      <c r="K67" s="289"/>
      <c r="L67" s="289"/>
      <c r="M67" s="289"/>
      <c r="N67" s="289"/>
      <c r="O67" s="289"/>
      <c r="P67" s="289"/>
      <c r="Q67" s="289"/>
      <c r="R67" s="289"/>
      <c r="S67" s="289"/>
      <c r="T67" s="289"/>
      <c r="U67" s="289"/>
      <c r="V67" s="289"/>
      <c r="W67" s="289"/>
      <c r="X67" s="289"/>
      <c r="Y67" s="292"/>
      <c r="Z67" s="292"/>
    </row>
    <row r="68" spans="1:26" ht="15" customHeight="1">
      <c r="A68" s="289"/>
      <c r="B68" s="302" t="s">
        <v>1556</v>
      </c>
      <c r="C68" s="294"/>
      <c r="D68" s="306"/>
      <c r="E68" s="306"/>
      <c r="F68" s="295"/>
      <c r="G68" s="295"/>
      <c r="H68" s="296"/>
      <c r="I68" s="289"/>
      <c r="J68" s="289"/>
      <c r="K68" s="289"/>
      <c r="L68" s="289"/>
      <c r="M68" s="289"/>
      <c r="N68" s="289"/>
      <c r="O68" s="289"/>
      <c r="P68" s="289"/>
      <c r="Q68" s="289"/>
      <c r="R68" s="289"/>
      <c r="S68" s="289"/>
      <c r="T68" s="289"/>
      <c r="U68" s="289"/>
      <c r="V68" s="289"/>
      <c r="W68" s="289"/>
      <c r="X68" s="289"/>
      <c r="Y68" s="292"/>
      <c r="Z68" s="292"/>
    </row>
    <row r="69" spans="1:26" ht="15.75" customHeight="1">
      <c r="A69" s="289"/>
      <c r="B69" s="458" t="s">
        <v>1557</v>
      </c>
      <c r="C69" s="294"/>
      <c r="D69" s="306"/>
      <c r="E69" s="306"/>
      <c r="F69" s="295"/>
      <c r="G69" s="295"/>
      <c r="H69" s="296"/>
      <c r="I69" s="289"/>
      <c r="J69" s="289"/>
      <c r="K69" s="289"/>
      <c r="L69" s="289"/>
      <c r="M69" s="289"/>
      <c r="N69" s="289"/>
      <c r="O69" s="289"/>
      <c r="P69" s="289"/>
      <c r="Q69" s="289"/>
      <c r="R69" s="289"/>
      <c r="S69" s="289"/>
      <c r="T69" s="289"/>
      <c r="U69" s="289"/>
      <c r="V69" s="289"/>
      <c r="W69" s="289"/>
      <c r="X69" s="289"/>
      <c r="Y69" s="292"/>
      <c r="Z69" s="292"/>
    </row>
    <row r="70" spans="1:26" ht="15.75" customHeight="1">
      <c r="A70" s="289"/>
      <c r="B70" s="456"/>
      <c r="C70" s="294"/>
      <c r="D70" s="306"/>
      <c r="E70" s="306"/>
      <c r="F70" s="295"/>
      <c r="G70" s="295"/>
      <c r="H70" s="296"/>
      <c r="I70" s="289"/>
      <c r="J70" s="289"/>
      <c r="K70" s="289"/>
      <c r="L70" s="289"/>
      <c r="M70" s="289"/>
      <c r="N70" s="289"/>
      <c r="O70" s="289"/>
      <c r="P70" s="289"/>
      <c r="Q70" s="289"/>
      <c r="R70" s="289"/>
      <c r="S70" s="289"/>
      <c r="T70" s="289"/>
      <c r="U70" s="289"/>
      <c r="V70" s="289"/>
      <c r="W70" s="289"/>
      <c r="X70" s="289"/>
      <c r="Y70" s="292"/>
      <c r="Z70" s="292"/>
    </row>
    <row r="71" spans="1:26" ht="15.75" customHeight="1">
      <c r="A71" s="289"/>
      <c r="B71" s="457"/>
      <c r="C71" s="294"/>
      <c r="D71" s="306"/>
      <c r="E71" s="306"/>
      <c r="F71" s="307"/>
      <c r="G71" s="307"/>
      <c r="H71" s="296"/>
      <c r="I71" s="289"/>
      <c r="J71" s="289"/>
      <c r="K71" s="289"/>
      <c r="L71" s="289"/>
      <c r="M71" s="289"/>
      <c r="N71" s="289"/>
      <c r="O71" s="289"/>
      <c r="P71" s="289"/>
      <c r="Q71" s="289"/>
      <c r="R71" s="289"/>
      <c r="S71" s="289"/>
      <c r="T71" s="289"/>
      <c r="U71" s="289"/>
      <c r="V71" s="289"/>
      <c r="W71" s="289"/>
      <c r="X71" s="289"/>
      <c r="Y71" s="292"/>
      <c r="Z71" s="292"/>
    </row>
    <row r="72" spans="1:26" ht="15.75" customHeight="1">
      <c r="A72" s="289"/>
      <c r="B72" s="308" t="s">
        <v>1558</v>
      </c>
      <c r="C72" s="291"/>
      <c r="D72" s="291">
        <f t="shared" ref="D72:E72" si="2">SUM(D39:D67)</f>
        <v>0</v>
      </c>
      <c r="E72" s="291">
        <f t="shared" si="2"/>
        <v>0</v>
      </c>
      <c r="F72" s="309">
        <f t="shared" ref="F72:G72" si="3">SUM(F39:F71)</f>
        <v>0</v>
      </c>
      <c r="G72" s="309">
        <f t="shared" si="3"/>
        <v>0</v>
      </c>
      <c r="H72" s="291"/>
      <c r="I72" s="289"/>
      <c r="J72" s="289"/>
      <c r="K72" s="289"/>
      <c r="L72" s="289"/>
      <c r="M72" s="289"/>
      <c r="N72" s="289"/>
      <c r="O72" s="289"/>
      <c r="P72" s="289"/>
      <c r="Q72" s="289"/>
      <c r="R72" s="289"/>
      <c r="S72" s="289"/>
      <c r="T72" s="289"/>
      <c r="U72" s="289"/>
      <c r="V72" s="289"/>
      <c r="W72" s="289"/>
      <c r="X72" s="289"/>
      <c r="Y72" s="292"/>
      <c r="Z72" s="292"/>
    </row>
    <row r="73" spans="1:26" ht="15.75" customHeight="1">
      <c r="A73" s="251"/>
      <c r="B73" s="251"/>
      <c r="C73" s="251"/>
      <c r="D73" s="251"/>
      <c r="E73" s="251"/>
      <c r="F73" s="251"/>
      <c r="G73" s="310"/>
      <c r="H73" s="251"/>
      <c r="I73" s="251"/>
      <c r="J73" s="251"/>
      <c r="K73" s="251"/>
      <c r="L73" s="251"/>
      <c r="M73" s="251"/>
      <c r="N73" s="251"/>
      <c r="O73" s="251"/>
      <c r="P73" s="251"/>
      <c r="Q73" s="251"/>
      <c r="R73" s="251"/>
      <c r="S73" s="251"/>
      <c r="T73" s="251"/>
      <c r="U73" s="251"/>
      <c r="V73" s="251"/>
      <c r="W73" s="251"/>
      <c r="X73" s="251"/>
      <c r="Y73" s="126"/>
      <c r="Z73" s="126"/>
    </row>
    <row r="74" spans="1:26" ht="72.75" customHeight="1">
      <c r="A74" s="251"/>
      <c r="B74" s="252" t="s">
        <v>1559</v>
      </c>
      <c r="C74" s="251"/>
      <c r="D74" s="251"/>
      <c r="E74" s="251"/>
      <c r="F74" s="251"/>
      <c r="G74" s="251"/>
      <c r="H74" s="251"/>
      <c r="I74" s="251"/>
      <c r="J74" s="251"/>
      <c r="K74" s="251"/>
      <c r="L74" s="251"/>
      <c r="M74" s="251"/>
      <c r="N74" s="251"/>
      <c r="O74" s="251"/>
      <c r="P74" s="251"/>
      <c r="Q74" s="251"/>
      <c r="R74" s="251"/>
      <c r="S74" s="251"/>
      <c r="T74" s="251"/>
      <c r="U74" s="251"/>
      <c r="V74" s="251"/>
      <c r="W74" s="251"/>
      <c r="X74" s="251"/>
      <c r="Y74" s="126"/>
      <c r="Z74" s="126"/>
    </row>
    <row r="75" spans="1:26" ht="18" customHeight="1">
      <c r="A75" s="251"/>
      <c r="B75" s="459"/>
      <c r="C75" s="460"/>
      <c r="D75" s="460"/>
      <c r="E75" s="460"/>
      <c r="F75" s="460"/>
      <c r="G75" s="408"/>
      <c r="H75" s="251"/>
      <c r="I75" s="251"/>
      <c r="J75" s="251"/>
      <c r="K75" s="251"/>
      <c r="L75" s="251"/>
      <c r="M75" s="251"/>
      <c r="N75" s="251"/>
      <c r="O75" s="251"/>
      <c r="P75" s="251"/>
      <c r="Q75" s="251"/>
      <c r="R75" s="251"/>
      <c r="S75" s="251"/>
      <c r="T75" s="251"/>
      <c r="U75" s="251"/>
      <c r="V75" s="251"/>
      <c r="W75" s="251"/>
      <c r="X75" s="251"/>
      <c r="Y75" s="126"/>
      <c r="Z75" s="126"/>
    </row>
    <row r="76" spans="1:26" ht="18" customHeight="1">
      <c r="A76" s="251"/>
      <c r="B76" s="409"/>
      <c r="C76" s="461"/>
      <c r="D76" s="461"/>
      <c r="E76" s="461"/>
      <c r="F76" s="461"/>
      <c r="G76" s="410"/>
      <c r="H76" s="251"/>
      <c r="I76" s="251"/>
      <c r="J76" s="251"/>
      <c r="K76" s="251"/>
      <c r="L76" s="251"/>
      <c r="M76" s="251"/>
      <c r="N76" s="251"/>
      <c r="O76" s="251"/>
      <c r="P76" s="251"/>
      <c r="Q76" s="251"/>
      <c r="R76" s="251"/>
      <c r="S76" s="251"/>
      <c r="T76" s="251"/>
      <c r="U76" s="251"/>
      <c r="V76" s="251"/>
      <c r="W76" s="251"/>
      <c r="X76" s="251"/>
      <c r="Y76" s="126"/>
      <c r="Z76" s="126"/>
    </row>
    <row r="77" spans="1:26" ht="18" customHeight="1">
      <c r="A77" s="251"/>
      <c r="B77" s="409"/>
      <c r="C77" s="461"/>
      <c r="D77" s="461"/>
      <c r="E77" s="461"/>
      <c r="F77" s="461"/>
      <c r="G77" s="410"/>
      <c r="H77" s="251"/>
      <c r="I77" s="251"/>
      <c r="J77" s="251"/>
      <c r="K77" s="251"/>
      <c r="L77" s="251"/>
      <c r="M77" s="251"/>
      <c r="N77" s="251"/>
      <c r="O77" s="251"/>
      <c r="P77" s="251"/>
      <c r="Q77" s="251"/>
      <c r="R77" s="251"/>
      <c r="S77" s="251"/>
      <c r="T77" s="251"/>
      <c r="U77" s="251"/>
      <c r="V77" s="251"/>
      <c r="W77" s="251"/>
      <c r="X77" s="251"/>
      <c r="Y77" s="126"/>
      <c r="Z77" s="126"/>
    </row>
    <row r="78" spans="1:26" ht="18" customHeight="1">
      <c r="A78" s="251"/>
      <c r="B78" s="409"/>
      <c r="C78" s="461"/>
      <c r="D78" s="461"/>
      <c r="E78" s="461"/>
      <c r="F78" s="461"/>
      <c r="G78" s="410"/>
      <c r="H78" s="251"/>
      <c r="I78" s="251"/>
      <c r="J78" s="251"/>
      <c r="K78" s="251"/>
      <c r="L78" s="251"/>
      <c r="M78" s="251"/>
      <c r="N78" s="251"/>
      <c r="O78" s="251"/>
      <c r="P78" s="251"/>
      <c r="Q78" s="251"/>
      <c r="R78" s="251"/>
      <c r="S78" s="251"/>
      <c r="T78" s="251"/>
      <c r="U78" s="251"/>
      <c r="V78" s="251"/>
      <c r="W78" s="251"/>
      <c r="X78" s="251"/>
      <c r="Y78" s="126"/>
      <c r="Z78" s="126"/>
    </row>
    <row r="79" spans="1:26" ht="18" customHeight="1">
      <c r="A79" s="251"/>
      <c r="B79" s="409"/>
      <c r="C79" s="461"/>
      <c r="D79" s="461"/>
      <c r="E79" s="461"/>
      <c r="F79" s="461"/>
      <c r="G79" s="410"/>
      <c r="H79" s="251"/>
      <c r="I79" s="251"/>
      <c r="J79" s="251"/>
      <c r="K79" s="251"/>
      <c r="L79" s="251"/>
      <c r="M79" s="251"/>
      <c r="N79" s="251"/>
      <c r="O79" s="251"/>
      <c r="P79" s="251"/>
      <c r="Q79" s="251"/>
      <c r="R79" s="251"/>
      <c r="S79" s="251"/>
      <c r="T79" s="251"/>
      <c r="U79" s="251"/>
      <c r="V79" s="251"/>
      <c r="W79" s="251"/>
      <c r="X79" s="251"/>
      <c r="Y79" s="126"/>
      <c r="Z79" s="126"/>
    </row>
    <row r="80" spans="1:26" ht="18" customHeight="1">
      <c r="A80" s="251"/>
      <c r="B80" s="409"/>
      <c r="C80" s="461"/>
      <c r="D80" s="461"/>
      <c r="E80" s="461"/>
      <c r="F80" s="461"/>
      <c r="G80" s="410"/>
      <c r="H80" s="251"/>
      <c r="I80" s="251"/>
      <c r="J80" s="251"/>
      <c r="K80" s="251"/>
      <c r="L80" s="251"/>
      <c r="M80" s="251"/>
      <c r="N80" s="251"/>
      <c r="O80" s="251"/>
      <c r="P80" s="251"/>
      <c r="Q80" s="251"/>
      <c r="R80" s="251"/>
      <c r="S80" s="251"/>
      <c r="T80" s="251"/>
      <c r="U80" s="251"/>
      <c r="V80" s="251"/>
      <c r="W80" s="251"/>
      <c r="X80" s="251"/>
      <c r="Y80" s="126"/>
      <c r="Z80" s="126"/>
    </row>
    <row r="81" spans="1:26" ht="158.25" customHeight="1">
      <c r="A81" s="251"/>
      <c r="B81" s="411"/>
      <c r="C81" s="451"/>
      <c r="D81" s="451"/>
      <c r="E81" s="451"/>
      <c r="F81" s="451"/>
      <c r="G81" s="412"/>
      <c r="H81" s="251"/>
      <c r="I81" s="251"/>
      <c r="J81" s="251"/>
      <c r="K81" s="251"/>
      <c r="L81" s="251"/>
      <c r="M81" s="251"/>
      <c r="N81" s="251"/>
      <c r="O81" s="251"/>
      <c r="P81" s="251"/>
      <c r="Q81" s="251"/>
      <c r="R81" s="251"/>
      <c r="S81" s="251"/>
      <c r="T81" s="251"/>
      <c r="U81" s="251"/>
      <c r="V81" s="251"/>
      <c r="W81" s="251"/>
      <c r="X81" s="251"/>
      <c r="Y81" s="126"/>
      <c r="Z81" s="126"/>
    </row>
    <row r="82" spans="1:26" ht="15.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126"/>
      <c r="Z82" s="126"/>
    </row>
    <row r="83" spans="1:26" ht="15.75" customHeight="1">
      <c r="A83" s="251"/>
      <c r="B83" s="251"/>
      <c r="C83" s="310"/>
      <c r="D83" s="251"/>
      <c r="E83" s="251"/>
      <c r="F83" s="251"/>
      <c r="G83" s="251"/>
      <c r="H83" s="251"/>
      <c r="I83" s="251"/>
      <c r="J83" s="251"/>
      <c r="K83" s="251"/>
      <c r="L83" s="251"/>
      <c r="M83" s="251"/>
      <c r="N83" s="251"/>
      <c r="O83" s="251"/>
      <c r="P83" s="251"/>
      <c r="Q83" s="251"/>
      <c r="R83" s="251"/>
      <c r="S83" s="251"/>
      <c r="T83" s="251"/>
      <c r="U83" s="251"/>
      <c r="V83" s="251"/>
      <c r="W83" s="251"/>
      <c r="X83" s="251"/>
      <c r="Y83" s="126"/>
      <c r="Z83" s="126"/>
    </row>
    <row r="84" spans="1:26" ht="15.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126"/>
      <c r="Z84" s="126"/>
    </row>
    <row r="85" spans="1:26" ht="15.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126"/>
      <c r="Z85" s="126"/>
    </row>
    <row r="86" spans="1:26" ht="15.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126"/>
      <c r="Z86" s="126"/>
    </row>
    <row r="87" spans="1:26" ht="15.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126"/>
      <c r="Z87" s="126"/>
    </row>
    <row r="88" spans="1:26" ht="15.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126"/>
      <c r="Z88" s="126"/>
    </row>
    <row r="89" spans="1:26" ht="15.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126"/>
      <c r="Z89" s="126"/>
    </row>
    <row r="90" spans="1:26" ht="15.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126"/>
      <c r="Z90" s="126"/>
    </row>
    <row r="91" spans="1:26" ht="15.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126"/>
      <c r="Z91" s="126"/>
    </row>
    <row r="92" spans="1:26" ht="15.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126"/>
      <c r="Z92" s="126"/>
    </row>
    <row r="93" spans="1:26" ht="15.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126"/>
      <c r="Z93" s="126"/>
    </row>
    <row r="94" spans="1:26" ht="15.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126"/>
      <c r="Z94" s="126"/>
    </row>
    <row r="95" spans="1:26" ht="15.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126"/>
      <c r="Z95" s="126"/>
    </row>
    <row r="96" spans="1:26" ht="15.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126"/>
      <c r="Z96" s="126"/>
    </row>
    <row r="97" spans="1:26" ht="15.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126"/>
      <c r="Z97" s="126"/>
    </row>
    <row r="98" spans="1:26" ht="15.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126"/>
      <c r="Z98" s="126"/>
    </row>
    <row r="99" spans="1:26" ht="15.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126"/>
      <c r="Z99" s="126"/>
    </row>
    <row r="100" spans="1:26" ht="15.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126"/>
      <c r="Z100" s="126"/>
    </row>
    <row r="101" spans="1:26" ht="15.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126"/>
      <c r="Z101" s="126"/>
    </row>
    <row r="102" spans="1:26" ht="15.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126"/>
      <c r="Z102" s="126"/>
    </row>
    <row r="103" spans="1:26" ht="15.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126"/>
      <c r="Z103" s="126"/>
    </row>
    <row r="104" spans="1:26" ht="15.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126"/>
      <c r="Z104" s="126"/>
    </row>
    <row r="105" spans="1:26" ht="15.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126"/>
      <c r="Z105" s="126"/>
    </row>
    <row r="106" spans="1:26" ht="15.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126"/>
      <c r="Z106" s="126"/>
    </row>
    <row r="107" spans="1:26" ht="15.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126"/>
      <c r="Z107" s="126"/>
    </row>
    <row r="108" spans="1:26" ht="15.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126"/>
      <c r="Z108" s="126"/>
    </row>
    <row r="109" spans="1:26" ht="15.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126"/>
      <c r="Z109" s="126"/>
    </row>
    <row r="110" spans="1:26" ht="15.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126"/>
      <c r="Z110" s="126"/>
    </row>
    <row r="111" spans="1:26" ht="15.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126"/>
      <c r="Z111" s="126"/>
    </row>
    <row r="112" spans="1:26" ht="15.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126"/>
      <c r="Z112" s="126"/>
    </row>
    <row r="113" spans="1:26" ht="15.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126"/>
      <c r="Z113" s="126"/>
    </row>
    <row r="114" spans="1:26" ht="15.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126"/>
      <c r="Z114" s="126"/>
    </row>
    <row r="115" spans="1:26" ht="15.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126"/>
      <c r="Z115" s="126"/>
    </row>
    <row r="116" spans="1:26" ht="15.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126"/>
      <c r="Z116" s="126"/>
    </row>
    <row r="117" spans="1:26" ht="15.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126"/>
      <c r="Z117" s="126"/>
    </row>
    <row r="118" spans="1:26" ht="15.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126"/>
      <c r="Z118" s="126"/>
    </row>
    <row r="119" spans="1:26" ht="15.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126"/>
      <c r="Z119" s="126"/>
    </row>
    <row r="120" spans="1:26" ht="15.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126"/>
      <c r="Z120" s="126"/>
    </row>
    <row r="121" spans="1:26" ht="15.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126"/>
      <c r="Z121" s="126"/>
    </row>
    <row r="122" spans="1:26" ht="15.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126"/>
      <c r="Z122" s="126"/>
    </row>
    <row r="123" spans="1:26" ht="15.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126"/>
      <c r="Z123" s="126"/>
    </row>
    <row r="124" spans="1:26" ht="15.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126"/>
      <c r="Z124" s="126"/>
    </row>
    <row r="125" spans="1:26" ht="15.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126"/>
      <c r="Z125" s="126"/>
    </row>
    <row r="126" spans="1:26" ht="15.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126"/>
      <c r="Z126" s="126"/>
    </row>
    <row r="127" spans="1:26" ht="15.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126"/>
      <c r="Z127" s="126"/>
    </row>
    <row r="128" spans="1:26" ht="15.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126"/>
      <c r="Z128" s="126"/>
    </row>
    <row r="129" spans="1:26" ht="15.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126"/>
      <c r="Z129" s="126"/>
    </row>
    <row r="130" spans="1:26" ht="15.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126"/>
      <c r="Z130" s="126"/>
    </row>
    <row r="131" spans="1:26" ht="15.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126"/>
      <c r="Z131" s="126"/>
    </row>
    <row r="132" spans="1:26" ht="15.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126"/>
      <c r="Z132" s="126"/>
    </row>
    <row r="133" spans="1:26" ht="15.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126"/>
      <c r="Z133" s="126"/>
    </row>
    <row r="134" spans="1:26" ht="15.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126"/>
      <c r="Z134" s="126"/>
    </row>
    <row r="135" spans="1:26" ht="15.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126"/>
      <c r="Z135" s="126"/>
    </row>
    <row r="136" spans="1:26" ht="15.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126"/>
      <c r="Z136" s="126"/>
    </row>
    <row r="137" spans="1:26" ht="15.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126"/>
      <c r="Z137" s="126"/>
    </row>
    <row r="138" spans="1:26" ht="15.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126"/>
      <c r="Z138" s="126"/>
    </row>
    <row r="139" spans="1:26" ht="15.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126"/>
      <c r="Z139" s="126"/>
    </row>
    <row r="140" spans="1:26" ht="15.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126"/>
      <c r="Z140" s="126"/>
    </row>
    <row r="141" spans="1:26" ht="15.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126"/>
      <c r="Z141" s="126"/>
    </row>
    <row r="142" spans="1:26" ht="15.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126"/>
      <c r="Z142" s="126"/>
    </row>
    <row r="143" spans="1:26" ht="15.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126"/>
      <c r="Z143" s="126"/>
    </row>
    <row r="144" spans="1:26" ht="15.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126"/>
      <c r="Z144" s="126"/>
    </row>
    <row r="145" spans="1:26" ht="15.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126"/>
      <c r="Z145" s="126"/>
    </row>
    <row r="146" spans="1:26" ht="15.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126"/>
      <c r="Z146" s="126"/>
    </row>
    <row r="147" spans="1:26" ht="15.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126"/>
      <c r="Z147" s="126"/>
    </row>
    <row r="148" spans="1:26" ht="15.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126"/>
      <c r="Z148" s="126"/>
    </row>
    <row r="149" spans="1:26" ht="15.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126"/>
      <c r="Z149" s="126"/>
    </row>
    <row r="150" spans="1:26" ht="15.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126"/>
      <c r="Z150" s="126"/>
    </row>
    <row r="151" spans="1:26" ht="15.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126"/>
      <c r="Z151" s="126"/>
    </row>
    <row r="152" spans="1:26" ht="15.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126"/>
      <c r="Z152" s="126"/>
    </row>
    <row r="153" spans="1:26" ht="15.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126"/>
      <c r="Z153" s="126"/>
    </row>
    <row r="154" spans="1:26" ht="15.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126"/>
      <c r="Z154" s="126"/>
    </row>
    <row r="155" spans="1:26" ht="15.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126"/>
      <c r="Z155" s="126"/>
    </row>
    <row r="156" spans="1:26" ht="15.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126"/>
      <c r="Z156" s="126"/>
    </row>
    <row r="157" spans="1:26" ht="15.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126"/>
      <c r="Z157" s="126"/>
    </row>
    <row r="158" spans="1:26" ht="15.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126"/>
      <c r="Z158" s="126"/>
    </row>
    <row r="159" spans="1:26" ht="15.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126"/>
      <c r="Z159" s="126"/>
    </row>
    <row r="160" spans="1:26" ht="15.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126"/>
      <c r="Z160" s="126"/>
    </row>
    <row r="161" spans="1:26" ht="15.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126"/>
      <c r="Z161" s="126"/>
    </row>
    <row r="162" spans="1:26" ht="15.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126"/>
      <c r="Z162" s="126"/>
    </row>
    <row r="163" spans="1:26" ht="15.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126"/>
      <c r="Z163" s="126"/>
    </row>
    <row r="164" spans="1:26" ht="15.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126"/>
      <c r="Z164" s="126"/>
    </row>
    <row r="165" spans="1:26" ht="15.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126"/>
      <c r="Z165" s="126"/>
    </row>
    <row r="166" spans="1:26" ht="15.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126"/>
      <c r="Z166" s="126"/>
    </row>
    <row r="167" spans="1:26" ht="15.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126"/>
      <c r="Z167" s="126"/>
    </row>
    <row r="168" spans="1:26" ht="15.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126"/>
      <c r="Z168" s="126"/>
    </row>
    <row r="169" spans="1:26" ht="15.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126"/>
      <c r="Z169" s="126"/>
    </row>
    <row r="170" spans="1:26" ht="15.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126"/>
      <c r="Z170" s="126"/>
    </row>
    <row r="171" spans="1:26" ht="15.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126"/>
      <c r="Z171" s="126"/>
    </row>
    <row r="172" spans="1:26" ht="15.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126"/>
      <c r="Z172" s="126"/>
    </row>
    <row r="173" spans="1:26" ht="15.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126"/>
      <c r="Z173" s="126"/>
    </row>
    <row r="174" spans="1:26" ht="15.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126"/>
      <c r="Z174" s="126"/>
    </row>
    <row r="175" spans="1:26" ht="15.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126"/>
      <c r="Z175" s="126"/>
    </row>
    <row r="176" spans="1:26" ht="15.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126"/>
      <c r="Z176" s="126"/>
    </row>
    <row r="177" spans="1:26" ht="15.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126"/>
      <c r="Z177" s="126"/>
    </row>
    <row r="178" spans="1:26" ht="15.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126"/>
      <c r="Z178" s="126"/>
    </row>
    <row r="179" spans="1:26" ht="15.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126"/>
      <c r="Z179" s="126"/>
    </row>
    <row r="180" spans="1:26" ht="15.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126"/>
      <c r="Z180" s="126"/>
    </row>
    <row r="181" spans="1:26" ht="15.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126"/>
      <c r="Z181" s="126"/>
    </row>
    <row r="182" spans="1:26" ht="15.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126"/>
      <c r="Z182" s="126"/>
    </row>
    <row r="183" spans="1:26" ht="15.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126"/>
      <c r="Z183" s="126"/>
    </row>
    <row r="184" spans="1:26" ht="15.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126"/>
      <c r="Z184" s="126"/>
    </row>
    <row r="185" spans="1:26" ht="15.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126"/>
      <c r="Z185" s="126"/>
    </row>
    <row r="186" spans="1:26" ht="15.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126"/>
      <c r="Z186" s="126"/>
    </row>
    <row r="187" spans="1:26" ht="15.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126"/>
      <c r="Z187" s="126"/>
    </row>
    <row r="188" spans="1:26" ht="15.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126"/>
      <c r="Z188" s="126"/>
    </row>
    <row r="189" spans="1:26" ht="15.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126"/>
      <c r="Z189" s="126"/>
    </row>
    <row r="190" spans="1:26" ht="15.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126"/>
      <c r="Z190" s="126"/>
    </row>
    <row r="191" spans="1:26" ht="15.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126"/>
      <c r="Z191" s="126"/>
    </row>
    <row r="192" spans="1:26" ht="15.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126"/>
      <c r="Z192" s="126"/>
    </row>
    <row r="193" spans="1:26" ht="15.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126"/>
      <c r="Z193" s="126"/>
    </row>
    <row r="194" spans="1:26" ht="15.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126"/>
      <c r="Z194" s="126"/>
    </row>
    <row r="195" spans="1:26" ht="15.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126"/>
      <c r="Z195" s="126"/>
    </row>
    <row r="196" spans="1:26" ht="15.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126"/>
      <c r="Z196" s="126"/>
    </row>
    <row r="197" spans="1:26" ht="15.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126"/>
      <c r="Z197" s="126"/>
    </row>
    <row r="198" spans="1:26" ht="15.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126"/>
      <c r="Z198" s="126"/>
    </row>
    <row r="199" spans="1:26" ht="15.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126"/>
      <c r="Z199" s="126"/>
    </row>
    <row r="200" spans="1:26" ht="15.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126"/>
      <c r="Z200" s="126"/>
    </row>
    <row r="201" spans="1:26" ht="15.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126"/>
      <c r="Z201" s="126"/>
    </row>
    <row r="202" spans="1:26" ht="15.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126"/>
      <c r="Z202" s="126"/>
    </row>
    <row r="203" spans="1:26" ht="15.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126"/>
      <c r="Z203" s="126"/>
    </row>
    <row r="204" spans="1:26" ht="15.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126"/>
      <c r="Z204" s="126"/>
    </row>
    <row r="205" spans="1:26" ht="15.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126"/>
      <c r="Z205" s="126"/>
    </row>
    <row r="206" spans="1:26" ht="15.7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126"/>
      <c r="Z206" s="126"/>
    </row>
    <row r="207" spans="1:26" ht="15.7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126"/>
      <c r="Z207" s="126"/>
    </row>
    <row r="208" spans="1:26" ht="15.75" customHeight="1">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126"/>
      <c r="Z208" s="126"/>
    </row>
    <row r="209" spans="1:26" ht="15.75" customHeight="1">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126"/>
      <c r="Z209" s="126"/>
    </row>
    <row r="210" spans="1:26" ht="15.75" customHeight="1">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126"/>
      <c r="Z210" s="126"/>
    </row>
    <row r="211" spans="1:26" ht="15.75" customHeight="1">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126"/>
      <c r="Z211" s="126"/>
    </row>
    <row r="212" spans="1:26" ht="15.75" customHeight="1">
      <c r="A212" s="251"/>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126"/>
      <c r="Z212" s="126"/>
    </row>
    <row r="213" spans="1:26" ht="15.75" customHeight="1">
      <c r="A213" s="251"/>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126"/>
      <c r="Z213" s="126"/>
    </row>
    <row r="214" spans="1:26" ht="15.75" customHeight="1">
      <c r="A214" s="251"/>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126"/>
      <c r="Z214" s="126"/>
    </row>
    <row r="215" spans="1:26" ht="15.75" customHeight="1">
      <c r="A215" s="251"/>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126"/>
      <c r="Z215" s="126"/>
    </row>
    <row r="216" spans="1:26" ht="15.75" customHeight="1">
      <c r="A216" s="251"/>
      <c r="B216" s="251"/>
      <c r="C216" s="251"/>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126"/>
      <c r="Z216" s="126"/>
    </row>
    <row r="217" spans="1:26" ht="15.75" customHeight="1">
      <c r="A217" s="251"/>
      <c r="B217" s="251"/>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126"/>
      <c r="Z217" s="126"/>
    </row>
    <row r="218" spans="1:26" ht="15.75" customHeight="1">
      <c r="A218" s="251"/>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126"/>
      <c r="Z218" s="126"/>
    </row>
    <row r="219" spans="1:26" ht="15.75" customHeight="1">
      <c r="A219" s="251"/>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126"/>
      <c r="Z219" s="126"/>
    </row>
    <row r="220" spans="1:26" ht="15.75" customHeight="1">
      <c r="A220" s="251"/>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126"/>
      <c r="Z220" s="126"/>
    </row>
    <row r="221" spans="1:26" ht="15.75" customHeight="1">
      <c r="A221" s="251"/>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126"/>
      <c r="Z221" s="126"/>
    </row>
    <row r="222" spans="1:26" ht="15.75" customHeight="1">
      <c r="A222" s="251"/>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126"/>
      <c r="Z222" s="126"/>
    </row>
    <row r="223" spans="1:26" ht="15.75" customHeight="1">
      <c r="A223" s="251"/>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126"/>
      <c r="Z223" s="126"/>
    </row>
    <row r="224" spans="1:26" ht="15.75" customHeight="1">
      <c r="A224" s="251"/>
      <c r="B224" s="251"/>
      <c r="C224" s="251"/>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126"/>
      <c r="Z224" s="126"/>
    </row>
    <row r="225" spans="1:26" ht="15.75" customHeight="1">
      <c r="A225" s="251"/>
      <c r="B225" s="251"/>
      <c r="C225" s="251"/>
      <c r="D225" s="251"/>
      <c r="E225" s="251"/>
      <c r="F225" s="251"/>
      <c r="G225" s="251"/>
      <c r="H225" s="251"/>
      <c r="I225" s="251"/>
      <c r="J225" s="251"/>
      <c r="K225" s="251"/>
      <c r="L225" s="251"/>
      <c r="M225" s="251"/>
      <c r="N225" s="251"/>
      <c r="O225" s="251"/>
      <c r="P225" s="251"/>
      <c r="Q225" s="251"/>
      <c r="R225" s="251"/>
      <c r="S225" s="251"/>
      <c r="T225" s="251"/>
      <c r="U225" s="251"/>
      <c r="V225" s="251"/>
      <c r="W225" s="251"/>
      <c r="X225" s="251"/>
      <c r="Y225" s="126"/>
      <c r="Z225" s="126"/>
    </row>
    <row r="226" spans="1:26" ht="15.75" customHeight="1">
      <c r="A226" s="251"/>
      <c r="B226" s="251"/>
      <c r="C226" s="251"/>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126"/>
      <c r="Z226" s="126"/>
    </row>
    <row r="227" spans="1:26" ht="15.75" customHeight="1">
      <c r="A227" s="251"/>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126"/>
      <c r="Z227" s="126"/>
    </row>
    <row r="228" spans="1:26" ht="15.75" customHeight="1">
      <c r="A228" s="251"/>
      <c r="B228" s="251"/>
      <c r="C228" s="251"/>
      <c r="D228" s="251"/>
      <c r="E228" s="251"/>
      <c r="F228" s="251"/>
      <c r="G228" s="251"/>
      <c r="H228" s="251"/>
      <c r="I228" s="251"/>
      <c r="J228" s="251"/>
      <c r="K228" s="251"/>
      <c r="L228" s="251"/>
      <c r="M228" s="251"/>
      <c r="N228" s="251"/>
      <c r="O228" s="251"/>
      <c r="P228" s="251"/>
      <c r="Q228" s="251"/>
      <c r="R228" s="251"/>
      <c r="S228" s="251"/>
      <c r="T228" s="251"/>
      <c r="U228" s="251"/>
      <c r="V228" s="251"/>
      <c r="W228" s="251"/>
      <c r="X228" s="251"/>
      <c r="Y228" s="126"/>
      <c r="Z228" s="126"/>
    </row>
    <row r="229" spans="1:26" ht="15.75" customHeight="1">
      <c r="A229" s="251"/>
      <c r="B229" s="251"/>
      <c r="C229" s="251"/>
      <c r="D229" s="251"/>
      <c r="E229" s="251"/>
      <c r="F229" s="251"/>
      <c r="G229" s="251"/>
      <c r="H229" s="251"/>
      <c r="I229" s="251"/>
      <c r="J229" s="251"/>
      <c r="K229" s="251"/>
      <c r="L229" s="251"/>
      <c r="M229" s="251"/>
      <c r="N229" s="251"/>
      <c r="O229" s="251"/>
      <c r="P229" s="251"/>
      <c r="Q229" s="251"/>
      <c r="R229" s="251"/>
      <c r="S229" s="251"/>
      <c r="T229" s="251"/>
      <c r="U229" s="251"/>
      <c r="V229" s="251"/>
      <c r="W229" s="251"/>
      <c r="X229" s="251"/>
      <c r="Y229" s="126"/>
      <c r="Z229" s="126"/>
    </row>
    <row r="230" spans="1:26" ht="15.75" customHeight="1">
      <c r="A230" s="251"/>
      <c r="B230" s="251"/>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126"/>
      <c r="Z230" s="126"/>
    </row>
    <row r="231" spans="1:26" ht="15.75" customHeight="1">
      <c r="A231" s="251"/>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126"/>
      <c r="Z231" s="126"/>
    </row>
    <row r="232" spans="1:26" ht="15.75" customHeight="1">
      <c r="A232" s="251"/>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126"/>
      <c r="Z232" s="126"/>
    </row>
    <row r="233" spans="1:26" ht="15.75" customHeight="1">
      <c r="A233" s="251"/>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126"/>
      <c r="Z233" s="126"/>
    </row>
    <row r="234" spans="1:26" ht="15.75" customHeight="1">
      <c r="A234" s="251"/>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126"/>
      <c r="Z234" s="126"/>
    </row>
    <row r="235" spans="1:26" ht="15.75" customHeight="1">
      <c r="A235" s="251"/>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126"/>
      <c r="Z235" s="126"/>
    </row>
    <row r="236" spans="1:26" ht="15.75" customHeight="1">
      <c r="A236" s="251"/>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126"/>
      <c r="Z236" s="126"/>
    </row>
    <row r="237" spans="1:26" ht="15.75" customHeight="1">
      <c r="A237" s="251"/>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126"/>
      <c r="Z237" s="126"/>
    </row>
    <row r="238" spans="1:26" ht="15.75" customHeight="1">
      <c r="A238" s="251"/>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126"/>
      <c r="Z238" s="126"/>
    </row>
    <row r="239" spans="1:26" ht="15.75" customHeight="1">
      <c r="A239" s="251"/>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126"/>
      <c r="Z239" s="126"/>
    </row>
    <row r="240" spans="1:26" ht="15.75" customHeight="1">
      <c r="A240" s="251"/>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126"/>
      <c r="Z240" s="126"/>
    </row>
    <row r="241" spans="1:26" ht="15.75" customHeight="1">
      <c r="A241" s="251"/>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126"/>
      <c r="Z241" s="126"/>
    </row>
    <row r="242" spans="1:26" ht="15.75" customHeight="1">
      <c r="A242" s="251"/>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126"/>
      <c r="Z242" s="126"/>
    </row>
    <row r="243" spans="1:26" ht="15.75" customHeight="1">
      <c r="A243" s="251"/>
      <c r="B243" s="251"/>
      <c r="C243" s="251"/>
      <c r="D243" s="251"/>
      <c r="E243" s="251"/>
      <c r="F243" s="251"/>
      <c r="G243" s="251"/>
      <c r="H243" s="251"/>
      <c r="I243" s="251"/>
      <c r="J243" s="251"/>
      <c r="K243" s="251"/>
      <c r="L243" s="251"/>
      <c r="M243" s="251"/>
      <c r="N243" s="251"/>
      <c r="O243" s="251"/>
      <c r="P243" s="251"/>
      <c r="Q243" s="251"/>
      <c r="R243" s="251"/>
      <c r="S243" s="251"/>
      <c r="T243" s="251"/>
      <c r="U243" s="251"/>
      <c r="V243" s="251"/>
      <c r="W243" s="251"/>
      <c r="X243" s="251"/>
      <c r="Y243" s="126"/>
      <c r="Z243" s="126"/>
    </row>
    <row r="244" spans="1:26" ht="15.75" customHeight="1">
      <c r="A244" s="251"/>
      <c r="B244" s="251"/>
      <c r="C244" s="251"/>
      <c r="D244" s="251"/>
      <c r="E244" s="251"/>
      <c r="F244" s="251"/>
      <c r="G244" s="251"/>
      <c r="H244" s="251"/>
      <c r="I244" s="251"/>
      <c r="J244" s="251"/>
      <c r="K244" s="251"/>
      <c r="L244" s="251"/>
      <c r="M244" s="251"/>
      <c r="N244" s="251"/>
      <c r="O244" s="251"/>
      <c r="P244" s="251"/>
      <c r="Q244" s="251"/>
      <c r="R244" s="251"/>
      <c r="S244" s="251"/>
      <c r="T244" s="251"/>
      <c r="U244" s="251"/>
      <c r="V244" s="251"/>
      <c r="W244" s="251"/>
      <c r="X244" s="251"/>
      <c r="Y244" s="126"/>
      <c r="Z244" s="126"/>
    </row>
    <row r="245" spans="1:26" ht="15.75" customHeight="1">
      <c r="A245" s="251"/>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126"/>
      <c r="Z245" s="126"/>
    </row>
    <row r="246" spans="1:26" ht="15.75" customHeight="1">
      <c r="A246" s="251"/>
      <c r="B246" s="251"/>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126"/>
      <c r="Z246" s="126"/>
    </row>
    <row r="247" spans="1:26" ht="15.75" customHeight="1">
      <c r="A247" s="251"/>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126"/>
      <c r="Z247" s="126"/>
    </row>
    <row r="248" spans="1:26" ht="15.75" customHeight="1">
      <c r="A248" s="251"/>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126"/>
      <c r="Z248" s="126"/>
    </row>
    <row r="249" spans="1:26" ht="15.75" customHeight="1">
      <c r="A249" s="251"/>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126"/>
      <c r="Z249" s="126"/>
    </row>
    <row r="250" spans="1:26" ht="15.75" customHeight="1">
      <c r="A250" s="251"/>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126"/>
      <c r="Z250" s="126"/>
    </row>
    <row r="251" spans="1:26" ht="15.75" customHeight="1">
      <c r="A251" s="251"/>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126"/>
      <c r="Z251" s="126"/>
    </row>
    <row r="252" spans="1:26" ht="15.75" customHeight="1">
      <c r="A252" s="251"/>
      <c r="B252" s="251"/>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126"/>
      <c r="Z252" s="126"/>
    </row>
    <row r="253" spans="1:26" ht="15.75" customHeight="1">
      <c r="A253" s="251"/>
      <c r="B253" s="251"/>
      <c r="C253" s="251"/>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126"/>
      <c r="Z253" s="126"/>
    </row>
    <row r="254" spans="1:26" ht="15.75" customHeight="1">
      <c r="A254" s="251"/>
      <c r="B254" s="251"/>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126"/>
      <c r="Z254" s="126"/>
    </row>
    <row r="255" spans="1:26" ht="15.75" customHeight="1">
      <c r="A255" s="251"/>
      <c r="B255" s="251"/>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126"/>
      <c r="Z255" s="126"/>
    </row>
    <row r="256" spans="1:26" ht="15.75" customHeight="1">
      <c r="A256" s="251"/>
      <c r="B256" s="251"/>
      <c r="C256" s="251"/>
      <c r="D256" s="251"/>
      <c r="E256" s="251"/>
      <c r="F256" s="251"/>
      <c r="G256" s="251"/>
      <c r="H256" s="251"/>
      <c r="I256" s="251"/>
      <c r="J256" s="251"/>
      <c r="K256" s="251"/>
      <c r="L256" s="251"/>
      <c r="M256" s="251"/>
      <c r="N256" s="251"/>
      <c r="O256" s="251"/>
      <c r="P256" s="251"/>
      <c r="Q256" s="251"/>
      <c r="R256" s="251"/>
      <c r="S256" s="251"/>
      <c r="T256" s="251"/>
      <c r="U256" s="251"/>
      <c r="V256" s="251"/>
      <c r="W256" s="251"/>
      <c r="X256" s="251"/>
      <c r="Y256" s="126"/>
      <c r="Z256" s="126"/>
    </row>
    <row r="257" spans="1:26" ht="15.75" customHeight="1">
      <c r="A257" s="251"/>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126"/>
      <c r="Z257" s="126"/>
    </row>
    <row r="258" spans="1:26" ht="15.75" customHeight="1">
      <c r="A258" s="251"/>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126"/>
      <c r="Z258" s="126"/>
    </row>
    <row r="259" spans="1:26" ht="15.75" customHeight="1">
      <c r="A259" s="251"/>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126"/>
      <c r="Z259" s="126"/>
    </row>
    <row r="260" spans="1:26" ht="15.75" customHeight="1">
      <c r="A260" s="251"/>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126"/>
      <c r="Z260" s="126"/>
    </row>
    <row r="261" spans="1:26" ht="15.75" customHeight="1">
      <c r="A261" s="251"/>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126"/>
      <c r="Z261" s="126"/>
    </row>
    <row r="262" spans="1:26" ht="15.75" customHeight="1">
      <c r="A262" s="251"/>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126"/>
      <c r="Z262" s="126"/>
    </row>
    <row r="263" spans="1:26" ht="15.75" customHeight="1">
      <c r="A263" s="251"/>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126"/>
      <c r="Z263" s="126"/>
    </row>
    <row r="264" spans="1:26" ht="15.75" customHeight="1">
      <c r="A264" s="251"/>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126"/>
      <c r="Z264" s="126"/>
    </row>
    <row r="265" spans="1:26" ht="15.75" customHeight="1">
      <c r="A265" s="251"/>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126"/>
      <c r="Z265" s="126"/>
    </row>
    <row r="266" spans="1:26" ht="15.75" customHeight="1">
      <c r="A266" s="251"/>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126"/>
      <c r="Z266" s="126"/>
    </row>
    <row r="267" spans="1:26" ht="15.75" customHeight="1">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row r="276" spans="1:26" ht="15.75" customHeight="1"/>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B69:B71"/>
    <mergeCell ref="B75:G81"/>
    <mergeCell ref="B14:G14"/>
    <mergeCell ref="B15:G15"/>
    <mergeCell ref="B16:G16"/>
    <mergeCell ref="B20:G24"/>
    <mergeCell ref="B39:B53"/>
    <mergeCell ref="B54:B58"/>
    <mergeCell ref="B59:B64"/>
  </mergeCells>
  <printOptions horizontalCentered="1" verticalCentered="1"/>
  <pageMargins left="0" right="0" top="0.19685039370078741" bottom="0.19685039370078741" header="0" footer="0"/>
  <pageSetup paperSize="8" scale="85" orientation="landscape" cellComments="atEn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sheetPr>
  <dimension ref="A1:Z1000"/>
  <sheetViews>
    <sheetView workbookViewId="0">
      <selection activeCell="C7" sqref="C7"/>
    </sheetView>
  </sheetViews>
  <sheetFormatPr defaultColWidth="14.42578125" defaultRowHeight="15" customHeight="1"/>
  <cols>
    <col min="1" max="1" width="12.7109375" customWidth="1"/>
    <col min="2" max="2" width="44.28515625" customWidth="1"/>
    <col min="3" max="4" width="19" customWidth="1"/>
    <col min="5" max="5" width="17.28515625" customWidth="1"/>
    <col min="6" max="6" width="13.28515625" customWidth="1"/>
    <col min="7" max="7" width="14.28515625" customWidth="1"/>
    <col min="8" max="8" width="19.5703125" customWidth="1"/>
    <col min="9" max="9" width="15.7109375" customWidth="1"/>
    <col min="10" max="24" width="9.28515625" customWidth="1"/>
  </cols>
  <sheetData>
    <row r="1" spans="1:26">
      <c r="A1" s="251"/>
      <c r="B1" s="251"/>
      <c r="C1" s="251"/>
      <c r="D1" s="251"/>
      <c r="E1" s="251"/>
      <c r="F1" s="251"/>
      <c r="G1" s="251"/>
      <c r="H1" s="251"/>
      <c r="I1" s="251"/>
      <c r="J1" s="251"/>
      <c r="K1" s="251"/>
      <c r="L1" s="251"/>
      <c r="M1" s="251"/>
      <c r="N1" s="251"/>
      <c r="O1" s="251"/>
      <c r="P1" s="251"/>
      <c r="Q1" s="251"/>
      <c r="R1" s="251"/>
      <c r="S1" s="251"/>
      <c r="T1" s="251"/>
      <c r="U1" s="251"/>
      <c r="V1" s="251"/>
      <c r="W1" s="251"/>
      <c r="X1" s="251"/>
      <c r="Y1" s="126"/>
      <c r="Z1" s="126"/>
    </row>
    <row r="2" spans="1:26" ht="15.75">
      <c r="A2" s="311" t="s">
        <v>1560</v>
      </c>
      <c r="B2" s="251"/>
      <c r="C2" s="251"/>
      <c r="D2" s="251"/>
      <c r="E2" s="251"/>
      <c r="F2" s="251"/>
      <c r="G2" s="251"/>
      <c r="H2" s="251"/>
      <c r="I2" s="251"/>
      <c r="J2" s="251"/>
      <c r="K2" s="251"/>
      <c r="L2" s="251"/>
      <c r="M2" s="251"/>
      <c r="N2" s="251"/>
      <c r="O2" s="251"/>
      <c r="P2" s="251"/>
      <c r="Q2" s="251"/>
      <c r="R2" s="251"/>
      <c r="S2" s="251"/>
      <c r="T2" s="251"/>
      <c r="U2" s="251"/>
      <c r="V2" s="251"/>
      <c r="W2" s="251"/>
      <c r="X2" s="251"/>
      <c r="Y2" s="126"/>
      <c r="Z2" s="126"/>
    </row>
    <row r="3" spans="1:26">
      <c r="A3" s="251"/>
      <c r="B3" s="251"/>
      <c r="C3" s="251"/>
      <c r="D3" s="251"/>
      <c r="E3" s="251"/>
      <c r="F3" s="251"/>
      <c r="G3" s="251"/>
      <c r="H3" s="251"/>
      <c r="I3" s="251"/>
      <c r="J3" s="251"/>
      <c r="K3" s="251"/>
      <c r="L3" s="251"/>
      <c r="M3" s="251"/>
      <c r="N3" s="251"/>
      <c r="O3" s="251"/>
      <c r="P3" s="251"/>
      <c r="Q3" s="251"/>
      <c r="R3" s="251"/>
      <c r="S3" s="251"/>
      <c r="T3" s="251"/>
      <c r="U3" s="251"/>
      <c r="V3" s="251"/>
      <c r="W3" s="251"/>
      <c r="X3" s="251"/>
      <c r="Y3" s="126"/>
      <c r="Z3" s="126"/>
    </row>
    <row r="4" spans="1:26">
      <c r="A4" s="251"/>
      <c r="B4" s="254"/>
      <c r="C4" s="254" t="s">
        <v>1413</v>
      </c>
      <c r="D4" s="254" t="s">
        <v>1417</v>
      </c>
      <c r="E4" s="254" t="s">
        <v>1512</v>
      </c>
      <c r="F4" s="254" t="s">
        <v>1513</v>
      </c>
      <c r="G4" s="255" t="s">
        <v>1422</v>
      </c>
      <c r="H4" s="251"/>
      <c r="I4" s="251"/>
      <c r="J4" s="251"/>
      <c r="K4" s="251"/>
      <c r="L4" s="251"/>
      <c r="M4" s="251"/>
      <c r="N4" s="251"/>
      <c r="O4" s="251"/>
      <c r="P4" s="251"/>
      <c r="Q4" s="251"/>
      <c r="R4" s="251"/>
      <c r="S4" s="251"/>
      <c r="T4" s="251"/>
      <c r="U4" s="251"/>
      <c r="V4" s="251"/>
      <c r="W4" s="251"/>
      <c r="X4" s="251"/>
      <c r="Y4" s="126"/>
      <c r="Z4" s="126"/>
    </row>
    <row r="5" spans="1:26" ht="24">
      <c r="A5" s="251"/>
      <c r="B5" s="240"/>
      <c r="C5" s="256" t="s">
        <v>1561</v>
      </c>
      <c r="D5" s="240" t="s">
        <v>1562</v>
      </c>
      <c r="E5" s="240" t="s">
        <v>1515</v>
      </c>
      <c r="F5" s="240" t="s">
        <v>1516</v>
      </c>
      <c r="G5" s="240" t="s">
        <v>1517</v>
      </c>
      <c r="H5" s="240" t="s">
        <v>1518</v>
      </c>
      <c r="I5" s="240" t="s">
        <v>1518</v>
      </c>
      <c r="J5" s="251"/>
      <c r="K5" s="251"/>
      <c r="L5" s="251"/>
      <c r="M5" s="251"/>
      <c r="N5" s="251"/>
      <c r="O5" s="251"/>
      <c r="P5" s="251"/>
      <c r="Q5" s="251"/>
      <c r="R5" s="251"/>
      <c r="S5" s="251"/>
      <c r="T5" s="251"/>
      <c r="U5" s="251"/>
      <c r="V5" s="251"/>
      <c r="W5" s="251"/>
      <c r="X5" s="251"/>
      <c r="Y5" s="126"/>
      <c r="Z5" s="126"/>
    </row>
    <row r="6" spans="1:26">
      <c r="A6" s="251"/>
      <c r="B6" s="257"/>
      <c r="C6" s="257" t="s">
        <v>1519</v>
      </c>
      <c r="D6" s="257" t="s">
        <v>1519</v>
      </c>
      <c r="E6" s="257" t="s">
        <v>1519</v>
      </c>
      <c r="F6" s="257" t="s">
        <v>1520</v>
      </c>
      <c r="G6" s="258" t="s">
        <v>1519</v>
      </c>
      <c r="H6" s="258" t="s">
        <v>1519</v>
      </c>
      <c r="I6" s="258" t="s">
        <v>1521</v>
      </c>
      <c r="J6" s="251"/>
      <c r="K6" s="251"/>
      <c r="L6" s="251"/>
      <c r="M6" s="251"/>
      <c r="N6" s="251"/>
      <c r="O6" s="251"/>
      <c r="P6" s="251"/>
      <c r="Q6" s="251"/>
      <c r="R6" s="251"/>
      <c r="S6" s="251"/>
      <c r="T6" s="251"/>
      <c r="U6" s="251"/>
      <c r="V6" s="251"/>
      <c r="W6" s="251"/>
      <c r="X6" s="251"/>
      <c r="Y6" s="126"/>
      <c r="Z6" s="126"/>
    </row>
    <row r="7" spans="1:26">
      <c r="A7" s="251"/>
      <c r="B7" s="259" t="s">
        <v>1563</v>
      </c>
      <c r="C7" s="265"/>
      <c r="D7" s="312">
        <f>VLOOKUP('INPUT CE'!$C$1,Tetti!$J$24:$K$32,2,0)</f>
        <v>30047287</v>
      </c>
      <c r="E7" s="312">
        <f>C7-D7</f>
        <v>-30047287</v>
      </c>
      <c r="F7" s="267">
        <f>C7/D7-1</f>
        <v>-1</v>
      </c>
      <c r="G7" s="262">
        <f>VLOOKUP('INPUT CE'!$C$1,'Dati Flusso'!$B$67:$C$75,2,0)</f>
        <v>28953187.73</v>
      </c>
      <c r="H7" s="263">
        <f>G7-C7</f>
        <v>28953187.73</v>
      </c>
      <c r="I7" s="264" t="e">
        <f>G7/C7-1</f>
        <v>#DIV/0!</v>
      </c>
      <c r="J7" s="251"/>
      <c r="K7" s="251"/>
      <c r="L7" s="251"/>
      <c r="M7" s="251"/>
      <c r="N7" s="251"/>
      <c r="O7" s="251"/>
      <c r="P7" s="251"/>
      <c r="Q7" s="251"/>
      <c r="R7" s="251"/>
      <c r="S7" s="251"/>
      <c r="T7" s="251"/>
      <c r="U7" s="251"/>
      <c r="V7" s="251"/>
      <c r="W7" s="251"/>
      <c r="X7" s="251"/>
      <c r="Y7" s="126"/>
      <c r="Z7" s="126"/>
    </row>
    <row r="8" spans="1:26">
      <c r="A8" s="251"/>
      <c r="B8" s="288"/>
      <c r="C8" s="288"/>
      <c r="D8" s="251"/>
      <c r="E8" s="251"/>
      <c r="F8" s="251"/>
      <c r="G8" s="251"/>
      <c r="H8" s="251"/>
      <c r="I8" s="251"/>
      <c r="J8" s="251"/>
      <c r="K8" s="251"/>
      <c r="L8" s="251"/>
      <c r="M8" s="251"/>
      <c r="N8" s="251"/>
      <c r="O8" s="251"/>
      <c r="P8" s="251"/>
      <c r="Q8" s="251"/>
      <c r="R8" s="251"/>
      <c r="S8" s="251"/>
      <c r="T8" s="251"/>
      <c r="U8" s="251"/>
      <c r="V8" s="251"/>
      <c r="W8" s="251"/>
      <c r="X8" s="251"/>
      <c r="Y8" s="126"/>
      <c r="Z8" s="126"/>
    </row>
    <row r="9" spans="1:26" ht="15.75" customHeight="1">
      <c r="A9" s="251"/>
      <c r="B9" s="252" t="s">
        <v>1564</v>
      </c>
      <c r="C9" s="251"/>
      <c r="D9" s="251"/>
      <c r="E9" s="251"/>
      <c r="F9" s="251"/>
      <c r="G9" s="251"/>
      <c r="H9" s="251"/>
      <c r="I9" s="251"/>
      <c r="J9" s="251"/>
      <c r="K9" s="251"/>
      <c r="L9" s="251"/>
      <c r="M9" s="251"/>
      <c r="N9" s="251"/>
      <c r="O9" s="251"/>
      <c r="P9" s="251"/>
      <c r="Q9" s="251"/>
      <c r="R9" s="251"/>
      <c r="S9" s="251"/>
      <c r="T9" s="251"/>
      <c r="U9" s="251"/>
      <c r="V9" s="251"/>
      <c r="W9" s="251"/>
      <c r="X9" s="251"/>
      <c r="Y9" s="126"/>
      <c r="Z9" s="126"/>
    </row>
    <row r="10" spans="1:26" ht="15.75" customHeight="1">
      <c r="A10" s="251"/>
      <c r="B10" s="467"/>
      <c r="C10" s="460"/>
      <c r="D10" s="460"/>
      <c r="E10" s="460"/>
      <c r="F10" s="408"/>
      <c r="G10" s="251"/>
      <c r="H10" s="251"/>
      <c r="I10" s="251"/>
      <c r="J10" s="251"/>
      <c r="K10" s="251"/>
      <c r="L10" s="251"/>
      <c r="M10" s="251"/>
      <c r="N10" s="251"/>
      <c r="O10" s="251"/>
      <c r="P10" s="251"/>
      <c r="Q10" s="251"/>
      <c r="R10" s="251"/>
      <c r="S10" s="251"/>
      <c r="T10" s="251"/>
      <c r="U10" s="251"/>
      <c r="V10" s="251"/>
      <c r="W10" s="251"/>
      <c r="X10" s="251"/>
      <c r="Y10" s="126"/>
      <c r="Z10" s="126"/>
    </row>
    <row r="11" spans="1:26" ht="15.75" customHeight="1">
      <c r="A11" s="251"/>
      <c r="B11" s="409"/>
      <c r="C11" s="461"/>
      <c r="D11" s="461"/>
      <c r="E11" s="461"/>
      <c r="F11" s="410"/>
      <c r="G11" s="251"/>
      <c r="H11" s="251"/>
      <c r="I11" s="251"/>
      <c r="J11" s="251"/>
      <c r="K11" s="251"/>
      <c r="L11" s="251"/>
      <c r="M11" s="251"/>
      <c r="N11" s="251"/>
      <c r="O11" s="251"/>
      <c r="P11" s="251"/>
      <c r="Q11" s="251"/>
      <c r="R11" s="251"/>
      <c r="S11" s="251"/>
      <c r="T11" s="251"/>
      <c r="U11" s="251"/>
      <c r="V11" s="251"/>
      <c r="W11" s="251"/>
      <c r="X11" s="251"/>
      <c r="Y11" s="126"/>
      <c r="Z11" s="126"/>
    </row>
    <row r="12" spans="1:26" ht="15.75" customHeight="1">
      <c r="A12" s="251"/>
      <c r="B12" s="409"/>
      <c r="C12" s="461"/>
      <c r="D12" s="461"/>
      <c r="E12" s="461"/>
      <c r="F12" s="410"/>
      <c r="G12" s="251"/>
      <c r="H12" s="251"/>
      <c r="I12" s="251"/>
      <c r="J12" s="251"/>
      <c r="K12" s="251"/>
      <c r="L12" s="251"/>
      <c r="M12" s="251"/>
      <c r="N12" s="251"/>
      <c r="O12" s="251"/>
      <c r="P12" s="251"/>
      <c r="Q12" s="251"/>
      <c r="R12" s="251"/>
      <c r="S12" s="251"/>
      <c r="T12" s="251"/>
      <c r="U12" s="251"/>
      <c r="V12" s="251"/>
      <c r="W12" s="251"/>
      <c r="X12" s="251"/>
      <c r="Y12" s="126"/>
      <c r="Z12" s="126"/>
    </row>
    <row r="13" spans="1:26" ht="15.75" customHeight="1">
      <c r="A13" s="251"/>
      <c r="B13" s="409"/>
      <c r="C13" s="461"/>
      <c r="D13" s="461"/>
      <c r="E13" s="461"/>
      <c r="F13" s="410"/>
      <c r="G13" s="251"/>
      <c r="H13" s="251"/>
      <c r="I13" s="251"/>
      <c r="J13" s="251"/>
      <c r="K13" s="251"/>
      <c r="L13" s="251"/>
      <c r="M13" s="251"/>
      <c r="N13" s="251"/>
      <c r="O13" s="251"/>
      <c r="P13" s="251"/>
      <c r="Q13" s="251"/>
      <c r="R13" s="251"/>
      <c r="S13" s="251"/>
      <c r="T13" s="251"/>
      <c r="U13" s="251"/>
      <c r="V13" s="251"/>
      <c r="W13" s="251"/>
      <c r="X13" s="251"/>
      <c r="Y13" s="126"/>
      <c r="Z13" s="126"/>
    </row>
    <row r="14" spans="1:26" ht="15.75" customHeight="1">
      <c r="A14" s="251"/>
      <c r="B14" s="409"/>
      <c r="C14" s="461"/>
      <c r="D14" s="461"/>
      <c r="E14" s="461"/>
      <c r="F14" s="410"/>
      <c r="G14" s="251"/>
      <c r="H14" s="251"/>
      <c r="I14" s="251"/>
      <c r="J14" s="251"/>
      <c r="K14" s="251"/>
      <c r="L14" s="251"/>
      <c r="M14" s="251"/>
      <c r="N14" s="251"/>
      <c r="O14" s="251"/>
      <c r="P14" s="251"/>
      <c r="Q14" s="251"/>
      <c r="R14" s="251"/>
      <c r="S14" s="251"/>
      <c r="T14" s="251"/>
      <c r="U14" s="251"/>
      <c r="V14" s="251"/>
      <c r="W14" s="251"/>
      <c r="X14" s="251"/>
      <c r="Y14" s="126"/>
      <c r="Z14" s="126"/>
    </row>
    <row r="15" spans="1:26" ht="15.75" customHeight="1">
      <c r="A15" s="251"/>
      <c r="B15" s="409"/>
      <c r="C15" s="461"/>
      <c r="D15" s="461"/>
      <c r="E15" s="461"/>
      <c r="F15" s="410"/>
      <c r="G15" s="251"/>
      <c r="H15" s="251"/>
      <c r="I15" s="251"/>
      <c r="J15" s="251"/>
      <c r="K15" s="251"/>
      <c r="L15" s="251"/>
      <c r="M15" s="251"/>
      <c r="N15" s="251"/>
      <c r="O15" s="251"/>
      <c r="P15" s="251"/>
      <c r="Q15" s="251"/>
      <c r="R15" s="251"/>
      <c r="S15" s="251"/>
      <c r="T15" s="251"/>
      <c r="U15" s="251"/>
      <c r="V15" s="251"/>
      <c r="W15" s="251"/>
      <c r="X15" s="251"/>
      <c r="Y15" s="126"/>
      <c r="Z15" s="126"/>
    </row>
    <row r="16" spans="1:26" ht="15.75" customHeight="1">
      <c r="A16" s="251"/>
      <c r="B16" s="409"/>
      <c r="C16" s="461"/>
      <c r="D16" s="461"/>
      <c r="E16" s="461"/>
      <c r="F16" s="410"/>
      <c r="G16" s="251"/>
      <c r="H16" s="251"/>
      <c r="I16" s="251"/>
      <c r="J16" s="251"/>
      <c r="K16" s="251"/>
      <c r="L16" s="251"/>
      <c r="M16" s="251"/>
      <c r="N16" s="251"/>
      <c r="O16" s="251"/>
      <c r="P16" s="251"/>
      <c r="Q16" s="251"/>
      <c r="R16" s="251"/>
      <c r="S16" s="251"/>
      <c r="T16" s="251"/>
      <c r="U16" s="251"/>
      <c r="V16" s="251"/>
      <c r="W16" s="251"/>
      <c r="X16" s="251"/>
      <c r="Y16" s="126"/>
      <c r="Z16" s="126"/>
    </row>
    <row r="17" spans="1:26" ht="15.75" customHeight="1">
      <c r="A17" s="251"/>
      <c r="B17" s="409"/>
      <c r="C17" s="461"/>
      <c r="D17" s="461"/>
      <c r="E17" s="461"/>
      <c r="F17" s="410"/>
      <c r="G17" s="251"/>
      <c r="H17" s="251"/>
      <c r="I17" s="251"/>
      <c r="J17" s="251"/>
      <c r="K17" s="251"/>
      <c r="L17" s="251"/>
      <c r="M17" s="251"/>
      <c r="N17" s="251"/>
      <c r="O17" s="251"/>
      <c r="P17" s="251"/>
      <c r="Q17" s="251"/>
      <c r="R17" s="251"/>
      <c r="S17" s="251"/>
      <c r="T17" s="251"/>
      <c r="U17" s="251"/>
      <c r="V17" s="251"/>
      <c r="W17" s="251"/>
      <c r="X17" s="251"/>
      <c r="Y17" s="126"/>
      <c r="Z17" s="126"/>
    </row>
    <row r="18" spans="1:26" ht="15.75" customHeight="1">
      <c r="A18" s="251"/>
      <c r="B18" s="409"/>
      <c r="C18" s="461"/>
      <c r="D18" s="461"/>
      <c r="E18" s="461"/>
      <c r="F18" s="410"/>
      <c r="G18" s="251"/>
      <c r="H18" s="251"/>
      <c r="I18" s="251"/>
      <c r="J18" s="251"/>
      <c r="K18" s="251"/>
      <c r="L18" s="251"/>
      <c r="M18" s="251"/>
      <c r="N18" s="251"/>
      <c r="O18" s="251"/>
      <c r="P18" s="251"/>
      <c r="Q18" s="251"/>
      <c r="R18" s="251"/>
      <c r="S18" s="251"/>
      <c r="T18" s="251"/>
      <c r="U18" s="251"/>
      <c r="V18" s="251"/>
      <c r="W18" s="251"/>
      <c r="X18" s="251"/>
      <c r="Y18" s="126"/>
      <c r="Z18" s="126"/>
    </row>
    <row r="19" spans="1:26" ht="15.75" customHeight="1">
      <c r="A19" s="251"/>
      <c r="B19" s="409"/>
      <c r="C19" s="461"/>
      <c r="D19" s="461"/>
      <c r="E19" s="461"/>
      <c r="F19" s="410"/>
      <c r="G19" s="251"/>
      <c r="H19" s="251"/>
      <c r="I19" s="251"/>
      <c r="J19" s="251"/>
      <c r="K19" s="251"/>
      <c r="L19" s="251"/>
      <c r="M19" s="251"/>
      <c r="N19" s="251"/>
      <c r="O19" s="251"/>
      <c r="P19" s="251"/>
      <c r="Q19" s="251"/>
      <c r="R19" s="251"/>
      <c r="S19" s="251"/>
      <c r="T19" s="251"/>
      <c r="U19" s="251"/>
      <c r="V19" s="251"/>
      <c r="W19" s="251"/>
      <c r="X19" s="251"/>
      <c r="Y19" s="126"/>
      <c r="Z19" s="126"/>
    </row>
    <row r="20" spans="1:26" ht="15.75" customHeight="1">
      <c r="A20" s="251"/>
      <c r="B20" s="409"/>
      <c r="C20" s="461"/>
      <c r="D20" s="461"/>
      <c r="E20" s="461"/>
      <c r="F20" s="410"/>
      <c r="G20" s="251"/>
      <c r="H20" s="251"/>
      <c r="I20" s="251"/>
      <c r="J20" s="251"/>
      <c r="K20" s="251"/>
      <c r="L20" s="251"/>
      <c r="M20" s="251"/>
      <c r="N20" s="251"/>
      <c r="O20" s="251"/>
      <c r="P20" s="251"/>
      <c r="Q20" s="251"/>
      <c r="R20" s="251"/>
      <c r="S20" s="251"/>
      <c r="T20" s="251"/>
      <c r="U20" s="251"/>
      <c r="V20" s="251"/>
      <c r="W20" s="251"/>
      <c r="X20" s="251"/>
      <c r="Y20" s="126"/>
      <c r="Z20" s="126"/>
    </row>
    <row r="21" spans="1:26" ht="15.75" customHeight="1">
      <c r="A21" s="251"/>
      <c r="B21" s="409"/>
      <c r="C21" s="461"/>
      <c r="D21" s="461"/>
      <c r="E21" s="461"/>
      <c r="F21" s="410"/>
      <c r="G21" s="251"/>
      <c r="H21" s="251"/>
      <c r="I21" s="251"/>
      <c r="J21" s="251"/>
      <c r="K21" s="251"/>
      <c r="L21" s="251"/>
      <c r="M21" s="251"/>
      <c r="N21" s="251"/>
      <c r="O21" s="251"/>
      <c r="P21" s="251"/>
      <c r="Q21" s="251"/>
      <c r="R21" s="251"/>
      <c r="S21" s="251"/>
      <c r="T21" s="251"/>
      <c r="U21" s="251"/>
      <c r="V21" s="251"/>
      <c r="W21" s="251"/>
      <c r="X21" s="251"/>
      <c r="Y21" s="126"/>
      <c r="Z21" s="126"/>
    </row>
    <row r="22" spans="1:26" ht="15.75" customHeight="1">
      <c r="A22" s="251"/>
      <c r="B22" s="409"/>
      <c r="C22" s="461"/>
      <c r="D22" s="461"/>
      <c r="E22" s="461"/>
      <c r="F22" s="410"/>
      <c r="G22" s="251"/>
      <c r="H22" s="251"/>
      <c r="I22" s="251"/>
      <c r="J22" s="251"/>
      <c r="K22" s="251"/>
      <c r="L22" s="251"/>
      <c r="M22" s="251"/>
      <c r="N22" s="251"/>
      <c r="O22" s="251"/>
      <c r="P22" s="251"/>
      <c r="Q22" s="251"/>
      <c r="R22" s="251"/>
      <c r="S22" s="251"/>
      <c r="T22" s="251"/>
      <c r="U22" s="251"/>
      <c r="V22" s="251"/>
      <c r="W22" s="251"/>
      <c r="X22" s="251"/>
      <c r="Y22" s="126"/>
      <c r="Z22" s="126"/>
    </row>
    <row r="23" spans="1:26" ht="15.75" customHeight="1">
      <c r="A23" s="251"/>
      <c r="B23" s="409"/>
      <c r="C23" s="461"/>
      <c r="D23" s="461"/>
      <c r="E23" s="461"/>
      <c r="F23" s="410"/>
      <c r="G23" s="251"/>
      <c r="H23" s="251"/>
      <c r="I23" s="251"/>
      <c r="J23" s="251"/>
      <c r="K23" s="251"/>
      <c r="L23" s="251"/>
      <c r="M23" s="251"/>
      <c r="N23" s="251"/>
      <c r="O23" s="251"/>
      <c r="P23" s="251"/>
      <c r="Q23" s="251"/>
      <c r="R23" s="251"/>
      <c r="S23" s="251"/>
      <c r="T23" s="251"/>
      <c r="U23" s="251"/>
      <c r="V23" s="251"/>
      <c r="W23" s="251"/>
      <c r="X23" s="251"/>
      <c r="Y23" s="126"/>
      <c r="Z23" s="126"/>
    </row>
    <row r="24" spans="1:26" ht="15.75" customHeight="1">
      <c r="A24" s="251"/>
      <c r="B24" s="411"/>
      <c r="C24" s="451"/>
      <c r="D24" s="451"/>
      <c r="E24" s="451"/>
      <c r="F24" s="412"/>
      <c r="G24" s="251"/>
      <c r="H24" s="251"/>
      <c r="I24" s="251"/>
      <c r="J24" s="251"/>
      <c r="K24" s="251"/>
      <c r="L24" s="251"/>
      <c r="M24" s="251"/>
      <c r="N24" s="251"/>
      <c r="O24" s="251"/>
      <c r="P24" s="251"/>
      <c r="Q24" s="251"/>
      <c r="R24" s="251"/>
      <c r="S24" s="251"/>
      <c r="T24" s="251"/>
      <c r="U24" s="251"/>
      <c r="V24" s="251"/>
      <c r="W24" s="251"/>
      <c r="X24" s="251"/>
      <c r="Y24" s="126"/>
      <c r="Z24" s="126"/>
    </row>
    <row r="25" spans="1:26" ht="15.75" customHeight="1">
      <c r="A25" s="251"/>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126"/>
      <c r="Z25" s="126"/>
    </row>
    <row r="26" spans="1:26" ht="15.75" customHeight="1">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126"/>
      <c r="Z26" s="126"/>
    </row>
    <row r="27" spans="1:26" ht="15.75" customHeight="1">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126"/>
      <c r="Z27" s="126"/>
    </row>
    <row r="28" spans="1:26" ht="15.75" customHeight="1">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126"/>
      <c r="Z28" s="126"/>
    </row>
    <row r="29" spans="1:26" ht="15.75" customHeight="1">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126"/>
      <c r="Z29" s="126"/>
    </row>
    <row r="30" spans="1:26" ht="15.75" customHeight="1">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126"/>
      <c r="Z30" s="126"/>
    </row>
    <row r="31" spans="1:26" ht="15.75" customHeight="1">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126"/>
      <c r="Z31" s="126"/>
    </row>
    <row r="32" spans="1:26" ht="15.75" customHeight="1">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126"/>
      <c r="Z32" s="126"/>
    </row>
    <row r="33" spans="1:26" ht="15.7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126"/>
      <c r="Z33" s="126"/>
    </row>
    <row r="34" spans="1:26" ht="15.75" customHeight="1">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126"/>
      <c r="Z34" s="126"/>
    </row>
    <row r="35" spans="1:26" ht="15.75" customHeight="1">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126"/>
      <c r="Z35" s="126"/>
    </row>
    <row r="36" spans="1:26" ht="15.75" customHeight="1">
      <c r="A36" s="251"/>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126"/>
      <c r="Z36" s="126"/>
    </row>
    <row r="37" spans="1:26" ht="15.75" customHeight="1">
      <c r="A37" s="251"/>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126"/>
      <c r="Z37" s="126"/>
    </row>
    <row r="38" spans="1:26" ht="15.75" customHeight="1">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126"/>
      <c r="Z38" s="126"/>
    </row>
    <row r="39" spans="1:26" ht="15.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126"/>
      <c r="Z39" s="126"/>
    </row>
    <row r="40" spans="1:26" ht="15.75" customHeight="1">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126"/>
      <c r="Z40" s="126"/>
    </row>
    <row r="41" spans="1:26" ht="15.75" customHeight="1">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126"/>
      <c r="Z41" s="126"/>
    </row>
    <row r="42" spans="1:26" ht="15.75" customHeight="1">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126"/>
      <c r="Z42" s="126"/>
    </row>
    <row r="43" spans="1:26" ht="15.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126"/>
      <c r="Z43" s="126"/>
    </row>
    <row r="44" spans="1:26" ht="15.75" customHeight="1">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126"/>
      <c r="Z44" s="126"/>
    </row>
    <row r="45" spans="1:26" ht="15.75" customHeight="1">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126"/>
      <c r="Z45" s="126"/>
    </row>
    <row r="46" spans="1:26" ht="15.75" customHeight="1">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126"/>
      <c r="Z46" s="126"/>
    </row>
    <row r="47" spans="1:26" ht="15.75" customHeight="1">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126"/>
      <c r="Z47" s="126"/>
    </row>
    <row r="48" spans="1:26" ht="15.75" customHeight="1">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126"/>
      <c r="Z48" s="126"/>
    </row>
    <row r="49" spans="1:26" ht="15.75" customHeight="1">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126"/>
      <c r="Z49" s="126"/>
    </row>
    <row r="50" spans="1:26" ht="15.75" customHeigh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126"/>
      <c r="Z50" s="126"/>
    </row>
    <row r="51" spans="1:26" ht="15.75"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126"/>
      <c r="Z51" s="126"/>
    </row>
    <row r="52" spans="1:26" ht="15.75" customHeight="1">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126"/>
      <c r="Z52" s="126"/>
    </row>
    <row r="53" spans="1:26" ht="15.75" customHeight="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126"/>
      <c r="Z53" s="126"/>
    </row>
    <row r="54" spans="1:26" ht="15.75" customHeight="1">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126"/>
      <c r="Z54" s="126"/>
    </row>
    <row r="55" spans="1:26" ht="15.75" customHeight="1">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126"/>
      <c r="Z55" s="126"/>
    </row>
    <row r="56" spans="1:26" ht="15.75" customHeight="1">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126"/>
      <c r="Z56" s="126"/>
    </row>
    <row r="57" spans="1:26" ht="15.75" customHeight="1">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126"/>
      <c r="Z57" s="126"/>
    </row>
    <row r="58" spans="1:26" ht="15.75" customHeight="1">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126"/>
      <c r="Z58" s="126"/>
    </row>
    <row r="59" spans="1:26" ht="15.75" customHeight="1">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126"/>
      <c r="Z59" s="126"/>
    </row>
    <row r="60" spans="1:26" ht="15.75" customHeight="1">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126"/>
      <c r="Z60" s="126"/>
    </row>
    <row r="61" spans="1:26" ht="15.75" customHeight="1">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126"/>
      <c r="Z61" s="126"/>
    </row>
    <row r="62" spans="1:26" ht="15.75" customHeight="1">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126"/>
      <c r="Z62" s="126"/>
    </row>
    <row r="63" spans="1:26" ht="15.75" customHeight="1">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126"/>
      <c r="Z63" s="126"/>
    </row>
    <row r="64" spans="1:26" ht="15.75" customHeight="1">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126"/>
      <c r="Z64" s="126"/>
    </row>
    <row r="65" spans="1:26" ht="15.75" customHeight="1">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126"/>
      <c r="Z65" s="126"/>
    </row>
    <row r="66" spans="1:26" ht="15.75" customHeight="1">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126"/>
      <c r="Z66" s="126"/>
    </row>
    <row r="67" spans="1:26" ht="15.75" customHeight="1">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126"/>
      <c r="Z67" s="126"/>
    </row>
    <row r="68" spans="1:26" ht="15.75" customHeight="1">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126"/>
      <c r="Z68" s="126"/>
    </row>
    <row r="69" spans="1:26" ht="15.75" customHeight="1">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126"/>
      <c r="Z69" s="126"/>
    </row>
    <row r="70" spans="1:26" ht="15.7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126"/>
      <c r="Z70" s="126"/>
    </row>
    <row r="71" spans="1:26" ht="15.7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126"/>
      <c r="Z71" s="126"/>
    </row>
    <row r="72" spans="1:26" ht="15.7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126"/>
      <c r="Z72" s="126"/>
    </row>
    <row r="73" spans="1:26" ht="15.7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126"/>
      <c r="Z73" s="126"/>
    </row>
    <row r="74" spans="1:26" ht="15.7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126"/>
      <c r="Z74" s="126"/>
    </row>
    <row r="75" spans="1:26" ht="15.7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126"/>
      <c r="Z75" s="126"/>
    </row>
    <row r="76" spans="1:26" ht="15.7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126"/>
      <c r="Z76" s="126"/>
    </row>
    <row r="77" spans="1:26" ht="15.7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126"/>
      <c r="Z77" s="126"/>
    </row>
    <row r="78" spans="1:26" ht="15.7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126"/>
      <c r="Z78" s="126"/>
    </row>
    <row r="79" spans="1:26" ht="15.7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126"/>
      <c r="Z79" s="126"/>
    </row>
    <row r="80" spans="1:26" ht="15.7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126"/>
      <c r="Z80" s="126"/>
    </row>
    <row r="81" spans="1:26" ht="15.7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126"/>
      <c r="Z81" s="126"/>
    </row>
    <row r="82" spans="1:26" ht="15.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126"/>
      <c r="Z82" s="126"/>
    </row>
    <row r="83" spans="1:26" ht="15.7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126"/>
      <c r="Z83" s="126"/>
    </row>
    <row r="84" spans="1:26" ht="15.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126"/>
      <c r="Z84" s="126"/>
    </row>
    <row r="85" spans="1:26" ht="15.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126"/>
      <c r="Z85" s="126"/>
    </row>
    <row r="86" spans="1:26" ht="15.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126"/>
      <c r="Z86" s="126"/>
    </row>
    <row r="87" spans="1:26" ht="15.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126"/>
      <c r="Z87" s="126"/>
    </row>
    <row r="88" spans="1:26" ht="15.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126"/>
      <c r="Z88" s="126"/>
    </row>
    <row r="89" spans="1:26" ht="15.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126"/>
      <c r="Z89" s="126"/>
    </row>
    <row r="90" spans="1:26" ht="15.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126"/>
      <c r="Z90" s="126"/>
    </row>
    <row r="91" spans="1:26" ht="15.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126"/>
      <c r="Z91" s="126"/>
    </row>
    <row r="92" spans="1:26" ht="15.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126"/>
      <c r="Z92" s="126"/>
    </row>
    <row r="93" spans="1:26" ht="15.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126"/>
      <c r="Z93" s="126"/>
    </row>
    <row r="94" spans="1:26" ht="15.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126"/>
      <c r="Z94" s="126"/>
    </row>
    <row r="95" spans="1:26" ht="15.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126"/>
      <c r="Z95" s="126"/>
    </row>
    <row r="96" spans="1:26" ht="15.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126"/>
      <c r="Z96" s="126"/>
    </row>
    <row r="97" spans="1:26" ht="15.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126"/>
      <c r="Z97" s="126"/>
    </row>
    <row r="98" spans="1:26" ht="15.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126"/>
      <c r="Z98" s="126"/>
    </row>
    <row r="99" spans="1:26" ht="15.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126"/>
      <c r="Z99" s="126"/>
    </row>
    <row r="100" spans="1:26" ht="15.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126"/>
      <c r="Z100" s="126"/>
    </row>
    <row r="101" spans="1:26" ht="15.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126"/>
      <c r="Z101" s="126"/>
    </row>
    <row r="102" spans="1:26" ht="15.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126"/>
      <c r="Z102" s="126"/>
    </row>
    <row r="103" spans="1:26" ht="15.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126"/>
      <c r="Z103" s="126"/>
    </row>
    <row r="104" spans="1:26" ht="15.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126"/>
      <c r="Z104" s="126"/>
    </row>
    <row r="105" spans="1:26" ht="15.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126"/>
      <c r="Z105" s="126"/>
    </row>
    <row r="106" spans="1:26" ht="15.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126"/>
      <c r="Z106" s="126"/>
    </row>
    <row r="107" spans="1:26" ht="15.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126"/>
      <c r="Z107" s="126"/>
    </row>
    <row r="108" spans="1:26" ht="15.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126"/>
      <c r="Z108" s="126"/>
    </row>
    <row r="109" spans="1:26" ht="15.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126"/>
      <c r="Z109" s="126"/>
    </row>
    <row r="110" spans="1:26" ht="15.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126"/>
      <c r="Z110" s="126"/>
    </row>
    <row r="111" spans="1:26" ht="15.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126"/>
      <c r="Z111" s="126"/>
    </row>
    <row r="112" spans="1:26" ht="15.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126"/>
      <c r="Z112" s="126"/>
    </row>
    <row r="113" spans="1:26" ht="15.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126"/>
      <c r="Z113" s="126"/>
    </row>
    <row r="114" spans="1:26" ht="15.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126"/>
      <c r="Z114" s="126"/>
    </row>
    <row r="115" spans="1:26" ht="15.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126"/>
      <c r="Z115" s="126"/>
    </row>
    <row r="116" spans="1:26" ht="15.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126"/>
      <c r="Z116" s="126"/>
    </row>
    <row r="117" spans="1:26" ht="15.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126"/>
      <c r="Z117" s="126"/>
    </row>
    <row r="118" spans="1:26" ht="15.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126"/>
      <c r="Z118" s="126"/>
    </row>
    <row r="119" spans="1:26" ht="15.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126"/>
      <c r="Z119" s="126"/>
    </row>
    <row r="120" spans="1:26" ht="15.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126"/>
      <c r="Z120" s="126"/>
    </row>
    <row r="121" spans="1:26" ht="15.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126"/>
      <c r="Z121" s="126"/>
    </row>
    <row r="122" spans="1:26" ht="15.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126"/>
      <c r="Z122" s="126"/>
    </row>
    <row r="123" spans="1:26" ht="15.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126"/>
      <c r="Z123" s="126"/>
    </row>
    <row r="124" spans="1:26" ht="15.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126"/>
      <c r="Z124" s="126"/>
    </row>
    <row r="125" spans="1:26" ht="15.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126"/>
      <c r="Z125" s="126"/>
    </row>
    <row r="126" spans="1:26" ht="15.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126"/>
      <c r="Z126" s="126"/>
    </row>
    <row r="127" spans="1:26" ht="15.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126"/>
      <c r="Z127" s="126"/>
    </row>
    <row r="128" spans="1:26" ht="15.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126"/>
      <c r="Z128" s="126"/>
    </row>
    <row r="129" spans="1:26" ht="15.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126"/>
      <c r="Z129" s="126"/>
    </row>
    <row r="130" spans="1:26" ht="15.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126"/>
      <c r="Z130" s="126"/>
    </row>
    <row r="131" spans="1:26" ht="15.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126"/>
      <c r="Z131" s="126"/>
    </row>
    <row r="132" spans="1:26" ht="15.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126"/>
      <c r="Z132" s="126"/>
    </row>
    <row r="133" spans="1:26" ht="15.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126"/>
      <c r="Z133" s="126"/>
    </row>
    <row r="134" spans="1:26" ht="15.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126"/>
      <c r="Z134" s="126"/>
    </row>
    <row r="135" spans="1:26" ht="15.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126"/>
      <c r="Z135" s="126"/>
    </row>
    <row r="136" spans="1:26" ht="15.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126"/>
      <c r="Z136" s="126"/>
    </row>
    <row r="137" spans="1:26" ht="15.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126"/>
      <c r="Z137" s="126"/>
    </row>
    <row r="138" spans="1:26" ht="15.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126"/>
      <c r="Z138" s="126"/>
    </row>
    <row r="139" spans="1:26" ht="15.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126"/>
      <c r="Z139" s="126"/>
    </row>
    <row r="140" spans="1:26" ht="15.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126"/>
      <c r="Z140" s="126"/>
    </row>
    <row r="141" spans="1:26" ht="15.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126"/>
      <c r="Z141" s="126"/>
    </row>
    <row r="142" spans="1:26" ht="15.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126"/>
      <c r="Z142" s="126"/>
    </row>
    <row r="143" spans="1:26" ht="15.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126"/>
      <c r="Z143" s="126"/>
    </row>
    <row r="144" spans="1:26" ht="15.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126"/>
      <c r="Z144" s="126"/>
    </row>
    <row r="145" spans="1:26" ht="15.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126"/>
      <c r="Z145" s="126"/>
    </row>
    <row r="146" spans="1:26" ht="15.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126"/>
      <c r="Z146" s="126"/>
    </row>
    <row r="147" spans="1:26" ht="15.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126"/>
      <c r="Z147" s="126"/>
    </row>
    <row r="148" spans="1:26" ht="15.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126"/>
      <c r="Z148" s="126"/>
    </row>
    <row r="149" spans="1:26" ht="15.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126"/>
      <c r="Z149" s="126"/>
    </row>
    <row r="150" spans="1:26" ht="15.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126"/>
      <c r="Z150" s="126"/>
    </row>
    <row r="151" spans="1:26" ht="15.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126"/>
      <c r="Z151" s="126"/>
    </row>
    <row r="152" spans="1:26" ht="15.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126"/>
      <c r="Z152" s="126"/>
    </row>
    <row r="153" spans="1:26" ht="15.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126"/>
      <c r="Z153" s="126"/>
    </row>
    <row r="154" spans="1:26" ht="15.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126"/>
      <c r="Z154" s="126"/>
    </row>
    <row r="155" spans="1:26" ht="15.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126"/>
      <c r="Z155" s="126"/>
    </row>
    <row r="156" spans="1:26" ht="15.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126"/>
      <c r="Z156" s="126"/>
    </row>
    <row r="157" spans="1:26" ht="15.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126"/>
      <c r="Z157" s="126"/>
    </row>
    <row r="158" spans="1:26" ht="15.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126"/>
      <c r="Z158" s="126"/>
    </row>
    <row r="159" spans="1:26" ht="15.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126"/>
      <c r="Z159" s="126"/>
    </row>
    <row r="160" spans="1:26" ht="15.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126"/>
      <c r="Z160" s="126"/>
    </row>
    <row r="161" spans="1:26" ht="15.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126"/>
      <c r="Z161" s="126"/>
    </row>
    <row r="162" spans="1:26" ht="15.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126"/>
      <c r="Z162" s="126"/>
    </row>
    <row r="163" spans="1:26" ht="15.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126"/>
      <c r="Z163" s="126"/>
    </row>
    <row r="164" spans="1:26" ht="15.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126"/>
      <c r="Z164" s="126"/>
    </row>
    <row r="165" spans="1:26" ht="15.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126"/>
      <c r="Z165" s="126"/>
    </row>
    <row r="166" spans="1:26" ht="15.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126"/>
      <c r="Z166" s="126"/>
    </row>
    <row r="167" spans="1:26" ht="15.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126"/>
      <c r="Z167" s="126"/>
    </row>
    <row r="168" spans="1:26" ht="15.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126"/>
      <c r="Z168" s="126"/>
    </row>
    <row r="169" spans="1:26" ht="15.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126"/>
      <c r="Z169" s="126"/>
    </row>
    <row r="170" spans="1:26" ht="15.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126"/>
      <c r="Z170" s="126"/>
    </row>
    <row r="171" spans="1:26" ht="15.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126"/>
      <c r="Z171" s="126"/>
    </row>
    <row r="172" spans="1:26" ht="15.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126"/>
      <c r="Z172" s="126"/>
    </row>
    <row r="173" spans="1:26" ht="15.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126"/>
      <c r="Z173" s="126"/>
    </row>
    <row r="174" spans="1:26" ht="15.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126"/>
      <c r="Z174" s="126"/>
    </row>
    <row r="175" spans="1:26" ht="15.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126"/>
      <c r="Z175" s="126"/>
    </row>
    <row r="176" spans="1:26" ht="15.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126"/>
      <c r="Z176" s="126"/>
    </row>
    <row r="177" spans="1:26" ht="15.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126"/>
      <c r="Z177" s="126"/>
    </row>
    <row r="178" spans="1:26" ht="15.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126"/>
      <c r="Z178" s="126"/>
    </row>
    <row r="179" spans="1:26" ht="15.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126"/>
      <c r="Z179" s="126"/>
    </row>
    <row r="180" spans="1:26" ht="15.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126"/>
      <c r="Z180" s="126"/>
    </row>
    <row r="181" spans="1:26" ht="15.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126"/>
      <c r="Z181" s="126"/>
    </row>
    <row r="182" spans="1:26" ht="15.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126"/>
      <c r="Z182" s="126"/>
    </row>
    <row r="183" spans="1:26" ht="15.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126"/>
      <c r="Z183" s="126"/>
    </row>
    <row r="184" spans="1:26" ht="15.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126"/>
      <c r="Z184" s="126"/>
    </row>
    <row r="185" spans="1:26" ht="15.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126"/>
      <c r="Z185" s="126"/>
    </row>
    <row r="186" spans="1:26" ht="15.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126"/>
      <c r="Z186" s="126"/>
    </row>
    <row r="187" spans="1:26" ht="15.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126"/>
      <c r="Z187" s="126"/>
    </row>
    <row r="188" spans="1:26" ht="15.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126"/>
      <c r="Z188" s="126"/>
    </row>
    <row r="189" spans="1:26" ht="15.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126"/>
      <c r="Z189" s="126"/>
    </row>
    <row r="190" spans="1:26" ht="15.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126"/>
      <c r="Z190" s="126"/>
    </row>
    <row r="191" spans="1:26" ht="15.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126"/>
      <c r="Z191" s="126"/>
    </row>
    <row r="192" spans="1:26" ht="15.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126"/>
      <c r="Z192" s="126"/>
    </row>
    <row r="193" spans="1:26" ht="15.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126"/>
      <c r="Z193" s="126"/>
    </row>
    <row r="194" spans="1:26" ht="15.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126"/>
      <c r="Z194" s="126"/>
    </row>
    <row r="195" spans="1:26" ht="15.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126"/>
      <c r="Z195" s="126"/>
    </row>
    <row r="196" spans="1:26" ht="15.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126"/>
      <c r="Z196" s="126"/>
    </row>
    <row r="197" spans="1:26" ht="15.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126"/>
      <c r="Z197" s="126"/>
    </row>
    <row r="198" spans="1:26" ht="15.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126"/>
      <c r="Z198" s="126"/>
    </row>
    <row r="199" spans="1:26" ht="15.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126"/>
      <c r="Z199" s="126"/>
    </row>
    <row r="200" spans="1:26" ht="15.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126"/>
      <c r="Z200" s="126"/>
    </row>
    <row r="201" spans="1:26" ht="15.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126"/>
      <c r="Z201" s="126"/>
    </row>
    <row r="202" spans="1:26" ht="15.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126"/>
      <c r="Z202" s="126"/>
    </row>
    <row r="203" spans="1:26" ht="15.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126"/>
      <c r="Z203" s="126"/>
    </row>
    <row r="204" spans="1:26" ht="15.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126"/>
      <c r="Z204" s="126"/>
    </row>
    <row r="205" spans="1:26" ht="15.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126"/>
      <c r="Z205" s="126"/>
    </row>
    <row r="206" spans="1:26" ht="15.7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126"/>
      <c r="Z206" s="126"/>
    </row>
    <row r="207" spans="1:26" ht="15.7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126"/>
      <c r="Z207" s="126"/>
    </row>
    <row r="208" spans="1:26" ht="15.75" customHeight="1">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126"/>
      <c r="Z208" s="126"/>
    </row>
    <row r="209" spans="1:26" ht="15.75" customHeight="1">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126"/>
      <c r="Z209" s="126"/>
    </row>
    <row r="210" spans="1:26" ht="15.75" customHeight="1">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0:F24"/>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sheetPr>
  <dimension ref="A1:Z1000"/>
  <sheetViews>
    <sheetView workbookViewId="0"/>
  </sheetViews>
  <sheetFormatPr defaultColWidth="14.42578125" defaultRowHeight="15" customHeight="1"/>
  <cols>
    <col min="1" max="1" width="12.7109375" customWidth="1"/>
    <col min="2" max="2" width="44.28515625" customWidth="1"/>
    <col min="3" max="4" width="19" customWidth="1"/>
    <col min="5" max="5" width="17.28515625" customWidth="1"/>
    <col min="6" max="6" width="13.28515625" customWidth="1"/>
    <col min="7" max="7" width="14.28515625" customWidth="1"/>
    <col min="8" max="9" width="16.7109375" customWidth="1"/>
    <col min="10" max="24" width="9.28515625" customWidth="1"/>
  </cols>
  <sheetData>
    <row r="1" spans="1:26">
      <c r="A1" s="251"/>
      <c r="B1" s="251"/>
      <c r="C1" s="251"/>
      <c r="D1" s="251"/>
      <c r="E1" s="251"/>
      <c r="F1" s="251"/>
      <c r="G1" s="251"/>
      <c r="H1" s="251"/>
      <c r="I1" s="251"/>
      <c r="J1" s="251"/>
      <c r="K1" s="251"/>
      <c r="L1" s="251"/>
      <c r="M1" s="251"/>
      <c r="N1" s="251"/>
      <c r="O1" s="251"/>
      <c r="P1" s="251"/>
      <c r="Q1" s="251"/>
      <c r="R1" s="251"/>
      <c r="S1" s="251"/>
      <c r="T1" s="251"/>
      <c r="U1" s="251"/>
      <c r="V1" s="251"/>
      <c r="W1" s="251"/>
      <c r="X1" s="251"/>
      <c r="Y1" s="126"/>
      <c r="Z1" s="126"/>
    </row>
    <row r="2" spans="1:26" ht="15.75">
      <c r="A2" s="311" t="s">
        <v>1565</v>
      </c>
      <c r="B2" s="251"/>
      <c r="C2" s="251"/>
      <c r="D2" s="251"/>
      <c r="E2" s="251"/>
      <c r="F2" s="251"/>
      <c r="G2" s="251"/>
      <c r="H2" s="251"/>
      <c r="I2" s="251"/>
      <c r="J2" s="251"/>
      <c r="K2" s="251"/>
      <c r="L2" s="251"/>
      <c r="M2" s="251"/>
      <c r="N2" s="251"/>
      <c r="O2" s="251"/>
      <c r="P2" s="251"/>
      <c r="Q2" s="251"/>
      <c r="R2" s="251"/>
      <c r="S2" s="251"/>
      <c r="T2" s="251"/>
      <c r="U2" s="251"/>
      <c r="V2" s="251"/>
      <c r="W2" s="251"/>
      <c r="X2" s="251"/>
      <c r="Y2" s="126"/>
      <c r="Z2" s="126"/>
    </row>
    <row r="3" spans="1:26">
      <c r="A3" s="251"/>
      <c r="B3" s="251"/>
      <c r="C3" s="251"/>
      <c r="D3" s="251"/>
      <c r="E3" s="251"/>
      <c r="F3" s="251"/>
      <c r="G3" s="251"/>
      <c r="H3" s="251"/>
      <c r="I3" s="251"/>
      <c r="J3" s="251"/>
      <c r="K3" s="251"/>
      <c r="L3" s="251"/>
      <c r="M3" s="251"/>
      <c r="N3" s="251"/>
      <c r="O3" s="251"/>
      <c r="P3" s="251"/>
      <c r="Q3" s="251"/>
      <c r="R3" s="251"/>
      <c r="S3" s="251"/>
      <c r="T3" s="251"/>
      <c r="U3" s="251"/>
      <c r="V3" s="251"/>
      <c r="W3" s="251"/>
      <c r="X3" s="251"/>
      <c r="Y3" s="126"/>
      <c r="Z3" s="126"/>
    </row>
    <row r="4" spans="1:26">
      <c r="A4" s="251"/>
      <c r="B4" s="254"/>
      <c r="C4" s="254" t="s">
        <v>1413</v>
      </c>
      <c r="D4" s="254" t="s">
        <v>1417</v>
      </c>
      <c r="E4" s="254" t="s">
        <v>1512</v>
      </c>
      <c r="F4" s="254" t="s">
        <v>1513</v>
      </c>
      <c r="G4" s="255" t="s">
        <v>1422</v>
      </c>
      <c r="H4" s="251"/>
      <c r="I4" s="251"/>
      <c r="J4" s="251"/>
      <c r="K4" s="251"/>
      <c r="L4" s="251"/>
      <c r="M4" s="251"/>
      <c r="N4" s="251"/>
      <c r="O4" s="251"/>
      <c r="P4" s="251"/>
      <c r="Q4" s="251"/>
      <c r="R4" s="251"/>
      <c r="S4" s="251"/>
      <c r="T4" s="251"/>
      <c r="U4" s="251"/>
      <c r="V4" s="251"/>
      <c r="W4" s="251"/>
      <c r="X4" s="251"/>
      <c r="Y4" s="126"/>
      <c r="Z4" s="126"/>
    </row>
    <row r="5" spans="1:26" ht="24">
      <c r="A5" s="251"/>
      <c r="B5" s="240"/>
      <c r="C5" s="256" t="s">
        <v>1561</v>
      </c>
      <c r="D5" s="240" t="s">
        <v>1566</v>
      </c>
      <c r="E5" s="240" t="s">
        <v>1515</v>
      </c>
      <c r="F5" s="240" t="s">
        <v>1516</v>
      </c>
      <c r="G5" s="240" t="s">
        <v>1517</v>
      </c>
      <c r="H5" s="240" t="s">
        <v>1518</v>
      </c>
      <c r="I5" s="240" t="s">
        <v>1518</v>
      </c>
      <c r="J5" s="251"/>
      <c r="K5" s="251"/>
      <c r="L5" s="251"/>
      <c r="M5" s="251"/>
      <c r="N5" s="251"/>
      <c r="O5" s="251"/>
      <c r="P5" s="251"/>
      <c r="Q5" s="251"/>
      <c r="R5" s="251"/>
      <c r="S5" s="251"/>
      <c r="T5" s="251"/>
      <c r="U5" s="251"/>
      <c r="V5" s="251"/>
      <c r="W5" s="251"/>
      <c r="X5" s="251"/>
      <c r="Y5" s="126"/>
      <c r="Z5" s="126"/>
    </row>
    <row r="6" spans="1:26">
      <c r="A6" s="251"/>
      <c r="B6" s="257"/>
      <c r="C6" s="257" t="s">
        <v>1519</v>
      </c>
      <c r="D6" s="257" t="s">
        <v>1519</v>
      </c>
      <c r="E6" s="257" t="s">
        <v>1519</v>
      </c>
      <c r="F6" s="257" t="s">
        <v>1520</v>
      </c>
      <c r="G6" s="258" t="s">
        <v>1519</v>
      </c>
      <c r="H6" s="258" t="s">
        <v>1519</v>
      </c>
      <c r="I6" s="258" t="s">
        <v>1521</v>
      </c>
      <c r="J6" s="251"/>
      <c r="K6" s="251"/>
      <c r="L6" s="251"/>
      <c r="M6" s="251"/>
      <c r="N6" s="251"/>
      <c r="O6" s="251"/>
      <c r="P6" s="251"/>
      <c r="Q6" s="251"/>
      <c r="R6" s="251"/>
      <c r="S6" s="251"/>
      <c r="T6" s="251"/>
      <c r="U6" s="251"/>
      <c r="V6" s="251"/>
      <c r="W6" s="251"/>
      <c r="X6" s="251"/>
      <c r="Y6" s="126"/>
      <c r="Z6" s="126"/>
    </row>
    <row r="7" spans="1:26">
      <c r="A7" s="251"/>
      <c r="B7" s="259" t="s">
        <v>1567</v>
      </c>
      <c r="C7" s="265"/>
      <c r="D7" s="312">
        <f>VLOOKUP('INPUT CE'!$C$1,Tetti!$M$24:$O$32,3,0)*Tetti!$C$1</f>
        <v>1851543</v>
      </c>
      <c r="E7" s="312">
        <f t="shared" ref="E7:E9" si="0">C7-D7</f>
        <v>-1851543</v>
      </c>
      <c r="F7" s="267">
        <f t="shared" ref="F7:F9" si="1">C7/D7-1</f>
        <v>-1</v>
      </c>
      <c r="G7" s="262">
        <f>VLOOKUP('INPUT CE'!$C$1,'Dati Flusso'!$B$83:$C$91,2,0)</f>
        <v>1941012</v>
      </c>
      <c r="H7" s="263">
        <f>G7-C7</f>
        <v>1941012</v>
      </c>
      <c r="I7" s="264" t="e">
        <f>G7/C7-1</f>
        <v>#DIV/0!</v>
      </c>
      <c r="J7" s="251"/>
      <c r="K7" s="251"/>
      <c r="L7" s="251"/>
      <c r="M7" s="251"/>
      <c r="N7" s="251"/>
      <c r="O7" s="251"/>
      <c r="P7" s="251"/>
      <c r="Q7" s="251"/>
      <c r="R7" s="251"/>
      <c r="S7" s="251"/>
      <c r="T7" s="251"/>
      <c r="U7" s="251"/>
      <c r="V7" s="251"/>
      <c r="W7" s="251"/>
      <c r="X7" s="251"/>
      <c r="Y7" s="126"/>
      <c r="Z7" s="126"/>
    </row>
    <row r="8" spans="1:26">
      <c r="A8" s="251"/>
      <c r="B8" s="259" t="s">
        <v>1568</v>
      </c>
      <c r="C8" s="312"/>
      <c r="D8" s="312">
        <f>VLOOKUP('INPUT CE'!$C$1,Tetti!$M$24:$P$32,4,0)*Tetti!$C$1</f>
        <v>528159</v>
      </c>
      <c r="E8" s="312">
        <f t="shared" si="0"/>
        <v>-528159</v>
      </c>
      <c r="F8" s="313">
        <f t="shared" si="1"/>
        <v>-1</v>
      </c>
      <c r="G8" s="251"/>
      <c r="H8" s="251"/>
      <c r="I8" s="251"/>
      <c r="J8" s="251"/>
      <c r="K8" s="251"/>
      <c r="L8" s="251"/>
      <c r="M8" s="251"/>
      <c r="N8" s="251"/>
      <c r="O8" s="251"/>
      <c r="P8" s="251"/>
      <c r="Q8" s="251"/>
      <c r="R8" s="251"/>
      <c r="S8" s="251"/>
      <c r="T8" s="251"/>
      <c r="U8" s="251"/>
      <c r="V8" s="251"/>
      <c r="W8" s="251"/>
      <c r="X8" s="251"/>
      <c r="Y8" s="126"/>
      <c r="Z8" s="126"/>
    </row>
    <row r="9" spans="1:26">
      <c r="A9" s="251"/>
      <c r="B9" s="259" t="s">
        <v>1569</v>
      </c>
      <c r="C9" s="269">
        <f t="shared" ref="C9:D9" si="2">+C7+C8</f>
        <v>0</v>
      </c>
      <c r="D9" s="269">
        <f t="shared" si="2"/>
        <v>2379702</v>
      </c>
      <c r="E9" s="314">
        <f t="shared" si="0"/>
        <v>-2379702</v>
      </c>
      <c r="F9" s="270">
        <f t="shared" si="1"/>
        <v>-1</v>
      </c>
      <c r="G9" s="251"/>
      <c r="H9" s="251"/>
      <c r="I9" s="251"/>
      <c r="J9" s="251"/>
      <c r="K9" s="251"/>
      <c r="L9" s="251"/>
      <c r="M9" s="251"/>
      <c r="N9" s="251"/>
      <c r="O9" s="251"/>
      <c r="P9" s="251"/>
      <c r="Q9" s="251"/>
      <c r="R9" s="251"/>
      <c r="S9" s="251"/>
      <c r="T9" s="251"/>
      <c r="U9" s="251"/>
      <c r="V9" s="251"/>
      <c r="W9" s="251"/>
      <c r="X9" s="251"/>
      <c r="Y9" s="126"/>
      <c r="Z9" s="126"/>
    </row>
    <row r="10" spans="1:26">
      <c r="A10" s="251"/>
      <c r="B10" s="288"/>
      <c r="C10" s="251"/>
      <c r="D10" s="251"/>
      <c r="E10" s="251"/>
      <c r="F10" s="251"/>
      <c r="G10" s="251"/>
      <c r="H10" s="251"/>
      <c r="I10" s="251"/>
      <c r="J10" s="251"/>
      <c r="K10" s="251"/>
      <c r="L10" s="251"/>
      <c r="M10" s="251"/>
      <c r="N10" s="251"/>
      <c r="O10" s="251"/>
      <c r="P10" s="251"/>
      <c r="Q10" s="251"/>
      <c r="R10" s="251"/>
      <c r="S10" s="251"/>
      <c r="T10" s="251"/>
      <c r="U10" s="251"/>
      <c r="V10" s="251"/>
      <c r="W10" s="251"/>
      <c r="X10" s="251"/>
      <c r="Y10" s="126"/>
      <c r="Z10" s="126"/>
    </row>
    <row r="11" spans="1:26" ht="15.75" customHeight="1">
      <c r="A11" s="251"/>
      <c r="B11" s="252" t="s">
        <v>1564</v>
      </c>
      <c r="C11" s="251"/>
      <c r="D11" s="251"/>
      <c r="E11" s="251"/>
      <c r="F11" s="251"/>
      <c r="G11" s="251"/>
      <c r="H11" s="251"/>
      <c r="I11" s="251"/>
      <c r="J11" s="251"/>
      <c r="K11" s="251"/>
      <c r="L11" s="251"/>
      <c r="M11" s="251"/>
      <c r="N11" s="251"/>
      <c r="O11" s="251"/>
      <c r="P11" s="251"/>
      <c r="Q11" s="251"/>
      <c r="R11" s="251"/>
      <c r="S11" s="251"/>
      <c r="T11" s="251"/>
      <c r="U11" s="251"/>
      <c r="V11" s="251"/>
      <c r="W11" s="251"/>
      <c r="X11" s="251"/>
      <c r="Y11" s="126"/>
      <c r="Z11" s="126"/>
    </row>
    <row r="12" spans="1:26" ht="15.75" customHeight="1">
      <c r="A12" s="251"/>
      <c r="B12" s="467"/>
      <c r="C12" s="460"/>
      <c r="D12" s="460"/>
      <c r="E12" s="460"/>
      <c r="F12" s="408"/>
      <c r="G12" s="251"/>
      <c r="H12" s="251"/>
      <c r="I12" s="251"/>
      <c r="J12" s="251"/>
      <c r="K12" s="251"/>
      <c r="L12" s="251"/>
      <c r="M12" s="251"/>
      <c r="N12" s="251"/>
      <c r="O12" s="251"/>
      <c r="P12" s="251"/>
      <c r="Q12" s="251"/>
      <c r="R12" s="251"/>
      <c r="S12" s="251"/>
      <c r="T12" s="251"/>
      <c r="U12" s="251"/>
      <c r="V12" s="251"/>
      <c r="W12" s="251"/>
      <c r="X12" s="251"/>
      <c r="Y12" s="126"/>
      <c r="Z12" s="126"/>
    </row>
    <row r="13" spans="1:26" ht="15.75" customHeight="1">
      <c r="A13" s="251"/>
      <c r="B13" s="409"/>
      <c r="C13" s="461"/>
      <c r="D13" s="461"/>
      <c r="E13" s="461"/>
      <c r="F13" s="410"/>
      <c r="G13" s="251"/>
      <c r="H13" s="251"/>
      <c r="I13" s="251"/>
      <c r="J13" s="251"/>
      <c r="K13" s="251"/>
      <c r="L13" s="251"/>
      <c r="M13" s="251"/>
      <c r="N13" s="251"/>
      <c r="O13" s="251"/>
      <c r="P13" s="251"/>
      <c r="Q13" s="251"/>
      <c r="R13" s="251"/>
      <c r="S13" s="251"/>
      <c r="T13" s="251"/>
      <c r="U13" s="251"/>
      <c r="V13" s="251"/>
      <c r="W13" s="251"/>
      <c r="X13" s="251"/>
      <c r="Y13" s="126"/>
      <c r="Z13" s="126"/>
    </row>
    <row r="14" spans="1:26" ht="15.75" customHeight="1">
      <c r="A14" s="251"/>
      <c r="B14" s="409"/>
      <c r="C14" s="461"/>
      <c r="D14" s="461"/>
      <c r="E14" s="461"/>
      <c r="F14" s="410"/>
      <c r="G14" s="251"/>
      <c r="H14" s="251"/>
      <c r="I14" s="251"/>
      <c r="J14" s="251"/>
      <c r="K14" s="251"/>
      <c r="L14" s="251"/>
      <c r="M14" s="251"/>
      <c r="N14" s="251"/>
      <c r="O14" s="251"/>
      <c r="P14" s="251"/>
      <c r="Q14" s="251"/>
      <c r="R14" s="251"/>
      <c r="S14" s="251"/>
      <c r="T14" s="251"/>
      <c r="U14" s="251"/>
      <c r="V14" s="251"/>
      <c r="W14" s="251"/>
      <c r="X14" s="251"/>
      <c r="Y14" s="126"/>
      <c r="Z14" s="126"/>
    </row>
    <row r="15" spans="1:26" ht="15.75" customHeight="1">
      <c r="A15" s="251"/>
      <c r="B15" s="409"/>
      <c r="C15" s="461"/>
      <c r="D15" s="461"/>
      <c r="E15" s="461"/>
      <c r="F15" s="410"/>
      <c r="G15" s="251"/>
      <c r="H15" s="251"/>
      <c r="I15" s="251"/>
      <c r="J15" s="251"/>
      <c r="K15" s="251"/>
      <c r="L15" s="251"/>
      <c r="M15" s="251"/>
      <c r="N15" s="251"/>
      <c r="O15" s="251"/>
      <c r="P15" s="251"/>
      <c r="Q15" s="251"/>
      <c r="R15" s="251"/>
      <c r="S15" s="251"/>
      <c r="T15" s="251"/>
      <c r="U15" s="251"/>
      <c r="V15" s="251"/>
      <c r="W15" s="251"/>
      <c r="X15" s="251"/>
      <c r="Y15" s="126"/>
      <c r="Z15" s="126"/>
    </row>
    <row r="16" spans="1:26" ht="15.75" customHeight="1">
      <c r="A16" s="251"/>
      <c r="B16" s="409"/>
      <c r="C16" s="461"/>
      <c r="D16" s="461"/>
      <c r="E16" s="461"/>
      <c r="F16" s="410"/>
      <c r="G16" s="251"/>
      <c r="H16" s="251"/>
      <c r="I16" s="251"/>
      <c r="J16" s="251"/>
      <c r="K16" s="251"/>
      <c r="L16" s="251"/>
      <c r="M16" s="251"/>
      <c r="N16" s="251"/>
      <c r="O16" s="251"/>
      <c r="P16" s="251"/>
      <c r="Q16" s="251"/>
      <c r="R16" s="251"/>
      <c r="S16" s="251"/>
      <c r="T16" s="251"/>
      <c r="U16" s="251"/>
      <c r="V16" s="251"/>
      <c r="W16" s="251"/>
      <c r="X16" s="251"/>
      <c r="Y16" s="126"/>
      <c r="Z16" s="126"/>
    </row>
    <row r="17" spans="1:26" ht="15.75" customHeight="1">
      <c r="A17" s="251"/>
      <c r="B17" s="409"/>
      <c r="C17" s="461"/>
      <c r="D17" s="461"/>
      <c r="E17" s="461"/>
      <c r="F17" s="410"/>
      <c r="G17" s="251"/>
      <c r="H17" s="251"/>
      <c r="I17" s="251"/>
      <c r="J17" s="251"/>
      <c r="K17" s="251"/>
      <c r="L17" s="251"/>
      <c r="M17" s="251"/>
      <c r="N17" s="251"/>
      <c r="O17" s="251"/>
      <c r="P17" s="251"/>
      <c r="Q17" s="251"/>
      <c r="R17" s="251"/>
      <c r="S17" s="251"/>
      <c r="T17" s="251"/>
      <c r="U17" s="251"/>
      <c r="V17" s="251"/>
      <c r="W17" s="251"/>
      <c r="X17" s="251"/>
      <c r="Y17" s="126"/>
      <c r="Z17" s="126"/>
    </row>
    <row r="18" spans="1:26" ht="15.75" customHeight="1">
      <c r="A18" s="251"/>
      <c r="B18" s="409"/>
      <c r="C18" s="461"/>
      <c r="D18" s="461"/>
      <c r="E18" s="461"/>
      <c r="F18" s="410"/>
      <c r="G18" s="251"/>
      <c r="H18" s="251"/>
      <c r="I18" s="251"/>
      <c r="J18" s="251"/>
      <c r="K18" s="251"/>
      <c r="L18" s="251"/>
      <c r="M18" s="251"/>
      <c r="N18" s="251"/>
      <c r="O18" s="251"/>
      <c r="P18" s="251"/>
      <c r="Q18" s="251"/>
      <c r="R18" s="251"/>
      <c r="S18" s="251"/>
      <c r="T18" s="251"/>
      <c r="U18" s="251"/>
      <c r="V18" s="251"/>
      <c r="W18" s="251"/>
      <c r="X18" s="251"/>
      <c r="Y18" s="126"/>
      <c r="Z18" s="126"/>
    </row>
    <row r="19" spans="1:26" ht="15.75" customHeight="1">
      <c r="A19" s="251"/>
      <c r="B19" s="409"/>
      <c r="C19" s="461"/>
      <c r="D19" s="461"/>
      <c r="E19" s="461"/>
      <c r="F19" s="410"/>
      <c r="G19" s="251"/>
      <c r="H19" s="251"/>
      <c r="I19" s="251"/>
      <c r="J19" s="251"/>
      <c r="K19" s="251"/>
      <c r="L19" s="251"/>
      <c r="M19" s="251"/>
      <c r="N19" s="251"/>
      <c r="O19" s="251"/>
      <c r="P19" s="251"/>
      <c r="Q19" s="251"/>
      <c r="R19" s="251"/>
      <c r="S19" s="251"/>
      <c r="T19" s="251"/>
      <c r="U19" s="251"/>
      <c r="V19" s="251"/>
      <c r="W19" s="251"/>
      <c r="X19" s="251"/>
      <c r="Y19" s="126"/>
      <c r="Z19" s="126"/>
    </row>
    <row r="20" spans="1:26" ht="15.75" customHeight="1">
      <c r="A20" s="251"/>
      <c r="B20" s="409"/>
      <c r="C20" s="461"/>
      <c r="D20" s="461"/>
      <c r="E20" s="461"/>
      <c r="F20" s="410"/>
      <c r="G20" s="251"/>
      <c r="H20" s="251"/>
      <c r="I20" s="251"/>
      <c r="J20" s="251"/>
      <c r="K20" s="251"/>
      <c r="L20" s="251"/>
      <c r="M20" s="251"/>
      <c r="N20" s="251"/>
      <c r="O20" s="251"/>
      <c r="P20" s="251"/>
      <c r="Q20" s="251"/>
      <c r="R20" s="251"/>
      <c r="S20" s="251"/>
      <c r="T20" s="251"/>
      <c r="U20" s="251"/>
      <c r="V20" s="251"/>
      <c r="W20" s="251"/>
      <c r="X20" s="251"/>
      <c r="Y20" s="126"/>
      <c r="Z20" s="126"/>
    </row>
    <row r="21" spans="1:26" ht="15.75" customHeight="1">
      <c r="A21" s="251"/>
      <c r="B21" s="409"/>
      <c r="C21" s="461"/>
      <c r="D21" s="461"/>
      <c r="E21" s="461"/>
      <c r="F21" s="410"/>
      <c r="G21" s="251"/>
      <c r="H21" s="251"/>
      <c r="I21" s="251"/>
      <c r="J21" s="251"/>
      <c r="K21" s="251"/>
      <c r="L21" s="251"/>
      <c r="M21" s="251"/>
      <c r="N21" s="251"/>
      <c r="O21" s="251"/>
      <c r="P21" s="251"/>
      <c r="Q21" s="251"/>
      <c r="R21" s="251"/>
      <c r="S21" s="251"/>
      <c r="T21" s="251"/>
      <c r="U21" s="251"/>
      <c r="V21" s="251"/>
      <c r="W21" s="251"/>
      <c r="X21" s="251"/>
      <c r="Y21" s="126"/>
      <c r="Z21" s="126"/>
    </row>
    <row r="22" spans="1:26" ht="15.75" customHeight="1">
      <c r="A22" s="251"/>
      <c r="B22" s="409"/>
      <c r="C22" s="461"/>
      <c r="D22" s="461"/>
      <c r="E22" s="461"/>
      <c r="F22" s="410"/>
      <c r="G22" s="251"/>
      <c r="H22" s="251"/>
      <c r="I22" s="251"/>
      <c r="J22" s="251"/>
      <c r="K22" s="251"/>
      <c r="L22" s="251"/>
      <c r="M22" s="251"/>
      <c r="N22" s="251"/>
      <c r="O22" s="251"/>
      <c r="P22" s="251"/>
      <c r="Q22" s="251"/>
      <c r="R22" s="251"/>
      <c r="S22" s="251"/>
      <c r="T22" s="251"/>
      <c r="U22" s="251"/>
      <c r="V22" s="251"/>
      <c r="W22" s="251"/>
      <c r="X22" s="251"/>
      <c r="Y22" s="126"/>
      <c r="Z22" s="126"/>
    </row>
    <row r="23" spans="1:26" ht="15.75" customHeight="1">
      <c r="A23" s="251"/>
      <c r="B23" s="409"/>
      <c r="C23" s="461"/>
      <c r="D23" s="461"/>
      <c r="E23" s="461"/>
      <c r="F23" s="410"/>
      <c r="G23" s="251"/>
      <c r="H23" s="251"/>
      <c r="I23" s="251"/>
      <c r="J23" s="251"/>
      <c r="K23" s="251"/>
      <c r="L23" s="251"/>
      <c r="M23" s="251"/>
      <c r="N23" s="251"/>
      <c r="O23" s="251"/>
      <c r="P23" s="251"/>
      <c r="Q23" s="251"/>
      <c r="R23" s="251"/>
      <c r="S23" s="251"/>
      <c r="T23" s="251"/>
      <c r="U23" s="251"/>
      <c r="V23" s="251"/>
      <c r="W23" s="251"/>
      <c r="X23" s="251"/>
      <c r="Y23" s="126"/>
      <c r="Z23" s="126"/>
    </row>
    <row r="24" spans="1:26" ht="15.75" customHeight="1">
      <c r="A24" s="251"/>
      <c r="B24" s="409"/>
      <c r="C24" s="461"/>
      <c r="D24" s="461"/>
      <c r="E24" s="461"/>
      <c r="F24" s="410"/>
      <c r="G24" s="251"/>
      <c r="H24" s="251"/>
      <c r="I24" s="251"/>
      <c r="J24" s="251"/>
      <c r="K24" s="251"/>
      <c r="L24" s="251"/>
      <c r="M24" s="251"/>
      <c r="N24" s="251"/>
      <c r="O24" s="251"/>
      <c r="P24" s="251"/>
      <c r="Q24" s="251"/>
      <c r="R24" s="251"/>
      <c r="S24" s="251"/>
      <c r="T24" s="251"/>
      <c r="U24" s="251"/>
      <c r="V24" s="251"/>
      <c r="W24" s="251"/>
      <c r="X24" s="251"/>
      <c r="Y24" s="126"/>
      <c r="Z24" s="126"/>
    </row>
    <row r="25" spans="1:26" ht="15.75" customHeight="1">
      <c r="A25" s="251"/>
      <c r="B25" s="409"/>
      <c r="C25" s="461"/>
      <c r="D25" s="461"/>
      <c r="E25" s="461"/>
      <c r="F25" s="410"/>
      <c r="G25" s="251"/>
      <c r="H25" s="251"/>
      <c r="I25" s="251"/>
      <c r="J25" s="251"/>
      <c r="K25" s="251"/>
      <c r="L25" s="251"/>
      <c r="M25" s="251"/>
      <c r="N25" s="251"/>
      <c r="O25" s="251"/>
      <c r="P25" s="251"/>
      <c r="Q25" s="251"/>
      <c r="R25" s="251"/>
      <c r="S25" s="251"/>
      <c r="T25" s="251"/>
      <c r="U25" s="251"/>
      <c r="V25" s="251"/>
      <c r="W25" s="251"/>
      <c r="X25" s="251"/>
      <c r="Y25" s="126"/>
      <c r="Z25" s="126"/>
    </row>
    <row r="26" spans="1:26" ht="15.75" customHeight="1">
      <c r="A26" s="251"/>
      <c r="B26" s="411"/>
      <c r="C26" s="451"/>
      <c r="D26" s="451"/>
      <c r="E26" s="451"/>
      <c r="F26" s="412"/>
      <c r="G26" s="251"/>
      <c r="H26" s="251"/>
      <c r="I26" s="251"/>
      <c r="J26" s="251"/>
      <c r="K26" s="251"/>
      <c r="L26" s="251"/>
      <c r="M26" s="251"/>
      <c r="N26" s="251"/>
      <c r="O26" s="251"/>
      <c r="P26" s="251"/>
      <c r="Q26" s="251"/>
      <c r="R26" s="251"/>
      <c r="S26" s="251"/>
      <c r="T26" s="251"/>
      <c r="U26" s="251"/>
      <c r="V26" s="251"/>
      <c r="W26" s="251"/>
      <c r="X26" s="251"/>
      <c r="Y26" s="126"/>
      <c r="Z26" s="126"/>
    </row>
    <row r="27" spans="1:26" ht="15.75" customHeight="1">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126"/>
      <c r="Z27" s="126"/>
    </row>
    <row r="28" spans="1:26" ht="15.75" customHeight="1">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126"/>
      <c r="Z28" s="126"/>
    </row>
    <row r="29" spans="1:26" ht="15.75" customHeight="1">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126"/>
      <c r="Z29" s="126"/>
    </row>
    <row r="30" spans="1:26" ht="15.75" customHeight="1">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126"/>
      <c r="Z30" s="126"/>
    </row>
    <row r="31" spans="1:26" ht="15.75" customHeight="1">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126"/>
      <c r="Z31" s="126"/>
    </row>
    <row r="32" spans="1:26" ht="15.75" customHeight="1">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126"/>
      <c r="Z32" s="126"/>
    </row>
    <row r="33" spans="1:26" ht="15.7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126"/>
      <c r="Z33" s="126"/>
    </row>
    <row r="34" spans="1:26" ht="15.75" customHeight="1">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126"/>
      <c r="Z34" s="126"/>
    </row>
    <row r="35" spans="1:26" ht="15.75" customHeight="1">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126"/>
      <c r="Z35" s="126"/>
    </row>
    <row r="36" spans="1:26" ht="15.75" customHeight="1">
      <c r="A36" s="251"/>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126"/>
      <c r="Z36" s="126"/>
    </row>
    <row r="37" spans="1:26" ht="15.75" customHeight="1">
      <c r="A37" s="251"/>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126"/>
      <c r="Z37" s="126"/>
    </row>
    <row r="38" spans="1:26" ht="15.75" customHeight="1">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126"/>
      <c r="Z38" s="126"/>
    </row>
    <row r="39" spans="1:26" ht="15.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126"/>
      <c r="Z39" s="126"/>
    </row>
    <row r="40" spans="1:26" ht="15.75" customHeight="1">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126"/>
      <c r="Z40" s="126"/>
    </row>
    <row r="41" spans="1:26" ht="15.75" customHeight="1">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126"/>
      <c r="Z41" s="126"/>
    </row>
    <row r="42" spans="1:26" ht="15.75" customHeight="1">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126"/>
      <c r="Z42" s="126"/>
    </row>
    <row r="43" spans="1:26" ht="15.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126"/>
      <c r="Z43" s="126"/>
    </row>
    <row r="44" spans="1:26" ht="15.75" customHeight="1">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126"/>
      <c r="Z44" s="126"/>
    </row>
    <row r="45" spans="1:26" ht="15.75" customHeight="1">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126"/>
      <c r="Z45" s="126"/>
    </row>
    <row r="46" spans="1:26" ht="15.75" customHeight="1">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126"/>
      <c r="Z46" s="126"/>
    </row>
    <row r="47" spans="1:26" ht="15.75" customHeight="1">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126"/>
      <c r="Z47" s="126"/>
    </row>
    <row r="48" spans="1:26" ht="15.75" customHeight="1">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126"/>
      <c r="Z48" s="126"/>
    </row>
    <row r="49" spans="1:26" ht="15.75" customHeight="1">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126"/>
      <c r="Z49" s="126"/>
    </row>
    <row r="50" spans="1:26" ht="15.75" customHeigh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126"/>
      <c r="Z50" s="126"/>
    </row>
    <row r="51" spans="1:26" ht="15.75"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126"/>
      <c r="Z51" s="126"/>
    </row>
    <row r="52" spans="1:26" ht="15.75" customHeight="1">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126"/>
      <c r="Z52" s="126"/>
    </row>
    <row r="53" spans="1:26" ht="15.75" customHeight="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126"/>
      <c r="Z53" s="126"/>
    </row>
    <row r="54" spans="1:26" ht="15.75" customHeight="1">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126"/>
      <c r="Z54" s="126"/>
    </row>
    <row r="55" spans="1:26" ht="15.75" customHeight="1">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126"/>
      <c r="Z55" s="126"/>
    </row>
    <row r="56" spans="1:26" ht="15.75" customHeight="1">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126"/>
      <c r="Z56" s="126"/>
    </row>
    <row r="57" spans="1:26" ht="15.75" customHeight="1">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126"/>
      <c r="Z57" s="126"/>
    </row>
    <row r="58" spans="1:26" ht="15.75" customHeight="1">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126"/>
      <c r="Z58" s="126"/>
    </row>
    <row r="59" spans="1:26" ht="15.75" customHeight="1">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126"/>
      <c r="Z59" s="126"/>
    </row>
    <row r="60" spans="1:26" ht="15.75" customHeight="1">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126"/>
      <c r="Z60" s="126"/>
    </row>
    <row r="61" spans="1:26" ht="15.75" customHeight="1">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126"/>
      <c r="Z61" s="126"/>
    </row>
    <row r="62" spans="1:26" ht="15.75" customHeight="1">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126"/>
      <c r="Z62" s="126"/>
    </row>
    <row r="63" spans="1:26" ht="15.75" customHeight="1">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126"/>
      <c r="Z63" s="126"/>
    </row>
    <row r="64" spans="1:26" ht="15.75" customHeight="1">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126"/>
      <c r="Z64" s="126"/>
    </row>
    <row r="65" spans="1:26" ht="15.75" customHeight="1">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126"/>
      <c r="Z65" s="126"/>
    </row>
    <row r="66" spans="1:26" ht="15.75" customHeight="1">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126"/>
      <c r="Z66" s="126"/>
    </row>
    <row r="67" spans="1:26" ht="15.75" customHeight="1">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126"/>
      <c r="Z67" s="126"/>
    </row>
    <row r="68" spans="1:26" ht="15.75" customHeight="1">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126"/>
      <c r="Z68" s="126"/>
    </row>
    <row r="69" spans="1:26" ht="15.75" customHeight="1">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126"/>
      <c r="Z69" s="126"/>
    </row>
    <row r="70" spans="1:26" ht="15.7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126"/>
      <c r="Z70" s="126"/>
    </row>
    <row r="71" spans="1:26" ht="15.7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126"/>
      <c r="Z71" s="126"/>
    </row>
    <row r="72" spans="1:26" ht="15.7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126"/>
      <c r="Z72" s="126"/>
    </row>
    <row r="73" spans="1:26" ht="15.7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126"/>
      <c r="Z73" s="126"/>
    </row>
    <row r="74" spans="1:26" ht="15.7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126"/>
      <c r="Z74" s="126"/>
    </row>
    <row r="75" spans="1:26" ht="15.7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126"/>
      <c r="Z75" s="126"/>
    </row>
    <row r="76" spans="1:26" ht="15.7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126"/>
      <c r="Z76" s="126"/>
    </row>
    <row r="77" spans="1:26" ht="15.7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126"/>
      <c r="Z77" s="126"/>
    </row>
    <row r="78" spans="1:26" ht="15.7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126"/>
      <c r="Z78" s="126"/>
    </row>
    <row r="79" spans="1:26" ht="15.7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126"/>
      <c r="Z79" s="126"/>
    </row>
    <row r="80" spans="1:26" ht="15.7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126"/>
      <c r="Z80" s="126"/>
    </row>
    <row r="81" spans="1:26" ht="15.7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126"/>
      <c r="Z81" s="126"/>
    </row>
    <row r="82" spans="1:26" ht="15.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126"/>
      <c r="Z82" s="126"/>
    </row>
    <row r="83" spans="1:26" ht="15.7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126"/>
      <c r="Z83" s="126"/>
    </row>
    <row r="84" spans="1:26" ht="15.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126"/>
      <c r="Z84" s="126"/>
    </row>
    <row r="85" spans="1:26" ht="15.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126"/>
      <c r="Z85" s="126"/>
    </row>
    <row r="86" spans="1:26" ht="15.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126"/>
      <c r="Z86" s="126"/>
    </row>
    <row r="87" spans="1:26" ht="15.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126"/>
      <c r="Z87" s="126"/>
    </row>
    <row r="88" spans="1:26" ht="15.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126"/>
      <c r="Z88" s="126"/>
    </row>
    <row r="89" spans="1:26" ht="15.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126"/>
      <c r="Z89" s="126"/>
    </row>
    <row r="90" spans="1:26" ht="15.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126"/>
      <c r="Z90" s="126"/>
    </row>
    <row r="91" spans="1:26" ht="15.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126"/>
      <c r="Z91" s="126"/>
    </row>
    <row r="92" spans="1:26" ht="15.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126"/>
      <c r="Z92" s="126"/>
    </row>
    <row r="93" spans="1:26" ht="15.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126"/>
      <c r="Z93" s="126"/>
    </row>
    <row r="94" spans="1:26" ht="15.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126"/>
      <c r="Z94" s="126"/>
    </row>
    <row r="95" spans="1:26" ht="15.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126"/>
      <c r="Z95" s="126"/>
    </row>
    <row r="96" spans="1:26" ht="15.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126"/>
      <c r="Z96" s="126"/>
    </row>
    <row r="97" spans="1:26" ht="15.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126"/>
      <c r="Z97" s="126"/>
    </row>
    <row r="98" spans="1:26" ht="15.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126"/>
      <c r="Z98" s="126"/>
    </row>
    <row r="99" spans="1:26" ht="15.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126"/>
      <c r="Z99" s="126"/>
    </row>
    <row r="100" spans="1:26" ht="15.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126"/>
      <c r="Z100" s="126"/>
    </row>
    <row r="101" spans="1:26" ht="15.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126"/>
      <c r="Z101" s="126"/>
    </row>
    <row r="102" spans="1:26" ht="15.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126"/>
      <c r="Z102" s="126"/>
    </row>
    <row r="103" spans="1:26" ht="15.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126"/>
      <c r="Z103" s="126"/>
    </row>
    <row r="104" spans="1:26" ht="15.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126"/>
      <c r="Z104" s="126"/>
    </row>
    <row r="105" spans="1:26" ht="15.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126"/>
      <c r="Z105" s="126"/>
    </row>
    <row r="106" spans="1:26" ht="15.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126"/>
      <c r="Z106" s="126"/>
    </row>
    <row r="107" spans="1:26" ht="15.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126"/>
      <c r="Z107" s="126"/>
    </row>
    <row r="108" spans="1:26" ht="15.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126"/>
      <c r="Z108" s="126"/>
    </row>
    <row r="109" spans="1:26" ht="15.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126"/>
      <c r="Z109" s="126"/>
    </row>
    <row r="110" spans="1:26" ht="15.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126"/>
      <c r="Z110" s="126"/>
    </row>
    <row r="111" spans="1:26" ht="15.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126"/>
      <c r="Z111" s="126"/>
    </row>
    <row r="112" spans="1:26" ht="15.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126"/>
      <c r="Z112" s="126"/>
    </row>
    <row r="113" spans="1:26" ht="15.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126"/>
      <c r="Z113" s="126"/>
    </row>
    <row r="114" spans="1:26" ht="15.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126"/>
      <c r="Z114" s="126"/>
    </row>
    <row r="115" spans="1:26" ht="15.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126"/>
      <c r="Z115" s="126"/>
    </row>
    <row r="116" spans="1:26" ht="15.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126"/>
      <c r="Z116" s="126"/>
    </row>
    <row r="117" spans="1:26" ht="15.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126"/>
      <c r="Z117" s="126"/>
    </row>
    <row r="118" spans="1:26" ht="15.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126"/>
      <c r="Z118" s="126"/>
    </row>
    <row r="119" spans="1:26" ht="15.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126"/>
      <c r="Z119" s="126"/>
    </row>
    <row r="120" spans="1:26" ht="15.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126"/>
      <c r="Z120" s="126"/>
    </row>
    <row r="121" spans="1:26" ht="15.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126"/>
      <c r="Z121" s="126"/>
    </row>
    <row r="122" spans="1:26" ht="15.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126"/>
      <c r="Z122" s="126"/>
    </row>
    <row r="123" spans="1:26" ht="15.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126"/>
      <c r="Z123" s="126"/>
    </row>
    <row r="124" spans="1:26" ht="15.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126"/>
      <c r="Z124" s="126"/>
    </row>
    <row r="125" spans="1:26" ht="15.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126"/>
      <c r="Z125" s="126"/>
    </row>
    <row r="126" spans="1:26" ht="15.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126"/>
      <c r="Z126" s="126"/>
    </row>
    <row r="127" spans="1:26" ht="15.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126"/>
      <c r="Z127" s="126"/>
    </row>
    <row r="128" spans="1:26" ht="15.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126"/>
      <c r="Z128" s="126"/>
    </row>
    <row r="129" spans="1:26" ht="15.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126"/>
      <c r="Z129" s="126"/>
    </row>
    <row r="130" spans="1:26" ht="15.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126"/>
      <c r="Z130" s="126"/>
    </row>
    <row r="131" spans="1:26" ht="15.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126"/>
      <c r="Z131" s="126"/>
    </row>
    <row r="132" spans="1:26" ht="15.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126"/>
      <c r="Z132" s="126"/>
    </row>
    <row r="133" spans="1:26" ht="15.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126"/>
      <c r="Z133" s="126"/>
    </row>
    <row r="134" spans="1:26" ht="15.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126"/>
      <c r="Z134" s="126"/>
    </row>
    <row r="135" spans="1:26" ht="15.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126"/>
      <c r="Z135" s="126"/>
    </row>
    <row r="136" spans="1:26" ht="15.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126"/>
      <c r="Z136" s="126"/>
    </row>
    <row r="137" spans="1:26" ht="15.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126"/>
      <c r="Z137" s="126"/>
    </row>
    <row r="138" spans="1:26" ht="15.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126"/>
      <c r="Z138" s="126"/>
    </row>
    <row r="139" spans="1:26" ht="15.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126"/>
      <c r="Z139" s="126"/>
    </row>
    <row r="140" spans="1:26" ht="15.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126"/>
      <c r="Z140" s="126"/>
    </row>
    <row r="141" spans="1:26" ht="15.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126"/>
      <c r="Z141" s="126"/>
    </row>
    <row r="142" spans="1:26" ht="15.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126"/>
      <c r="Z142" s="126"/>
    </row>
    <row r="143" spans="1:26" ht="15.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126"/>
      <c r="Z143" s="126"/>
    </row>
    <row r="144" spans="1:26" ht="15.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126"/>
      <c r="Z144" s="126"/>
    </row>
    <row r="145" spans="1:26" ht="15.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126"/>
      <c r="Z145" s="126"/>
    </row>
    <row r="146" spans="1:26" ht="15.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126"/>
      <c r="Z146" s="126"/>
    </row>
    <row r="147" spans="1:26" ht="15.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126"/>
      <c r="Z147" s="126"/>
    </row>
    <row r="148" spans="1:26" ht="15.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126"/>
      <c r="Z148" s="126"/>
    </row>
    <row r="149" spans="1:26" ht="15.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126"/>
      <c r="Z149" s="126"/>
    </row>
    <row r="150" spans="1:26" ht="15.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126"/>
      <c r="Z150" s="126"/>
    </row>
    <row r="151" spans="1:26" ht="15.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126"/>
      <c r="Z151" s="126"/>
    </row>
    <row r="152" spans="1:26" ht="15.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126"/>
      <c r="Z152" s="126"/>
    </row>
    <row r="153" spans="1:26" ht="15.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126"/>
      <c r="Z153" s="126"/>
    </row>
    <row r="154" spans="1:26" ht="15.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126"/>
      <c r="Z154" s="126"/>
    </row>
    <row r="155" spans="1:26" ht="15.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126"/>
      <c r="Z155" s="126"/>
    </row>
    <row r="156" spans="1:26" ht="15.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126"/>
      <c r="Z156" s="126"/>
    </row>
    <row r="157" spans="1:26" ht="15.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126"/>
      <c r="Z157" s="126"/>
    </row>
    <row r="158" spans="1:26" ht="15.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126"/>
      <c r="Z158" s="126"/>
    </row>
    <row r="159" spans="1:26" ht="15.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126"/>
      <c r="Z159" s="126"/>
    </row>
    <row r="160" spans="1:26" ht="15.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126"/>
      <c r="Z160" s="126"/>
    </row>
    <row r="161" spans="1:26" ht="15.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126"/>
      <c r="Z161" s="126"/>
    </row>
    <row r="162" spans="1:26" ht="15.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126"/>
      <c r="Z162" s="126"/>
    </row>
    <row r="163" spans="1:26" ht="15.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126"/>
      <c r="Z163" s="126"/>
    </row>
    <row r="164" spans="1:26" ht="15.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126"/>
      <c r="Z164" s="126"/>
    </row>
    <row r="165" spans="1:26" ht="15.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126"/>
      <c r="Z165" s="126"/>
    </row>
    <row r="166" spans="1:26" ht="15.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126"/>
      <c r="Z166" s="126"/>
    </row>
    <row r="167" spans="1:26" ht="15.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126"/>
      <c r="Z167" s="126"/>
    </row>
    <row r="168" spans="1:26" ht="15.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126"/>
      <c r="Z168" s="126"/>
    </row>
    <row r="169" spans="1:26" ht="15.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126"/>
      <c r="Z169" s="126"/>
    </row>
    <row r="170" spans="1:26" ht="15.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126"/>
      <c r="Z170" s="126"/>
    </row>
    <row r="171" spans="1:26" ht="15.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126"/>
      <c r="Z171" s="126"/>
    </row>
    <row r="172" spans="1:26" ht="15.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126"/>
      <c r="Z172" s="126"/>
    </row>
    <row r="173" spans="1:26" ht="15.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126"/>
      <c r="Z173" s="126"/>
    </row>
    <row r="174" spans="1:26" ht="15.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126"/>
      <c r="Z174" s="126"/>
    </row>
    <row r="175" spans="1:26" ht="15.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126"/>
      <c r="Z175" s="126"/>
    </row>
    <row r="176" spans="1:26" ht="15.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126"/>
      <c r="Z176" s="126"/>
    </row>
    <row r="177" spans="1:26" ht="15.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126"/>
      <c r="Z177" s="126"/>
    </row>
    <row r="178" spans="1:26" ht="15.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126"/>
      <c r="Z178" s="126"/>
    </row>
    <row r="179" spans="1:26" ht="15.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126"/>
      <c r="Z179" s="126"/>
    </row>
    <row r="180" spans="1:26" ht="15.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126"/>
      <c r="Z180" s="126"/>
    </row>
    <row r="181" spans="1:26" ht="15.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126"/>
      <c r="Z181" s="126"/>
    </row>
    <row r="182" spans="1:26" ht="15.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126"/>
      <c r="Z182" s="126"/>
    </row>
    <row r="183" spans="1:26" ht="15.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126"/>
      <c r="Z183" s="126"/>
    </row>
    <row r="184" spans="1:26" ht="15.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126"/>
      <c r="Z184" s="126"/>
    </row>
    <row r="185" spans="1:26" ht="15.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126"/>
      <c r="Z185" s="126"/>
    </row>
    <row r="186" spans="1:26" ht="15.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126"/>
      <c r="Z186" s="126"/>
    </row>
    <row r="187" spans="1:26" ht="15.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126"/>
      <c r="Z187" s="126"/>
    </row>
    <row r="188" spans="1:26" ht="15.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126"/>
      <c r="Z188" s="126"/>
    </row>
    <row r="189" spans="1:26" ht="15.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126"/>
      <c r="Z189" s="126"/>
    </row>
    <row r="190" spans="1:26" ht="15.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126"/>
      <c r="Z190" s="126"/>
    </row>
    <row r="191" spans="1:26" ht="15.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126"/>
      <c r="Z191" s="126"/>
    </row>
    <row r="192" spans="1:26" ht="15.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126"/>
      <c r="Z192" s="126"/>
    </row>
    <row r="193" spans="1:26" ht="15.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126"/>
      <c r="Z193" s="126"/>
    </row>
    <row r="194" spans="1:26" ht="15.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126"/>
      <c r="Z194" s="126"/>
    </row>
    <row r="195" spans="1:26" ht="15.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126"/>
      <c r="Z195" s="126"/>
    </row>
    <row r="196" spans="1:26" ht="15.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126"/>
      <c r="Z196" s="126"/>
    </row>
    <row r="197" spans="1:26" ht="15.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126"/>
      <c r="Z197" s="126"/>
    </row>
    <row r="198" spans="1:26" ht="15.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126"/>
      <c r="Z198" s="126"/>
    </row>
    <row r="199" spans="1:26" ht="15.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126"/>
      <c r="Z199" s="126"/>
    </row>
    <row r="200" spans="1:26" ht="15.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126"/>
      <c r="Z200" s="126"/>
    </row>
    <row r="201" spans="1:26" ht="15.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126"/>
      <c r="Z201" s="126"/>
    </row>
    <row r="202" spans="1:26" ht="15.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126"/>
      <c r="Z202" s="126"/>
    </row>
    <row r="203" spans="1:26" ht="15.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126"/>
      <c r="Z203" s="126"/>
    </row>
    <row r="204" spans="1:26" ht="15.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126"/>
      <c r="Z204" s="126"/>
    </row>
    <row r="205" spans="1:26" ht="15.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126"/>
      <c r="Z205" s="126"/>
    </row>
    <row r="206" spans="1:26" ht="15.7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126"/>
      <c r="Z206" s="126"/>
    </row>
    <row r="207" spans="1:26" ht="15.7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126"/>
      <c r="Z207" s="126"/>
    </row>
    <row r="208" spans="1:26" ht="15.75" customHeight="1">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126"/>
      <c r="Z208" s="126"/>
    </row>
    <row r="209" spans="1:26" ht="15.75" customHeight="1">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126"/>
      <c r="Z209" s="126"/>
    </row>
    <row r="210" spans="1:26" ht="15.75" customHeight="1">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126"/>
      <c r="Z210" s="126"/>
    </row>
    <row r="211" spans="1:26" ht="15.75" customHeight="1">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126"/>
      <c r="Z211" s="126"/>
    </row>
    <row r="212" spans="1:26" ht="15.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2:F26"/>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topLeftCell="A37" workbookViewId="0">
      <selection activeCell="F71" sqref="F71"/>
    </sheetView>
  </sheetViews>
  <sheetFormatPr defaultColWidth="14.42578125" defaultRowHeight="15" customHeight="1"/>
  <cols>
    <col min="1" max="1" width="13.42578125" customWidth="1"/>
    <col min="2" max="2" width="45.42578125" customWidth="1"/>
    <col min="3" max="3" width="19.140625" hidden="1" customWidth="1"/>
    <col min="4" max="4" width="18.140625" customWidth="1"/>
    <col min="5" max="5" width="17.42578125" customWidth="1"/>
    <col min="6" max="6" width="18.7109375" customWidth="1"/>
    <col min="7" max="7" width="17.140625" customWidth="1"/>
    <col min="8" max="8" width="17.7109375" customWidth="1"/>
    <col min="9" max="9" width="13.42578125" customWidth="1"/>
    <col min="10" max="10" width="85.28515625" customWidth="1"/>
    <col min="11" max="11" width="14.28515625" customWidth="1"/>
    <col min="12" max="12" width="13.140625" customWidth="1"/>
    <col min="13" max="26" width="9.140625" customWidth="1"/>
  </cols>
  <sheetData>
    <row r="1" spans="1:26" ht="6.75" customHeight="1">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c r="A2" s="76"/>
      <c r="B2" s="77" t="s">
        <v>1236</v>
      </c>
      <c r="C2" s="78"/>
      <c r="D2" s="79"/>
      <c r="E2" s="79"/>
      <c r="F2" s="79"/>
      <c r="G2" s="79"/>
      <c r="H2" s="79"/>
      <c r="I2" s="80"/>
      <c r="J2" s="76"/>
      <c r="K2" s="76"/>
      <c r="L2" s="76"/>
      <c r="M2" s="76"/>
      <c r="N2" s="76"/>
      <c r="O2" s="76"/>
      <c r="P2" s="76"/>
      <c r="Q2" s="76"/>
      <c r="R2" s="76"/>
      <c r="S2" s="76"/>
      <c r="T2" s="76"/>
      <c r="U2" s="76"/>
      <c r="V2" s="76"/>
      <c r="W2" s="76"/>
      <c r="X2" s="76"/>
      <c r="Y2" s="76"/>
      <c r="Z2" s="76"/>
    </row>
    <row r="3" spans="1:26">
      <c r="A3" s="76"/>
      <c r="B3" s="76"/>
      <c r="C3" s="76"/>
      <c r="D3" s="76"/>
      <c r="E3" s="76"/>
      <c r="F3" s="76"/>
      <c r="G3" s="76"/>
      <c r="H3" s="76"/>
      <c r="I3" s="76"/>
      <c r="J3" s="76"/>
      <c r="K3" s="76"/>
      <c r="L3" s="76"/>
      <c r="M3" s="76"/>
      <c r="N3" s="76"/>
      <c r="O3" s="76"/>
      <c r="P3" s="76"/>
      <c r="Q3" s="76"/>
      <c r="R3" s="76"/>
      <c r="S3" s="76"/>
      <c r="T3" s="76"/>
      <c r="U3" s="76"/>
      <c r="V3" s="76"/>
      <c r="W3" s="76"/>
      <c r="X3" s="76"/>
      <c r="Y3" s="76"/>
      <c r="Z3" s="76"/>
    </row>
    <row r="4" spans="1:26" ht="42.75">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82" t="s">
        <v>1240</v>
      </c>
      <c r="J4" s="76"/>
      <c r="K4" s="76"/>
      <c r="L4" s="76"/>
      <c r="M4" s="76"/>
      <c r="N4" s="76"/>
      <c r="O4" s="76"/>
      <c r="P4" s="76"/>
      <c r="Q4" s="76"/>
      <c r="R4" s="76"/>
      <c r="S4" s="76"/>
      <c r="T4" s="76"/>
      <c r="U4" s="76"/>
      <c r="V4" s="76"/>
      <c r="W4" s="76"/>
      <c r="X4" s="76"/>
      <c r="Y4" s="76"/>
      <c r="Z4" s="76"/>
    </row>
    <row r="5" spans="1:26">
      <c r="A5" s="76" t="s">
        <v>392</v>
      </c>
      <c r="B5" s="84" t="s">
        <v>393</v>
      </c>
      <c r="C5" s="85" t="s">
        <v>1241</v>
      </c>
      <c r="D5" s="86">
        <f>'INPUT CE'!C200</f>
        <v>100765012.94</v>
      </c>
      <c r="E5" s="86">
        <f>'INPUT CE'!D200</f>
        <v>106632664.37</v>
      </c>
      <c r="F5" s="86">
        <f>'INPUT CE'!E200</f>
        <v>112026366.92</v>
      </c>
      <c r="G5" s="86">
        <f>'INPUT CE'!F200</f>
        <v>7496284.2300000004</v>
      </c>
      <c r="H5" s="86">
        <f t="shared" ref="H5:H9" si="0">F5-E5</f>
        <v>5393702.549999997</v>
      </c>
      <c r="I5" s="87">
        <f t="shared" ref="I5:I9" si="1">F5/E5-1</f>
        <v>5.0582085535109789E-2</v>
      </c>
      <c r="J5" s="88"/>
      <c r="K5" s="88"/>
      <c r="L5" s="88"/>
      <c r="M5" s="88"/>
      <c r="N5" s="76"/>
      <c r="O5" s="76"/>
      <c r="P5" s="76"/>
      <c r="Q5" s="76"/>
      <c r="R5" s="76"/>
      <c r="S5" s="76"/>
      <c r="T5" s="76"/>
      <c r="U5" s="76"/>
      <c r="V5" s="76"/>
      <c r="W5" s="76"/>
      <c r="X5" s="76"/>
      <c r="Y5" s="76"/>
      <c r="Z5" s="76"/>
    </row>
    <row r="6" spans="1:26">
      <c r="A6" s="76" t="s">
        <v>394</v>
      </c>
      <c r="B6" s="89" t="s">
        <v>395</v>
      </c>
      <c r="C6" s="85" t="str">
        <f t="shared" ref="C6:C9" si="2">TRIM(MID(B6,FIND(")",B6)+2,LEN(B6)-(FIND(")",B6)+1)))</f>
        <v>Costi per assistenza MMG</v>
      </c>
      <c r="D6" s="85">
        <f>'INPUT CE'!C201</f>
        <v>74175924.079999998</v>
      </c>
      <c r="E6" s="85">
        <f>'INPUT CE'!D201</f>
        <v>78297630.670000002</v>
      </c>
      <c r="F6" s="85">
        <f>'INPUT CE'!E201</f>
        <v>82037095.150000006</v>
      </c>
      <c r="G6" s="85">
        <f>'INPUT CE'!F201</f>
        <v>4431802</v>
      </c>
      <c r="H6" s="85">
        <f t="shared" si="0"/>
        <v>3739464.4800000042</v>
      </c>
      <c r="I6" s="90">
        <f t="shared" si="1"/>
        <v>4.7759612238595928E-2</v>
      </c>
      <c r="J6" s="88"/>
      <c r="K6" s="88"/>
      <c r="L6" s="88"/>
      <c r="M6" s="88"/>
      <c r="N6" s="76"/>
      <c r="O6" s="76"/>
      <c r="P6" s="76"/>
      <c r="Q6" s="76"/>
      <c r="R6" s="76"/>
      <c r="S6" s="76"/>
      <c r="T6" s="76"/>
      <c r="U6" s="76"/>
      <c r="V6" s="76"/>
      <c r="W6" s="76"/>
      <c r="X6" s="76"/>
      <c r="Y6" s="76"/>
      <c r="Z6" s="76"/>
    </row>
    <row r="7" spans="1:26">
      <c r="A7" s="76" t="s">
        <v>396</v>
      </c>
      <c r="B7" s="89" t="s">
        <v>397</v>
      </c>
      <c r="C7" s="85" t="str">
        <f t="shared" si="2"/>
        <v>Costi per assistenza PLS</v>
      </c>
      <c r="D7" s="85">
        <f>'INPUT CE'!C202</f>
        <v>18838842.25</v>
      </c>
      <c r="E7" s="85">
        <f>'INPUT CE'!D202</f>
        <v>19091680.93</v>
      </c>
      <c r="F7" s="85">
        <f>'INPUT CE'!E202</f>
        <v>19201371.66</v>
      </c>
      <c r="G7" s="85">
        <f>'INPUT CE'!F202</f>
        <v>148885</v>
      </c>
      <c r="H7" s="85">
        <f t="shared" si="0"/>
        <v>109690.73000000045</v>
      </c>
      <c r="I7" s="90">
        <f t="shared" si="1"/>
        <v>5.7454726172192494E-3</v>
      </c>
      <c r="J7" s="88"/>
      <c r="K7" s="88"/>
      <c r="L7" s="88"/>
      <c r="M7" s="88"/>
      <c r="N7" s="76"/>
      <c r="O7" s="76"/>
      <c r="P7" s="76"/>
      <c r="Q7" s="76"/>
      <c r="R7" s="76"/>
      <c r="S7" s="76"/>
      <c r="T7" s="76"/>
      <c r="U7" s="76"/>
      <c r="V7" s="76"/>
      <c r="W7" s="76"/>
      <c r="X7" s="76"/>
      <c r="Y7" s="76"/>
      <c r="Z7" s="76"/>
    </row>
    <row r="8" spans="1:26">
      <c r="A8" s="76" t="s">
        <v>398</v>
      </c>
      <c r="B8" s="89" t="s">
        <v>399</v>
      </c>
      <c r="C8" s="85" t="str">
        <f t="shared" si="2"/>
        <v>Costi per assistenza Continuità assistenziale</v>
      </c>
      <c r="D8" s="85">
        <f>'INPUT CE'!C203</f>
        <v>7750246.6100000003</v>
      </c>
      <c r="E8" s="85">
        <f>'INPUT CE'!D203</f>
        <v>9243352.7699999996</v>
      </c>
      <c r="F8" s="85">
        <f>'INPUT CE'!E203</f>
        <v>10787900.109999999</v>
      </c>
      <c r="G8" s="85">
        <f>'INPUT CE'!F203</f>
        <v>2915597.23</v>
      </c>
      <c r="H8" s="85">
        <f t="shared" si="0"/>
        <v>1544547.3399999999</v>
      </c>
      <c r="I8" s="90">
        <f t="shared" si="1"/>
        <v>0.1670981708079935</v>
      </c>
      <c r="J8" s="88"/>
      <c r="K8" s="88"/>
      <c r="L8" s="88"/>
      <c r="M8" s="88"/>
      <c r="N8" s="76"/>
      <c r="O8" s="76"/>
      <c r="P8" s="76"/>
      <c r="Q8" s="76"/>
      <c r="R8" s="76"/>
      <c r="S8" s="76"/>
      <c r="T8" s="76"/>
      <c r="U8" s="76"/>
      <c r="V8" s="76"/>
      <c r="W8" s="76"/>
      <c r="X8" s="76"/>
      <c r="Y8" s="76"/>
      <c r="Z8" s="76"/>
    </row>
    <row r="9" spans="1:26">
      <c r="A9" s="76" t="s">
        <v>400</v>
      </c>
      <c r="B9" s="89" t="s">
        <v>401</v>
      </c>
      <c r="C9" s="85" t="str">
        <f t="shared" si="2"/>
        <v>Altro (medicina dei servizi, psicologi, medici 118, ecc)</v>
      </c>
      <c r="D9" s="85">
        <f>'INPUT CE'!C204</f>
        <v>0</v>
      </c>
      <c r="E9" s="85">
        <f>'INPUT CE'!D204</f>
        <v>0</v>
      </c>
      <c r="F9" s="85">
        <f>'INPUT CE'!E204</f>
        <v>0</v>
      </c>
      <c r="G9" s="85">
        <f>'INPUT CE'!F204</f>
        <v>0</v>
      </c>
      <c r="H9" s="85">
        <f t="shared" si="0"/>
        <v>0</v>
      </c>
      <c r="I9" s="90" t="e">
        <f t="shared" si="1"/>
        <v>#DIV/0!</v>
      </c>
      <c r="J9" s="91"/>
      <c r="K9" s="91"/>
      <c r="L9" s="91"/>
      <c r="M9" s="91"/>
      <c r="N9" s="76"/>
      <c r="O9" s="76"/>
      <c r="P9" s="76"/>
      <c r="Q9" s="76"/>
      <c r="R9" s="76"/>
      <c r="S9" s="76"/>
      <c r="T9" s="76"/>
      <c r="U9" s="76"/>
      <c r="V9" s="76"/>
      <c r="W9" s="76"/>
      <c r="X9" s="76"/>
      <c r="Y9" s="76"/>
      <c r="Z9" s="76"/>
    </row>
    <row r="10" spans="1:26">
      <c r="A10" s="76"/>
      <c r="B10" s="92"/>
      <c r="C10" s="92"/>
      <c r="D10" s="92"/>
      <c r="E10" s="92"/>
      <c r="F10" s="76"/>
      <c r="G10" s="76"/>
      <c r="H10" s="76"/>
      <c r="I10" s="76"/>
      <c r="J10" s="76"/>
      <c r="K10" s="76"/>
      <c r="L10" s="76"/>
      <c r="M10" s="76"/>
      <c r="N10" s="76"/>
      <c r="O10" s="76"/>
      <c r="P10" s="76"/>
      <c r="Q10" s="76"/>
      <c r="R10" s="76"/>
      <c r="S10" s="76"/>
      <c r="T10" s="76"/>
      <c r="U10" s="76"/>
      <c r="V10" s="76"/>
      <c r="W10" s="76"/>
      <c r="X10" s="76"/>
      <c r="Y10" s="76"/>
      <c r="Z10" s="76"/>
    </row>
    <row r="11" spans="1:26" ht="67.5" customHeight="1">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row>
    <row r="12" spans="1:26" ht="42" customHeight="1">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row>
    <row r="13" spans="1:26" ht="15" customHeight="1">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row>
    <row r="14" spans="1:26" ht="27.75" customHeight="1">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27.75" customHeight="1">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row>
    <row r="16" spans="1:26">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row>
    <row r="17" spans="1:26">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row>
    <row r="18" spans="1:26">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row>
    <row r="19" spans="1:26">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ustomHeight="1">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7" t="s">
        <v>1242</v>
      </c>
      <c r="C21" s="78"/>
      <c r="D21" s="79"/>
      <c r="E21" s="79"/>
      <c r="F21" s="79"/>
      <c r="G21" s="79"/>
      <c r="H21" s="79"/>
      <c r="I21" s="80"/>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48" customHeight="1">
      <c r="A23" s="76"/>
      <c r="B23" s="81" t="s">
        <v>1237</v>
      </c>
      <c r="C23" s="81" t="s">
        <v>1238</v>
      </c>
      <c r="D23" s="82" t="str">
        <f>'INPUT CE'!$C$7</f>
        <v>CONSUNTIVO 2019</v>
      </c>
      <c r="E23" s="82" t="str">
        <f>'INPUT CE'!$D$7</f>
        <v>CONSUNTIVO 2020</v>
      </c>
      <c r="F23" s="82" t="str">
        <f>'INPUT CE'!$E$7</f>
        <v>CONSUNTIVO 2021</v>
      </c>
      <c r="G23" s="83" t="str">
        <f>CONCATENATE('INPUT CE'!$E$7," ",'INPUT CE'!$F$7)</f>
        <v>CONSUNTIVO 2021 Di cui Covid</v>
      </c>
      <c r="H23" s="82" t="s">
        <v>1239</v>
      </c>
      <c r="I23" s="82" t="s">
        <v>1240</v>
      </c>
      <c r="J23" s="82" t="s">
        <v>1243</v>
      </c>
      <c r="K23" s="76"/>
      <c r="L23" s="76"/>
      <c r="M23" s="76"/>
      <c r="N23" s="76"/>
      <c r="O23" s="76"/>
      <c r="P23" s="76"/>
      <c r="Q23" s="76"/>
      <c r="R23" s="76"/>
      <c r="S23" s="76"/>
      <c r="T23" s="76"/>
      <c r="U23" s="76"/>
      <c r="V23" s="76"/>
      <c r="W23" s="76"/>
      <c r="X23" s="76"/>
      <c r="Y23" s="76"/>
      <c r="Z23" s="76"/>
    </row>
    <row r="24" spans="1:26" ht="15.75" customHeight="1">
      <c r="A24" s="76" t="str">
        <f t="shared" ref="A24:B24" si="3">A6</f>
        <v>BA0430</v>
      </c>
      <c r="B24" s="84" t="str">
        <f t="shared" si="3"/>
        <v>B.2.A.1.1.A) Costi per assistenza MMG</v>
      </c>
      <c r="C24" s="85" t="str">
        <f>TRIM(MID(B24,FIND(")",B24)+2,LEN(B24)-(FIND(")",B24)+1)))</f>
        <v>Costi per assistenza MMG</v>
      </c>
      <c r="D24" s="86">
        <f t="shared" ref="D24:G24" si="4">D6</f>
        <v>74175924.079999998</v>
      </c>
      <c r="E24" s="86">
        <f t="shared" si="4"/>
        <v>78297630.670000002</v>
      </c>
      <c r="F24" s="86">
        <f t="shared" si="4"/>
        <v>82037095.150000006</v>
      </c>
      <c r="G24" s="86">
        <f t="shared" si="4"/>
        <v>4431802</v>
      </c>
      <c r="H24" s="86">
        <f t="shared" ref="H24:H32" si="5">F24-E24</f>
        <v>3739464.4800000042</v>
      </c>
      <c r="I24" s="87">
        <f t="shared" ref="I24:I32" si="6">F24/E24-1</f>
        <v>4.7759612238595928E-2</v>
      </c>
      <c r="J24" s="86"/>
      <c r="K24" s="76"/>
      <c r="L24" s="76"/>
      <c r="M24" s="76"/>
      <c r="N24" s="76"/>
      <c r="O24" s="76"/>
      <c r="P24" s="76"/>
      <c r="Q24" s="76"/>
      <c r="R24" s="76"/>
      <c r="S24" s="76"/>
      <c r="T24" s="76"/>
      <c r="U24" s="76"/>
      <c r="V24" s="76"/>
      <c r="W24" s="76"/>
      <c r="X24" s="76"/>
      <c r="Y24" s="76"/>
      <c r="Z24" s="76"/>
    </row>
    <row r="25" spans="1:26" s="368" customFormat="1" ht="64.5">
      <c r="A25" s="361" t="str">
        <f t="shared" ref="A25:A32" si="7">CONCATENATE("di cui ",$A$24)</f>
        <v>di cui BA0430</v>
      </c>
      <c r="B25" s="362" t="s">
        <v>1244</v>
      </c>
      <c r="C25" s="363" t="str">
        <f t="shared" ref="C25:C32" si="8">B25</f>
        <v>COVID: Incremento indennità infermieristica da 4 e 6 € (Legge 178/2020 art. 1 c. 468 e 469)</v>
      </c>
      <c r="D25" s="364"/>
      <c r="E25" s="365">
        <v>106601.41</v>
      </c>
      <c r="F25" s="365">
        <v>232277</v>
      </c>
      <c r="G25" s="365">
        <v>232277</v>
      </c>
      <c r="H25" s="366">
        <f t="shared" si="5"/>
        <v>125675.59</v>
      </c>
      <c r="I25" s="367">
        <f t="shared" si="6"/>
        <v>1.1789299034600011</v>
      </c>
      <c r="J25" s="360" t="s">
        <v>1641</v>
      </c>
      <c r="K25" s="361"/>
      <c r="L25" s="361"/>
      <c r="M25" s="361"/>
      <c r="N25" s="361"/>
      <c r="O25" s="361"/>
      <c r="P25" s="361"/>
      <c r="Q25" s="361"/>
      <c r="R25" s="361"/>
      <c r="S25" s="361"/>
      <c r="T25" s="361"/>
      <c r="U25" s="361"/>
      <c r="V25" s="361"/>
      <c r="W25" s="361"/>
      <c r="X25" s="361"/>
      <c r="Y25" s="361"/>
      <c r="Z25" s="361"/>
    </row>
    <row r="26" spans="1:26" s="368" customFormat="1" ht="64.5">
      <c r="A26" s="361" t="str">
        <f t="shared" si="7"/>
        <v>di cui BA0430</v>
      </c>
      <c r="B26" s="362" t="s">
        <v>1245</v>
      </c>
      <c r="C26" s="363" t="str">
        <f t="shared" si="8"/>
        <v>COVID: Rimborso per esecuzione tamponi antigenici (Legge 178/2020 art. 1 c. 416)</v>
      </c>
      <c r="D26" s="364"/>
      <c r="E26" s="365">
        <v>709960</v>
      </c>
      <c r="F26" s="365">
        <v>1229381</v>
      </c>
      <c r="G26" s="365">
        <v>1229381</v>
      </c>
      <c r="H26" s="366">
        <f t="shared" si="5"/>
        <v>519421</v>
      </c>
      <c r="I26" s="367">
        <f t="shared" si="6"/>
        <v>0.73162009127274774</v>
      </c>
      <c r="J26" s="360" t="s">
        <v>1642</v>
      </c>
      <c r="K26" s="361"/>
      <c r="L26" s="361"/>
      <c r="M26" s="361"/>
      <c r="N26" s="361"/>
      <c r="O26" s="361"/>
      <c r="P26" s="361"/>
      <c r="Q26" s="361"/>
      <c r="R26" s="361"/>
      <c r="S26" s="361"/>
      <c r="T26" s="361"/>
      <c r="U26" s="361"/>
      <c r="V26" s="361"/>
      <c r="W26" s="361"/>
      <c r="X26" s="361"/>
      <c r="Y26" s="361"/>
      <c r="Z26" s="361"/>
    </row>
    <row r="27" spans="1:26" s="368" customFormat="1" ht="115.5">
      <c r="A27" s="361" t="str">
        <f t="shared" si="7"/>
        <v>di cui BA0430</v>
      </c>
      <c r="B27" s="362" t="s">
        <v>1246</v>
      </c>
      <c r="C27" s="363" t="str">
        <f t="shared" si="8"/>
        <v>COVID: Coinvolgimento nella vaccinazione (DL 41/2021 art. 20 c.2 lett. C))</v>
      </c>
      <c r="D27" s="364"/>
      <c r="E27" s="365">
        <v>0</v>
      </c>
      <c r="F27" s="365">
        <v>2043630</v>
      </c>
      <c r="G27" s="365">
        <v>2043630</v>
      </c>
      <c r="H27" s="366">
        <f t="shared" si="5"/>
        <v>2043630</v>
      </c>
      <c r="I27" s="367" t="e">
        <f t="shared" si="6"/>
        <v>#DIV/0!</v>
      </c>
      <c r="J27" s="360" t="s">
        <v>1643</v>
      </c>
      <c r="K27" s="361"/>
      <c r="L27" s="361"/>
      <c r="M27" s="361"/>
      <c r="N27" s="361"/>
      <c r="O27" s="361"/>
      <c r="P27" s="361"/>
      <c r="Q27" s="361"/>
      <c r="R27" s="361"/>
      <c r="S27" s="361"/>
      <c r="T27" s="361"/>
      <c r="U27" s="361"/>
      <c r="V27" s="361"/>
      <c r="W27" s="361"/>
      <c r="X27" s="361"/>
      <c r="Y27" s="361"/>
      <c r="Z27" s="361"/>
    </row>
    <row r="28" spans="1:26" s="368" customFormat="1" ht="64.5">
      <c r="A28" s="361" t="str">
        <f t="shared" si="7"/>
        <v>di cui BA0430</v>
      </c>
      <c r="B28" s="362" t="s">
        <v>1247</v>
      </c>
      <c r="C28" s="363" t="str">
        <f t="shared" si="8"/>
        <v>COVID: Altro diverso dai precedenti</v>
      </c>
      <c r="D28" s="364"/>
      <c r="E28" s="365">
        <v>93398.59</v>
      </c>
      <c r="F28" s="365">
        <v>926514</v>
      </c>
      <c r="G28" s="365">
        <v>926514</v>
      </c>
      <c r="H28" s="366">
        <f t="shared" si="5"/>
        <v>833115.41</v>
      </c>
      <c r="I28" s="367">
        <f t="shared" si="6"/>
        <v>8.9199998629529631</v>
      </c>
      <c r="J28" s="360" t="s">
        <v>1644</v>
      </c>
      <c r="K28" s="361"/>
      <c r="L28" s="361"/>
      <c r="M28" s="361"/>
      <c r="N28" s="361"/>
      <c r="O28" s="361"/>
      <c r="P28" s="361"/>
      <c r="Q28" s="361"/>
      <c r="R28" s="361"/>
      <c r="S28" s="361"/>
      <c r="T28" s="361"/>
      <c r="U28" s="361"/>
      <c r="V28" s="361"/>
      <c r="W28" s="361"/>
      <c r="X28" s="361"/>
      <c r="Y28" s="361"/>
      <c r="Z28" s="361"/>
    </row>
    <row r="29" spans="1:26" s="368" customFormat="1" ht="39">
      <c r="A29" s="361" t="str">
        <f t="shared" si="7"/>
        <v>di cui BA0430</v>
      </c>
      <c r="B29" s="362" t="s">
        <v>1248</v>
      </c>
      <c r="C29" s="363" t="str">
        <f t="shared" si="8"/>
        <v>Quota patto aziendale/accordi aziendali</v>
      </c>
      <c r="D29" s="364"/>
      <c r="E29" s="365">
        <v>2867640</v>
      </c>
      <c r="F29" s="365">
        <v>2855234</v>
      </c>
      <c r="G29" s="365"/>
      <c r="H29" s="366">
        <f t="shared" si="5"/>
        <v>-12406</v>
      </c>
      <c r="I29" s="367">
        <f t="shared" si="6"/>
        <v>-4.3262055209161154E-3</v>
      </c>
      <c r="J29" s="360"/>
      <c r="K29" s="361"/>
      <c r="L29" s="361"/>
      <c r="M29" s="361"/>
      <c r="N29" s="361"/>
      <c r="O29" s="361"/>
      <c r="P29" s="361"/>
      <c r="Q29" s="361"/>
      <c r="R29" s="361"/>
      <c r="S29" s="361"/>
      <c r="T29" s="361"/>
      <c r="U29" s="361"/>
      <c r="V29" s="361"/>
      <c r="W29" s="361"/>
      <c r="X29" s="361"/>
      <c r="Y29" s="361"/>
      <c r="Z29" s="361"/>
    </row>
    <row r="30" spans="1:26" s="368" customFormat="1" ht="51.75">
      <c r="A30" s="361" t="str">
        <f t="shared" si="7"/>
        <v>di cui BA0430</v>
      </c>
      <c r="B30" s="362" t="s">
        <v>1249</v>
      </c>
      <c r="C30" s="363" t="str">
        <f t="shared" si="8"/>
        <v>Indennità infermieristica/collaboratori di studio per le forme associative</v>
      </c>
      <c r="D30" s="364"/>
      <c r="E30" s="365">
        <v>2388758</v>
      </c>
      <c r="F30" s="365">
        <v>2657261</v>
      </c>
      <c r="G30" s="365"/>
      <c r="H30" s="366">
        <f t="shared" si="5"/>
        <v>268503</v>
      </c>
      <c r="I30" s="367">
        <f t="shared" si="6"/>
        <v>0.11240276327698329</v>
      </c>
      <c r="J30" s="360" t="s">
        <v>1645</v>
      </c>
      <c r="K30" s="361"/>
      <c r="L30" s="361"/>
      <c r="M30" s="361"/>
      <c r="N30" s="361"/>
      <c r="O30" s="361"/>
      <c r="P30" s="361"/>
      <c r="Q30" s="361"/>
      <c r="R30" s="361"/>
      <c r="S30" s="361"/>
      <c r="T30" s="361"/>
      <c r="U30" s="361"/>
      <c r="V30" s="361"/>
      <c r="W30" s="361"/>
      <c r="X30" s="361"/>
      <c r="Y30" s="361"/>
      <c r="Z30" s="361"/>
    </row>
    <row r="31" spans="1:26" s="368" customFormat="1" ht="29.25">
      <c r="A31" s="361" t="str">
        <f t="shared" si="7"/>
        <v>di cui BA0430</v>
      </c>
      <c r="B31" s="362" t="s">
        <v>1250</v>
      </c>
      <c r="C31" s="363" t="str">
        <f t="shared" si="8"/>
        <v>Attività presso case di riposo</v>
      </c>
      <c r="D31" s="364"/>
      <c r="E31" s="365">
        <v>2881823</v>
      </c>
      <c r="F31" s="365">
        <v>2259105</v>
      </c>
      <c r="G31" s="365"/>
      <c r="H31" s="366">
        <f t="shared" si="5"/>
        <v>-622718</v>
      </c>
      <c r="I31" s="367">
        <f t="shared" si="6"/>
        <v>-0.21608474913275377</v>
      </c>
      <c r="J31" s="360" t="s">
        <v>1646</v>
      </c>
      <c r="K31" s="361"/>
      <c r="L31" s="361"/>
      <c r="M31" s="361"/>
      <c r="N31" s="361"/>
      <c r="O31" s="361"/>
      <c r="P31" s="361"/>
      <c r="Q31" s="361"/>
      <c r="R31" s="361"/>
      <c r="S31" s="361"/>
      <c r="T31" s="361"/>
      <c r="U31" s="361"/>
      <c r="V31" s="361"/>
      <c r="W31" s="361"/>
      <c r="X31" s="361"/>
      <c r="Y31" s="361"/>
      <c r="Z31" s="361"/>
    </row>
    <row r="32" spans="1:26" s="368" customFormat="1" ht="409.6">
      <c r="A32" s="361" t="str">
        <f t="shared" si="7"/>
        <v>di cui BA0430</v>
      </c>
      <c r="B32" s="362" t="s">
        <v>1251</v>
      </c>
      <c r="C32" s="363" t="str">
        <f t="shared" si="8"/>
        <v>Altro non ricompreso nei precedenti (specificare in campo NOTE)</v>
      </c>
      <c r="D32" s="364"/>
      <c r="E32" s="365">
        <v>69249449.670000002</v>
      </c>
      <c r="F32" s="365">
        <f>F24-F25-F26-F27-F28-F29-F30-F31</f>
        <v>69833693.150000006</v>
      </c>
      <c r="G32" s="365"/>
      <c r="H32" s="366">
        <f t="shared" si="5"/>
        <v>584243.48000000417</v>
      </c>
      <c r="I32" s="367">
        <f t="shared" si="6"/>
        <v>8.4367960003168818E-3</v>
      </c>
      <c r="J32" s="360" t="s">
        <v>1647</v>
      </c>
      <c r="K32" s="361"/>
      <c r="L32" s="361"/>
      <c r="M32" s="361"/>
      <c r="N32" s="361"/>
      <c r="O32" s="361"/>
      <c r="P32" s="361"/>
      <c r="Q32" s="361"/>
      <c r="R32" s="361"/>
      <c r="S32" s="361"/>
      <c r="T32" s="361"/>
      <c r="U32" s="361"/>
      <c r="V32" s="361"/>
      <c r="W32" s="361"/>
      <c r="X32" s="361"/>
      <c r="Y32" s="361"/>
      <c r="Z32" s="361"/>
    </row>
    <row r="33" spans="1:26" ht="15.75" customHeight="1">
      <c r="A33" s="95"/>
      <c r="B33" s="96" t="s">
        <v>1252</v>
      </c>
      <c r="C33" s="96"/>
      <c r="D33" s="97"/>
      <c r="E33" s="98">
        <f t="shared" ref="E33:G33" si="9">E24-SUM(E25:E32)</f>
        <v>0</v>
      </c>
      <c r="F33" s="98">
        <f t="shared" si="9"/>
        <v>0</v>
      </c>
      <c r="G33" s="98">
        <f t="shared" si="9"/>
        <v>0</v>
      </c>
      <c r="H33" s="96"/>
      <c r="I33" s="96"/>
      <c r="J33" s="95"/>
      <c r="K33" s="95"/>
      <c r="L33" s="95"/>
      <c r="M33" s="95"/>
      <c r="N33" s="95"/>
      <c r="O33" s="95"/>
      <c r="P33" s="95"/>
      <c r="Q33" s="95"/>
      <c r="R33" s="95"/>
      <c r="S33" s="95"/>
      <c r="T33" s="95"/>
      <c r="U33" s="95"/>
      <c r="V33" s="95"/>
      <c r="W33" s="95"/>
      <c r="X33" s="95"/>
      <c r="Y33" s="95"/>
      <c r="Z33" s="95"/>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7" t="s">
        <v>1253</v>
      </c>
      <c r="C35" s="78"/>
      <c r="D35" s="79"/>
      <c r="E35" s="79"/>
      <c r="F35" s="79"/>
      <c r="G35" s="79"/>
      <c r="H35" s="79"/>
      <c r="I35" s="80"/>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30.75" customHeight="1">
      <c r="A37" s="76"/>
      <c r="B37" s="81" t="s">
        <v>1237</v>
      </c>
      <c r="C37" s="81" t="s">
        <v>1238</v>
      </c>
      <c r="D37" s="82" t="str">
        <f>'INPUT CE'!$C$7</f>
        <v>CONSUNTIVO 2019</v>
      </c>
      <c r="E37" s="82" t="str">
        <f>'INPUT CE'!$D$7</f>
        <v>CONSUNTIVO 2020</v>
      </c>
      <c r="F37" s="82" t="str">
        <f>'INPUT CE'!$E$7</f>
        <v>CONSUNTIVO 2021</v>
      </c>
      <c r="G37" s="83" t="str">
        <f>CONCATENATE('INPUT CE'!$E$7," ",'INPUT CE'!$F$7)</f>
        <v>CONSUNTIVO 2021 Di cui Covid</v>
      </c>
      <c r="H37" s="82" t="s">
        <v>1239</v>
      </c>
      <c r="I37" s="82" t="s">
        <v>1240</v>
      </c>
      <c r="J37" s="82" t="s">
        <v>1243</v>
      </c>
      <c r="K37" s="76"/>
      <c r="L37" s="76"/>
      <c r="M37" s="76"/>
      <c r="N37" s="76"/>
      <c r="O37" s="76"/>
      <c r="P37" s="76"/>
      <c r="Q37" s="76"/>
      <c r="R37" s="76"/>
      <c r="S37" s="76"/>
      <c r="T37" s="76"/>
      <c r="U37" s="76"/>
      <c r="V37" s="76"/>
      <c r="W37" s="76"/>
      <c r="X37" s="76"/>
      <c r="Y37" s="76"/>
      <c r="Z37" s="76"/>
    </row>
    <row r="38" spans="1:26" ht="15.75" customHeight="1">
      <c r="A38" s="76" t="str">
        <f t="shared" ref="A38:B38" si="10">A7</f>
        <v>BA0440</v>
      </c>
      <c r="B38" s="84" t="str">
        <f t="shared" si="10"/>
        <v>B.2.A.1.1.B) Costi per assistenza PLS</v>
      </c>
      <c r="C38" s="85" t="str">
        <f>TRIM(MID(B38,FIND(")",B38)+2,LEN(B38)-(FIND(")",B38)+1)))</f>
        <v>Costi per assistenza PLS</v>
      </c>
      <c r="D38" s="86">
        <f t="shared" ref="D38:G38" si="11">D7</f>
        <v>18838842.25</v>
      </c>
      <c r="E38" s="86">
        <f t="shared" si="11"/>
        <v>19091680.93</v>
      </c>
      <c r="F38" s="86">
        <f t="shared" si="11"/>
        <v>19201371.66</v>
      </c>
      <c r="G38" s="86">
        <f t="shared" si="11"/>
        <v>148885</v>
      </c>
      <c r="H38" s="86">
        <f t="shared" ref="H38:H44" si="12">F38-E38</f>
        <v>109690.73000000045</v>
      </c>
      <c r="I38" s="87">
        <f t="shared" ref="I38:I44" si="13">F38/E38-1</f>
        <v>5.7454726172192494E-3</v>
      </c>
      <c r="J38" s="86"/>
      <c r="K38" s="76"/>
      <c r="L38" s="76"/>
      <c r="M38" s="76"/>
      <c r="N38" s="76"/>
      <c r="O38" s="76"/>
      <c r="P38" s="76"/>
      <c r="Q38" s="76"/>
      <c r="R38" s="76"/>
      <c r="S38" s="76"/>
      <c r="T38" s="76"/>
      <c r="U38" s="76"/>
      <c r="V38" s="76"/>
      <c r="W38" s="76"/>
      <c r="X38" s="76"/>
      <c r="Y38" s="76"/>
      <c r="Z38" s="76"/>
    </row>
    <row r="39" spans="1:26" s="368" customFormat="1" ht="46.5" customHeight="1">
      <c r="A39" s="361" t="str">
        <f t="shared" ref="A39:A44" si="14">CONCATENATE("di cui ",$A$38)</f>
        <v>di cui BA0440</v>
      </c>
      <c r="B39" s="362" t="s">
        <v>1245</v>
      </c>
      <c r="C39" s="363" t="str">
        <f t="shared" ref="C39:C44" si="15">B39</f>
        <v>COVID: Rimborso per esecuzione tamponi antigenici (Legge 178/2020 art. 1 c. 416)</v>
      </c>
      <c r="D39" s="364"/>
      <c r="E39" s="369">
        <v>5270</v>
      </c>
      <c r="F39" s="369">
        <v>148885</v>
      </c>
      <c r="G39" s="365">
        <v>148885</v>
      </c>
      <c r="H39" s="366">
        <f t="shared" si="12"/>
        <v>143615</v>
      </c>
      <c r="I39" s="367">
        <f t="shared" si="13"/>
        <v>27.251423149905122</v>
      </c>
      <c r="J39" s="360" t="s">
        <v>1648</v>
      </c>
      <c r="K39" s="361"/>
      <c r="L39" s="361"/>
      <c r="M39" s="361"/>
      <c r="N39" s="361"/>
      <c r="O39" s="361"/>
      <c r="P39" s="361"/>
      <c r="Q39" s="361"/>
      <c r="R39" s="361"/>
      <c r="S39" s="361"/>
      <c r="T39" s="361"/>
      <c r="U39" s="361"/>
      <c r="V39" s="361"/>
      <c r="W39" s="361"/>
      <c r="X39" s="361"/>
      <c r="Y39" s="361"/>
      <c r="Z39" s="361"/>
    </row>
    <row r="40" spans="1:26" s="368" customFormat="1" ht="36.75" customHeight="1">
      <c r="A40" s="361" t="str">
        <f t="shared" si="14"/>
        <v>di cui BA0440</v>
      </c>
      <c r="B40" s="362" t="s">
        <v>1246</v>
      </c>
      <c r="C40" s="363" t="str">
        <f t="shared" si="15"/>
        <v>COVID: Coinvolgimento nella vaccinazione (DL 41/2021 art. 20 c.2 lett. C))</v>
      </c>
      <c r="D40" s="364"/>
      <c r="E40" s="369">
        <v>0</v>
      </c>
      <c r="F40" s="369"/>
      <c r="G40" s="365"/>
      <c r="H40" s="366">
        <f t="shared" si="12"/>
        <v>0</v>
      </c>
      <c r="I40" s="367" t="e">
        <f t="shared" si="13"/>
        <v>#DIV/0!</v>
      </c>
      <c r="J40" s="360"/>
      <c r="K40" s="361"/>
      <c r="L40" s="361"/>
      <c r="M40" s="361"/>
      <c r="N40" s="361"/>
      <c r="O40" s="361"/>
      <c r="P40" s="361"/>
      <c r="Q40" s="361"/>
      <c r="R40" s="361"/>
      <c r="S40" s="361"/>
      <c r="T40" s="361"/>
      <c r="U40" s="361"/>
      <c r="V40" s="361"/>
      <c r="W40" s="361"/>
      <c r="X40" s="361"/>
      <c r="Y40" s="361"/>
      <c r="Z40" s="361"/>
    </row>
    <row r="41" spans="1:26" s="368" customFormat="1" ht="24.75" customHeight="1">
      <c r="A41" s="361" t="str">
        <f t="shared" si="14"/>
        <v>di cui BA0440</v>
      </c>
      <c r="B41" s="362" t="s">
        <v>1247</v>
      </c>
      <c r="C41" s="363" t="str">
        <f t="shared" si="15"/>
        <v>COVID: Altro diverso dai precedenti</v>
      </c>
      <c r="D41" s="364"/>
      <c r="E41" s="369">
        <v>0</v>
      </c>
      <c r="F41" s="369"/>
      <c r="G41" s="365"/>
      <c r="H41" s="366">
        <f t="shared" si="12"/>
        <v>0</v>
      </c>
      <c r="I41" s="367" t="e">
        <f t="shared" si="13"/>
        <v>#DIV/0!</v>
      </c>
      <c r="J41" s="360"/>
      <c r="K41" s="361"/>
      <c r="L41" s="361"/>
      <c r="M41" s="361"/>
      <c r="N41" s="361"/>
      <c r="O41" s="361"/>
      <c r="P41" s="361"/>
      <c r="Q41" s="361"/>
      <c r="R41" s="361"/>
      <c r="S41" s="361"/>
      <c r="T41" s="361"/>
      <c r="U41" s="361"/>
      <c r="V41" s="361"/>
      <c r="W41" s="361"/>
      <c r="X41" s="361"/>
      <c r="Y41" s="361"/>
      <c r="Z41" s="361"/>
    </row>
    <row r="42" spans="1:26" s="368" customFormat="1" ht="21.75" customHeight="1">
      <c r="A42" s="361" t="str">
        <f t="shared" si="14"/>
        <v>di cui BA0440</v>
      </c>
      <c r="B42" s="362" t="s">
        <v>1248</v>
      </c>
      <c r="C42" s="363" t="str">
        <f t="shared" si="15"/>
        <v>Quota patto aziendale/accordi aziendali</v>
      </c>
      <c r="D42" s="364"/>
      <c r="E42" s="369">
        <v>1070334</v>
      </c>
      <c r="F42" s="369">
        <v>1044214</v>
      </c>
      <c r="G42" s="365"/>
      <c r="H42" s="366">
        <f t="shared" si="12"/>
        <v>-26120</v>
      </c>
      <c r="I42" s="367">
        <f t="shared" si="13"/>
        <v>-2.4403597381751907E-2</v>
      </c>
      <c r="J42" s="360"/>
      <c r="K42" s="361"/>
      <c r="L42" s="361"/>
      <c r="M42" s="361"/>
      <c r="N42" s="361"/>
      <c r="O42" s="361"/>
      <c r="P42" s="361"/>
      <c r="Q42" s="361"/>
      <c r="R42" s="361"/>
      <c r="S42" s="361"/>
      <c r="T42" s="361"/>
      <c r="U42" s="361"/>
      <c r="V42" s="361"/>
      <c r="W42" s="361"/>
      <c r="X42" s="361"/>
      <c r="Y42" s="361"/>
      <c r="Z42" s="361"/>
    </row>
    <row r="43" spans="1:26" s="368" customFormat="1" ht="15" customHeight="1">
      <c r="A43" s="361" t="str">
        <f t="shared" si="14"/>
        <v>di cui BA0440</v>
      </c>
      <c r="B43" s="362" t="s">
        <v>1254</v>
      </c>
      <c r="C43" s="363" t="str">
        <f t="shared" si="15"/>
        <v>Indennità per bilanci di salute</v>
      </c>
      <c r="D43" s="364"/>
      <c r="E43" s="369">
        <v>694832</v>
      </c>
      <c r="F43" s="369">
        <v>788984</v>
      </c>
      <c r="G43" s="365"/>
      <c r="H43" s="366">
        <f t="shared" si="12"/>
        <v>94152</v>
      </c>
      <c r="I43" s="367">
        <f t="shared" si="13"/>
        <v>0.13550325834158472</v>
      </c>
      <c r="J43" s="360"/>
      <c r="K43" s="361"/>
      <c r="L43" s="361"/>
      <c r="M43" s="361"/>
      <c r="N43" s="361"/>
      <c r="O43" s="361"/>
      <c r="P43" s="361"/>
      <c r="Q43" s="361"/>
      <c r="R43" s="361"/>
      <c r="S43" s="361"/>
      <c r="T43" s="361"/>
      <c r="U43" s="361"/>
      <c r="V43" s="361"/>
      <c r="W43" s="361"/>
      <c r="X43" s="361"/>
      <c r="Y43" s="361"/>
      <c r="Z43" s="361"/>
    </row>
    <row r="44" spans="1:26" s="368" customFormat="1" ht="409.6">
      <c r="A44" s="361" t="str">
        <f t="shared" si="14"/>
        <v>di cui BA0440</v>
      </c>
      <c r="B44" s="362" t="s">
        <v>1251</v>
      </c>
      <c r="C44" s="363" t="str">
        <f t="shared" si="15"/>
        <v>Altro non ricompreso nei precedenti (specificare in campo NOTE)</v>
      </c>
      <c r="D44" s="364"/>
      <c r="E44" s="369">
        <v>17321244.93</v>
      </c>
      <c r="F44" s="369">
        <f>F38-F39-F42-F43</f>
        <v>17219288.66</v>
      </c>
      <c r="G44" s="365"/>
      <c r="H44" s="366">
        <f t="shared" si="12"/>
        <v>-101956.26999999955</v>
      </c>
      <c r="I44" s="367">
        <f t="shared" si="13"/>
        <v>-5.8861975806030475E-3</v>
      </c>
      <c r="J44" s="360" t="s">
        <v>1649</v>
      </c>
      <c r="K44" s="361"/>
      <c r="L44" s="361"/>
      <c r="M44" s="361"/>
      <c r="N44" s="361"/>
      <c r="O44" s="361"/>
      <c r="P44" s="361"/>
      <c r="Q44" s="361"/>
      <c r="R44" s="361"/>
      <c r="S44" s="361"/>
      <c r="T44" s="361"/>
      <c r="U44" s="361"/>
      <c r="V44" s="361"/>
      <c r="W44" s="361"/>
      <c r="X44" s="361"/>
      <c r="Y44" s="361"/>
      <c r="Z44" s="361"/>
    </row>
    <row r="45" spans="1:26" ht="15.75" customHeight="1">
      <c r="A45" s="76"/>
      <c r="B45" s="96" t="s">
        <v>1252</v>
      </c>
      <c r="C45" s="96"/>
      <c r="D45" s="98"/>
      <c r="E45" s="98">
        <f t="shared" ref="E45:G45" si="16">E38-SUM(E39:E44)</f>
        <v>0</v>
      </c>
      <c r="F45" s="98">
        <f t="shared" si="16"/>
        <v>0</v>
      </c>
      <c r="G45" s="98">
        <f t="shared" si="16"/>
        <v>0</v>
      </c>
      <c r="H45" s="96"/>
      <c r="I45" s="9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7" t="s">
        <v>1255</v>
      </c>
      <c r="C47" s="78"/>
      <c r="D47" s="79"/>
      <c r="E47" s="79"/>
      <c r="F47" s="79"/>
      <c r="G47" s="79"/>
      <c r="H47" s="79"/>
      <c r="I47" s="80"/>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32.25" customHeight="1">
      <c r="A49" s="76"/>
      <c r="B49" s="81" t="s">
        <v>1237</v>
      </c>
      <c r="C49" s="81" t="s">
        <v>1238</v>
      </c>
      <c r="D49" s="82" t="str">
        <f>'INPUT CE'!$C$7</f>
        <v>CONSUNTIVO 2019</v>
      </c>
      <c r="E49" s="82" t="str">
        <f>'INPUT CE'!$D$7</f>
        <v>CONSUNTIVO 2020</v>
      </c>
      <c r="F49" s="82" t="str">
        <f>'INPUT CE'!$E$7</f>
        <v>CONSUNTIVO 2021</v>
      </c>
      <c r="G49" s="83" t="str">
        <f>CONCATENATE('INPUT CE'!$E$7," ",'INPUT CE'!$F$7)</f>
        <v>CONSUNTIVO 2021 Di cui Covid</v>
      </c>
      <c r="H49" s="82" t="s">
        <v>1239</v>
      </c>
      <c r="I49" s="82" t="s">
        <v>1240</v>
      </c>
      <c r="J49" s="82" t="s">
        <v>1243</v>
      </c>
      <c r="K49" s="76"/>
      <c r="L49" s="76"/>
      <c r="M49" s="76"/>
      <c r="N49" s="76"/>
      <c r="O49" s="76"/>
      <c r="P49" s="76"/>
      <c r="Q49" s="76"/>
      <c r="R49" s="76"/>
      <c r="S49" s="76"/>
      <c r="T49" s="76"/>
      <c r="U49" s="76"/>
      <c r="V49" s="76"/>
      <c r="W49" s="76"/>
      <c r="X49" s="76"/>
      <c r="Y49" s="76"/>
      <c r="Z49" s="76"/>
    </row>
    <row r="50" spans="1:26" ht="15.75" customHeight="1">
      <c r="A50" s="76" t="str">
        <f t="shared" ref="A50:B50" si="17">A8</f>
        <v>BA0450</v>
      </c>
      <c r="B50" s="84" t="str">
        <f t="shared" si="17"/>
        <v>B.2.A.1.1.C) Costi per assistenza Continuità assistenziale</v>
      </c>
      <c r="C50" s="85" t="str">
        <f>TRIM(MID(B50,FIND(")",B50)+2,LEN(B50)-(FIND(")",B50)+1)))</f>
        <v>Costi per assistenza Continuità assistenziale</v>
      </c>
      <c r="D50" s="86">
        <f t="shared" ref="D50:G50" si="18">D8</f>
        <v>7750246.6100000003</v>
      </c>
      <c r="E50" s="86">
        <f t="shared" si="18"/>
        <v>9243352.7699999996</v>
      </c>
      <c r="F50" s="86">
        <f t="shared" si="18"/>
        <v>10787900.109999999</v>
      </c>
      <c r="G50" s="86">
        <f t="shared" si="18"/>
        <v>2915597.23</v>
      </c>
      <c r="H50" s="86">
        <f t="shared" ref="H50:H57" si="19">F50-E50</f>
        <v>1544547.3399999999</v>
      </c>
      <c r="I50" s="87">
        <f t="shared" ref="I50:I57" si="20">F50/E50-1</f>
        <v>0.1670981708079935</v>
      </c>
      <c r="J50" s="86"/>
      <c r="K50" s="76"/>
      <c r="L50" s="76"/>
      <c r="M50" s="76"/>
      <c r="N50" s="76"/>
      <c r="O50" s="76"/>
      <c r="P50" s="76"/>
      <c r="Q50" s="76"/>
      <c r="R50" s="76"/>
      <c r="S50" s="76"/>
      <c r="T50" s="76"/>
      <c r="U50" s="76"/>
      <c r="V50" s="76"/>
      <c r="W50" s="76"/>
      <c r="X50" s="76"/>
      <c r="Y50" s="76"/>
      <c r="Z50" s="76"/>
    </row>
    <row r="51" spans="1:26" s="368" customFormat="1" ht="29.25">
      <c r="A51" s="361" t="str">
        <f t="shared" ref="A51:A57" si="21">CONCATENATE("di cui ",$A$50)</f>
        <v>di cui BA0450</v>
      </c>
      <c r="B51" s="362" t="s">
        <v>1256</v>
      </c>
      <c r="C51" s="363" t="str">
        <f t="shared" ref="C51:C57" si="22">B51</f>
        <v>COVID: USCA</v>
      </c>
      <c r="D51" s="364"/>
      <c r="E51" s="365">
        <v>1316492.8600000001</v>
      </c>
      <c r="F51" s="365">
        <v>2897346.48</v>
      </c>
      <c r="G51" s="365">
        <v>2897346.48</v>
      </c>
      <c r="H51" s="366">
        <f t="shared" si="19"/>
        <v>1580853.6199999999</v>
      </c>
      <c r="I51" s="367">
        <f t="shared" si="20"/>
        <v>1.2008068315691434</v>
      </c>
      <c r="J51" s="365" t="s">
        <v>1650</v>
      </c>
      <c r="K51" s="361"/>
      <c r="L51" s="361"/>
      <c r="M51" s="361"/>
      <c r="N51" s="361"/>
      <c r="O51" s="361"/>
      <c r="P51" s="361"/>
      <c r="Q51" s="361"/>
      <c r="R51" s="361"/>
      <c r="S51" s="361"/>
      <c r="T51" s="361"/>
      <c r="U51" s="361"/>
      <c r="V51" s="361"/>
      <c r="W51" s="361"/>
      <c r="X51" s="361"/>
      <c r="Y51" s="361"/>
      <c r="Z51" s="361"/>
    </row>
    <row r="52" spans="1:26" s="368" customFormat="1" ht="26.25" customHeight="1">
      <c r="A52" s="361" t="str">
        <f t="shared" si="21"/>
        <v>di cui BA0450</v>
      </c>
      <c r="B52" s="362" t="s">
        <v>1246</v>
      </c>
      <c r="C52" s="363" t="str">
        <f t="shared" si="22"/>
        <v>COVID: Coinvolgimento nella vaccinazione (DL 41/2021 art. 20 c.2 lett. C))</v>
      </c>
      <c r="D52" s="364"/>
      <c r="E52" s="365"/>
      <c r="F52" s="365">
        <v>260.04000000000002</v>
      </c>
      <c r="G52" s="365">
        <v>260.04000000000002</v>
      </c>
      <c r="H52" s="366">
        <f t="shared" si="19"/>
        <v>260.04000000000002</v>
      </c>
      <c r="I52" s="367" t="e">
        <f t="shared" si="20"/>
        <v>#DIV/0!</v>
      </c>
      <c r="J52" s="365" t="s">
        <v>1651</v>
      </c>
      <c r="K52" s="361"/>
      <c r="L52" s="361"/>
      <c r="M52" s="361"/>
      <c r="N52" s="361"/>
      <c r="O52" s="361"/>
      <c r="P52" s="361"/>
      <c r="Q52" s="361"/>
      <c r="R52" s="361"/>
      <c r="S52" s="361"/>
      <c r="T52" s="361"/>
      <c r="U52" s="361"/>
      <c r="V52" s="361"/>
      <c r="W52" s="361"/>
      <c r="X52" s="361"/>
      <c r="Y52" s="361"/>
      <c r="Z52" s="361"/>
    </row>
    <row r="53" spans="1:26" s="368" customFormat="1" ht="32.25" customHeight="1">
      <c r="A53" s="361" t="str">
        <f t="shared" si="21"/>
        <v>di cui BA0450</v>
      </c>
      <c r="B53" s="362" t="s">
        <v>1257</v>
      </c>
      <c r="C53" s="363" t="str">
        <f t="shared" si="22"/>
        <v>COVID: Rimborso per esecuzione tamponi antigenici ai sensi del Protocollo d'Intesa MG del 30/10/2020</v>
      </c>
      <c r="D53" s="364"/>
      <c r="E53" s="365"/>
      <c r="F53" s="365">
        <v>17990.71</v>
      </c>
      <c r="G53" s="365">
        <v>17990.71</v>
      </c>
      <c r="H53" s="366">
        <f t="shared" si="19"/>
        <v>17990.71</v>
      </c>
      <c r="I53" s="367" t="e">
        <f t="shared" si="20"/>
        <v>#DIV/0!</v>
      </c>
      <c r="J53" s="365" t="s">
        <v>1652</v>
      </c>
      <c r="K53" s="361"/>
      <c r="L53" s="361"/>
      <c r="M53" s="361"/>
      <c r="N53" s="361"/>
      <c r="O53" s="361"/>
      <c r="P53" s="361"/>
      <c r="Q53" s="361"/>
      <c r="R53" s="361"/>
      <c r="S53" s="361"/>
      <c r="T53" s="361"/>
      <c r="U53" s="361"/>
      <c r="V53" s="361"/>
      <c r="W53" s="361"/>
      <c r="X53" s="361"/>
      <c r="Y53" s="361"/>
      <c r="Z53" s="361"/>
    </row>
    <row r="54" spans="1:26" s="368" customFormat="1" ht="29.25">
      <c r="A54" s="361" t="str">
        <f t="shared" si="21"/>
        <v>di cui BA0450</v>
      </c>
      <c r="B54" s="362" t="s">
        <v>1247</v>
      </c>
      <c r="C54" s="363" t="str">
        <f t="shared" si="22"/>
        <v>COVID: Altro diverso dai precedenti</v>
      </c>
      <c r="D54" s="364"/>
      <c r="E54" s="365"/>
      <c r="F54" s="365"/>
      <c r="G54" s="365"/>
      <c r="H54" s="366">
        <f t="shared" si="19"/>
        <v>0</v>
      </c>
      <c r="I54" s="367" t="e">
        <f t="shared" si="20"/>
        <v>#DIV/0!</v>
      </c>
      <c r="J54" s="365"/>
      <c r="K54" s="361"/>
      <c r="L54" s="361"/>
      <c r="M54" s="361"/>
      <c r="N54" s="361"/>
      <c r="O54" s="361"/>
      <c r="P54" s="361"/>
      <c r="Q54" s="361"/>
      <c r="R54" s="361"/>
      <c r="S54" s="361"/>
      <c r="T54" s="361"/>
      <c r="U54" s="361"/>
      <c r="V54" s="361"/>
      <c r="W54" s="361"/>
      <c r="X54" s="361"/>
      <c r="Y54" s="361"/>
      <c r="Z54" s="361"/>
    </row>
    <row r="55" spans="1:26" s="368" customFormat="1" ht="39">
      <c r="A55" s="361" t="str">
        <f t="shared" si="21"/>
        <v>di cui BA0450</v>
      </c>
      <c r="B55" s="362" t="s">
        <v>1248</v>
      </c>
      <c r="C55" s="363" t="str">
        <f t="shared" si="22"/>
        <v>Quota patto aziendale/accordi aziendali</v>
      </c>
      <c r="D55" s="364"/>
      <c r="E55" s="365">
        <v>2040756.31</v>
      </c>
      <c r="F55" s="365">
        <v>2031756.86</v>
      </c>
      <c r="G55" s="365"/>
      <c r="H55" s="366">
        <f t="shared" si="19"/>
        <v>-8999.4499999999534</v>
      </c>
      <c r="I55" s="367">
        <f t="shared" si="20"/>
        <v>-4.4098601856092934E-3</v>
      </c>
      <c r="J55" s="365" t="s">
        <v>1653</v>
      </c>
      <c r="K55" s="361"/>
      <c r="L55" s="361"/>
      <c r="M55" s="361"/>
      <c r="N55" s="361"/>
      <c r="O55" s="361"/>
      <c r="P55" s="361"/>
      <c r="Q55" s="361"/>
      <c r="R55" s="361"/>
      <c r="S55" s="361"/>
      <c r="T55" s="361"/>
      <c r="U55" s="361"/>
      <c r="V55" s="361"/>
      <c r="W55" s="361"/>
      <c r="X55" s="361"/>
      <c r="Y55" s="361"/>
      <c r="Z55" s="361"/>
    </row>
    <row r="56" spans="1:26" s="368" customFormat="1" ht="29.25">
      <c r="A56" s="361" t="str">
        <f t="shared" si="21"/>
        <v>di cui BA0450</v>
      </c>
      <c r="B56" s="362" t="s">
        <v>1250</v>
      </c>
      <c r="C56" s="363" t="str">
        <f t="shared" si="22"/>
        <v>Attività presso case di riposo</v>
      </c>
      <c r="D56" s="364"/>
      <c r="E56" s="365"/>
      <c r="F56" s="365"/>
      <c r="G56" s="365"/>
      <c r="H56" s="366">
        <f t="shared" si="19"/>
        <v>0</v>
      </c>
      <c r="I56" s="367" t="e">
        <f t="shared" si="20"/>
        <v>#DIV/0!</v>
      </c>
      <c r="J56" s="365"/>
      <c r="K56" s="361"/>
      <c r="L56" s="361"/>
      <c r="M56" s="361"/>
      <c r="N56" s="361"/>
      <c r="O56" s="361"/>
      <c r="P56" s="361"/>
      <c r="Q56" s="361"/>
      <c r="R56" s="361"/>
      <c r="S56" s="361"/>
      <c r="T56" s="361"/>
      <c r="U56" s="361"/>
      <c r="V56" s="361"/>
      <c r="W56" s="361"/>
      <c r="X56" s="361"/>
      <c r="Y56" s="361"/>
      <c r="Z56" s="361"/>
    </row>
    <row r="57" spans="1:26" s="368" customFormat="1" ht="29.25" customHeight="1">
      <c r="A57" s="361" t="str">
        <f t="shared" si="21"/>
        <v>di cui BA0450</v>
      </c>
      <c r="B57" s="362" t="s">
        <v>1251</v>
      </c>
      <c r="C57" s="363" t="str">
        <f t="shared" si="22"/>
        <v>Altro non ricompreso nei precedenti (specificare in campo NOTE)</v>
      </c>
      <c r="D57" s="364"/>
      <c r="E57" s="365">
        <v>5886103.5999999996</v>
      </c>
      <c r="F57" s="365">
        <v>5840546.0199999996</v>
      </c>
      <c r="G57" s="365"/>
      <c r="H57" s="366">
        <f t="shared" si="19"/>
        <v>-45557.580000000075</v>
      </c>
      <c r="I57" s="367">
        <f t="shared" si="20"/>
        <v>-7.7398535764814369E-3</v>
      </c>
      <c r="J57" s="365" t="s">
        <v>1654</v>
      </c>
      <c r="K57" s="361"/>
      <c r="L57" s="361"/>
      <c r="M57" s="361"/>
      <c r="N57" s="361"/>
      <c r="O57" s="361"/>
      <c r="P57" s="361"/>
      <c r="Q57" s="361"/>
      <c r="R57" s="361"/>
      <c r="S57" s="361"/>
      <c r="T57" s="361"/>
      <c r="U57" s="361"/>
      <c r="V57" s="361"/>
      <c r="W57" s="361"/>
      <c r="X57" s="361"/>
      <c r="Y57" s="361"/>
      <c r="Z57" s="361"/>
    </row>
    <row r="58" spans="1:26" ht="15.75" customHeight="1">
      <c r="A58" s="76"/>
      <c r="B58" s="96" t="s">
        <v>1252</v>
      </c>
      <c r="C58" s="96"/>
      <c r="D58" s="98"/>
      <c r="E58" s="98">
        <f t="shared" ref="E58:G58" si="23">E50-SUM(E51:E57)</f>
        <v>0</v>
      </c>
      <c r="F58" s="98">
        <f t="shared" si="23"/>
        <v>0</v>
      </c>
      <c r="G58" s="98">
        <f t="shared" si="23"/>
        <v>0</v>
      </c>
      <c r="H58" s="96"/>
      <c r="I58" s="9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7" t="s">
        <v>1258</v>
      </c>
      <c r="C60" s="78"/>
      <c r="D60" s="79"/>
      <c r="E60" s="79"/>
      <c r="F60" s="79"/>
      <c r="G60" s="79"/>
      <c r="H60" s="79"/>
      <c r="I60" s="80"/>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32.25" customHeight="1">
      <c r="A62" s="76"/>
      <c r="B62" s="81" t="s">
        <v>1237</v>
      </c>
      <c r="C62" s="81" t="s">
        <v>1238</v>
      </c>
      <c r="D62" s="82" t="str">
        <f>'INPUT CE'!$C$7</f>
        <v>CONSUNTIVO 2019</v>
      </c>
      <c r="E62" s="82" t="str">
        <f>'INPUT CE'!$D$7</f>
        <v>CONSUNTIVO 2020</v>
      </c>
      <c r="F62" s="82" t="str">
        <f>'INPUT CE'!$E$7</f>
        <v>CONSUNTIVO 2021</v>
      </c>
      <c r="G62" s="83" t="str">
        <f>CONCATENATE('INPUT CE'!$E$7," ",'INPUT CE'!$F$7)</f>
        <v>CONSUNTIVO 2021 Di cui Covid</v>
      </c>
      <c r="H62" s="82" t="s">
        <v>1239</v>
      </c>
      <c r="I62" s="82" t="s">
        <v>1240</v>
      </c>
      <c r="J62" s="82" t="s">
        <v>1243</v>
      </c>
      <c r="K62" s="76"/>
      <c r="L62" s="76"/>
      <c r="M62" s="76"/>
      <c r="N62" s="76"/>
      <c r="O62" s="76"/>
      <c r="P62" s="76"/>
      <c r="Q62" s="76"/>
      <c r="R62" s="76"/>
      <c r="S62" s="76"/>
      <c r="T62" s="76"/>
      <c r="U62" s="76"/>
      <c r="V62" s="76"/>
      <c r="W62" s="76"/>
      <c r="X62" s="76"/>
      <c r="Y62" s="76"/>
      <c r="Z62" s="76"/>
    </row>
    <row r="63" spans="1:26" ht="15.75" customHeight="1">
      <c r="A63" s="76" t="str">
        <f t="shared" ref="A63:B63" si="24">A9</f>
        <v>BA0460</v>
      </c>
      <c r="B63" s="84" t="str">
        <f t="shared" si="24"/>
        <v>B.2.A.1.1.D) Altro (medicina dei servizi, psicologi, medici 118, ecc)</v>
      </c>
      <c r="C63" s="85" t="str">
        <f>TRIM(MID(B63,FIND(")",B63)+2,LEN(B63)-(FIND(")",B63)+1)))</f>
        <v>Altro (medicina dei servizi, psicologi, medici 118, ecc)</v>
      </c>
      <c r="D63" s="86">
        <f t="shared" ref="D63:G63" si="25">D9</f>
        <v>0</v>
      </c>
      <c r="E63" s="86">
        <f t="shared" si="25"/>
        <v>0</v>
      </c>
      <c r="F63" s="86">
        <f t="shared" si="25"/>
        <v>0</v>
      </c>
      <c r="G63" s="86">
        <f t="shared" si="25"/>
        <v>0</v>
      </c>
      <c r="H63" s="86">
        <f t="shared" ref="H63:H66" si="26">F63-E63</f>
        <v>0</v>
      </c>
      <c r="I63" s="87" t="e">
        <f t="shared" ref="I63:I66" si="27">F63/E63-1</f>
        <v>#DIV/0!</v>
      </c>
      <c r="J63" s="86"/>
      <c r="K63" s="76"/>
      <c r="L63" s="76"/>
      <c r="M63" s="76"/>
      <c r="N63" s="76"/>
      <c r="O63" s="76"/>
      <c r="P63" s="76"/>
      <c r="Q63" s="76"/>
      <c r="R63" s="76"/>
      <c r="S63" s="76"/>
      <c r="T63" s="76"/>
      <c r="U63" s="76"/>
      <c r="V63" s="76"/>
      <c r="W63" s="76"/>
      <c r="X63" s="76"/>
      <c r="Y63" s="76"/>
      <c r="Z63" s="76"/>
    </row>
    <row r="64" spans="1:26" ht="15.75" customHeight="1">
      <c r="A64" s="76" t="str">
        <f t="shared" ref="A64:A66" si="28">CONCATENATE("di cui ",$A$63)</f>
        <v>di cui BA0460</v>
      </c>
      <c r="B64" s="89" t="s">
        <v>1246</v>
      </c>
      <c r="C64" s="85" t="str">
        <f t="shared" ref="C64:C66" si="29">B64</f>
        <v>COVID: Coinvolgimento nella vaccinazione (DL 41/2021 art. 20 c.2 lett. C))</v>
      </c>
      <c r="D64" s="93"/>
      <c r="E64" s="94"/>
      <c r="F64" s="94"/>
      <c r="G64" s="94"/>
      <c r="H64" s="85">
        <f t="shared" si="26"/>
        <v>0</v>
      </c>
      <c r="I64" s="90" t="e">
        <f t="shared" si="27"/>
        <v>#DIV/0!</v>
      </c>
      <c r="J64" s="94"/>
      <c r="K64" s="76"/>
      <c r="L64" s="76"/>
      <c r="M64" s="76"/>
      <c r="N64" s="76"/>
      <c r="O64" s="76"/>
      <c r="P64" s="76"/>
      <c r="Q64" s="76"/>
      <c r="R64" s="76"/>
      <c r="S64" s="76"/>
      <c r="T64" s="76"/>
      <c r="U64" s="76"/>
      <c r="V64" s="76"/>
      <c r="W64" s="76"/>
      <c r="X64" s="76"/>
      <c r="Y64" s="76"/>
      <c r="Z64" s="76"/>
    </row>
    <row r="65" spans="1:26" ht="15.75" customHeight="1">
      <c r="A65" s="76" t="str">
        <f t="shared" si="28"/>
        <v>di cui BA0460</v>
      </c>
      <c r="B65" s="89" t="s">
        <v>1247</v>
      </c>
      <c r="C65" s="85" t="str">
        <f t="shared" si="29"/>
        <v>COVID: Altro diverso dai precedenti</v>
      </c>
      <c r="D65" s="93"/>
      <c r="E65" s="94"/>
      <c r="F65" s="94"/>
      <c r="G65" s="94"/>
      <c r="H65" s="85">
        <f t="shared" si="26"/>
        <v>0</v>
      </c>
      <c r="I65" s="90" t="e">
        <f t="shared" si="27"/>
        <v>#DIV/0!</v>
      </c>
      <c r="J65" s="94"/>
      <c r="K65" s="76"/>
      <c r="L65" s="76"/>
      <c r="M65" s="76"/>
      <c r="N65" s="76"/>
      <c r="O65" s="76"/>
      <c r="P65" s="76"/>
      <c r="Q65" s="76"/>
      <c r="R65" s="76"/>
      <c r="S65" s="76"/>
      <c r="T65" s="76"/>
      <c r="U65" s="76"/>
      <c r="V65" s="76"/>
      <c r="W65" s="76"/>
      <c r="X65" s="76"/>
      <c r="Y65" s="76"/>
      <c r="Z65" s="76"/>
    </row>
    <row r="66" spans="1:26" ht="15.75" customHeight="1">
      <c r="A66" s="76" t="str">
        <f t="shared" si="28"/>
        <v>di cui BA0460</v>
      </c>
      <c r="B66" s="89" t="s">
        <v>1251</v>
      </c>
      <c r="C66" s="85" t="str">
        <f t="shared" si="29"/>
        <v>Altro non ricompreso nei precedenti (specificare in campo NOTE)</v>
      </c>
      <c r="D66" s="93"/>
      <c r="E66" s="94"/>
      <c r="F66" s="94"/>
      <c r="G66" s="94"/>
      <c r="H66" s="85">
        <f t="shared" si="26"/>
        <v>0</v>
      </c>
      <c r="I66" s="90" t="e">
        <f t="shared" si="27"/>
        <v>#DIV/0!</v>
      </c>
      <c r="J66" s="94"/>
      <c r="K66" s="76"/>
      <c r="L66" s="76"/>
      <c r="M66" s="76"/>
      <c r="N66" s="76"/>
      <c r="O66" s="76"/>
      <c r="P66" s="76"/>
      <c r="Q66" s="76"/>
      <c r="R66" s="76"/>
      <c r="S66" s="76"/>
      <c r="T66" s="76"/>
      <c r="U66" s="76"/>
      <c r="V66" s="76"/>
      <c r="W66" s="76"/>
      <c r="X66" s="76"/>
      <c r="Y66" s="76"/>
      <c r="Z66" s="76"/>
    </row>
    <row r="67" spans="1:26" ht="15.75" customHeight="1">
      <c r="A67" s="76"/>
      <c r="B67" s="96" t="s">
        <v>1252</v>
      </c>
      <c r="C67" s="96"/>
      <c r="D67" s="98"/>
      <c r="E67" s="98">
        <f t="shared" ref="E67:G67" si="30">E63-SUM(E64:E66)</f>
        <v>0</v>
      </c>
      <c r="F67" s="98">
        <f t="shared" si="30"/>
        <v>0</v>
      </c>
      <c r="G67" s="98">
        <f t="shared" si="30"/>
        <v>0</v>
      </c>
      <c r="H67" s="96"/>
      <c r="I67" s="9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103"/>
      <c r="H70" s="103" t="s">
        <v>1668</v>
      </c>
      <c r="I70" s="103">
        <f>H26+H39+H53</f>
        <v>681026.71</v>
      </c>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103"/>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5.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5.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5.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5.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5.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5.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5.75" customHeigh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5.7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5.75" customHeigh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5.75" customHeigh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5.75" customHeight="1">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5.75" customHeight="1">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5.75" customHeight="1">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5.75" customHeight="1">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5.75" customHeight="1">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5.75" customHeight="1">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5.75" customHeight="1">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5.75" customHeight="1">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5.75" customHeight="1">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5.75" customHeight="1">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5.75" customHeight="1">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5.75" customHeight="1">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5.75" customHeight="1">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5.75" customHeight="1">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5.75" customHeight="1">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5.75" customHeight="1">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5.75" customHeight="1">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5.75" customHeight="1">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5.75" customHeight="1">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5.75" customHeight="1">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5.75" customHeight="1">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5.75" customHeight="1">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5.75" customHeight="1">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5.75" customHeight="1">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5.75" customHeight="1">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5.75" customHeight="1">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I5:I9 I39:I44 I64:I66">
    <cfRule type="cellIs" dxfId="113" priority="4" operator="lessThan">
      <formula>0</formula>
    </cfRule>
  </conditionalFormatting>
  <conditionalFormatting sqref="I25:I32">
    <cfRule type="cellIs" dxfId="112" priority="5" operator="lessThan">
      <formula>0</formula>
    </cfRule>
  </conditionalFormatting>
  <conditionalFormatting sqref="I38">
    <cfRule type="cellIs" dxfId="111" priority="6" operator="lessThan">
      <formula>0</formula>
    </cfRule>
  </conditionalFormatting>
  <conditionalFormatting sqref="I24">
    <cfRule type="cellIs" dxfId="110" priority="7" operator="lessThan">
      <formula>0</formula>
    </cfRule>
  </conditionalFormatting>
  <conditionalFormatting sqref="I51:I57">
    <cfRule type="cellIs" dxfId="109" priority="8" operator="lessThan">
      <formula>0</formula>
    </cfRule>
  </conditionalFormatting>
  <conditionalFormatting sqref="I50">
    <cfRule type="cellIs" dxfId="108" priority="9" operator="lessThan">
      <formula>0</formula>
    </cfRule>
  </conditionalFormatting>
  <conditionalFormatting sqref="I63">
    <cfRule type="cellIs" dxfId="107" priority="10" operator="lessThan">
      <formula>0</formula>
    </cfRule>
  </conditionalFormatting>
  <conditionalFormatting sqref="D33">
    <cfRule type="cellIs" dxfId="106" priority="11" operator="notEqual">
      <formula>0</formula>
    </cfRule>
  </conditionalFormatting>
  <conditionalFormatting sqref="E33">
    <cfRule type="cellIs" dxfId="105" priority="12" operator="notEqual">
      <formula>0</formula>
    </cfRule>
  </conditionalFormatting>
  <conditionalFormatting sqref="F33:G33">
    <cfRule type="cellIs" dxfId="104" priority="13" operator="notEqual">
      <formula>0</formula>
    </cfRule>
  </conditionalFormatting>
  <conditionalFormatting sqref="E45">
    <cfRule type="cellIs" dxfId="103" priority="14" operator="notEqual">
      <formula>0</formula>
    </cfRule>
  </conditionalFormatting>
  <conditionalFormatting sqref="F45:G45">
    <cfRule type="cellIs" dxfId="102" priority="15" operator="notEqual">
      <formula>0</formula>
    </cfRule>
  </conditionalFormatting>
  <conditionalFormatting sqref="D58">
    <cfRule type="cellIs" dxfId="101" priority="16" operator="notEqual">
      <formula>0</formula>
    </cfRule>
  </conditionalFormatting>
  <conditionalFormatting sqref="D45">
    <cfRule type="cellIs" dxfId="100" priority="17" operator="notEqual">
      <formula>0</formula>
    </cfRule>
  </conditionalFormatting>
  <conditionalFormatting sqref="E58">
    <cfRule type="cellIs" dxfId="99" priority="18" operator="notEqual">
      <formula>0</formula>
    </cfRule>
  </conditionalFormatting>
  <conditionalFormatting sqref="F58:G58">
    <cfRule type="cellIs" dxfId="98" priority="19" operator="notEqual">
      <formula>0</formula>
    </cfRule>
  </conditionalFormatting>
  <conditionalFormatting sqref="D67">
    <cfRule type="cellIs" dxfId="97" priority="20" operator="notEqual">
      <formula>0</formula>
    </cfRule>
  </conditionalFormatting>
  <conditionalFormatting sqref="E67">
    <cfRule type="cellIs" dxfId="96" priority="21" operator="notEqual">
      <formula>0</formula>
    </cfRule>
  </conditionalFormatting>
  <conditionalFormatting sqref="F67">
    <cfRule type="cellIs" dxfId="95" priority="22" operator="notEqual">
      <formula>0</formula>
    </cfRule>
  </conditionalFormatting>
  <conditionalFormatting sqref="G67">
    <cfRule type="cellIs" dxfId="94" priority="23" operator="notEqual">
      <formula>0</formula>
    </cfRule>
  </conditionalFormatting>
  <conditionalFormatting sqref="I25:I32">
    <cfRule type="cellIs" dxfId="93" priority="3" operator="lessThan">
      <formula>0</formula>
    </cfRule>
  </conditionalFormatting>
  <conditionalFormatting sqref="I39:I44">
    <cfRule type="cellIs" dxfId="92" priority="2" operator="lessThan">
      <formula>0</formula>
    </cfRule>
  </conditionalFormatting>
  <conditionalFormatting sqref="I51:I57">
    <cfRule type="cellIs" dxfId="91" priority="1" operator="lessThan">
      <formula>0</formula>
    </cfRule>
  </conditionalFormatting>
  <pageMargins left="0.70866141732283472" right="0.70866141732283472" top="0.74803149606299213" bottom="0.74803149606299213" header="0" footer="0"/>
  <pageSetup paperSize="9" scale="1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sheetPr>
  <dimension ref="A1:Z1000"/>
  <sheetViews>
    <sheetView workbookViewId="0"/>
  </sheetViews>
  <sheetFormatPr defaultColWidth="14.42578125" defaultRowHeight="15" customHeight="1"/>
  <cols>
    <col min="1" max="1" width="12.7109375" customWidth="1"/>
    <col min="2" max="2" width="44.28515625" customWidth="1"/>
    <col min="3" max="4" width="19" customWidth="1"/>
    <col min="5" max="5" width="17.28515625" customWidth="1"/>
    <col min="6" max="6" width="13.28515625" customWidth="1"/>
    <col min="7" max="24" width="9.28515625" customWidth="1"/>
  </cols>
  <sheetData>
    <row r="1" spans="1:26">
      <c r="A1" s="251"/>
      <c r="B1" s="251"/>
      <c r="C1" s="251"/>
      <c r="D1" s="251"/>
      <c r="E1" s="251"/>
      <c r="F1" s="251"/>
      <c r="G1" s="251"/>
      <c r="H1" s="251"/>
      <c r="I1" s="251"/>
      <c r="J1" s="251"/>
      <c r="K1" s="251"/>
      <c r="L1" s="251"/>
      <c r="M1" s="251"/>
      <c r="N1" s="251"/>
      <c r="O1" s="251"/>
      <c r="P1" s="251"/>
      <c r="Q1" s="251"/>
      <c r="R1" s="251"/>
      <c r="S1" s="251"/>
      <c r="T1" s="251"/>
      <c r="U1" s="251"/>
      <c r="V1" s="251"/>
      <c r="W1" s="251"/>
      <c r="X1" s="251"/>
      <c r="Y1" s="126"/>
      <c r="Z1" s="126"/>
    </row>
    <row r="2" spans="1:26" ht="15.75">
      <c r="A2" s="311" t="s">
        <v>1570</v>
      </c>
      <c r="B2" s="251"/>
      <c r="C2" s="251"/>
      <c r="D2" s="251"/>
      <c r="E2" s="251"/>
      <c r="F2" s="251"/>
      <c r="G2" s="251"/>
      <c r="H2" s="251"/>
      <c r="I2" s="251"/>
      <c r="J2" s="251"/>
      <c r="K2" s="251"/>
      <c r="L2" s="251"/>
      <c r="M2" s="251"/>
      <c r="N2" s="251"/>
      <c r="O2" s="251"/>
      <c r="P2" s="251"/>
      <c r="Q2" s="251"/>
      <c r="R2" s="251"/>
      <c r="S2" s="251"/>
      <c r="T2" s="251"/>
      <c r="U2" s="251"/>
      <c r="V2" s="251"/>
      <c r="W2" s="251"/>
      <c r="X2" s="251"/>
      <c r="Y2" s="126"/>
      <c r="Z2" s="126"/>
    </row>
    <row r="3" spans="1:26">
      <c r="A3" s="251"/>
      <c r="B3" s="251"/>
      <c r="C3" s="251"/>
      <c r="D3" s="251"/>
      <c r="E3" s="251"/>
      <c r="F3" s="251"/>
      <c r="G3" s="251"/>
      <c r="H3" s="251"/>
      <c r="I3" s="251"/>
      <c r="J3" s="251"/>
      <c r="K3" s="251"/>
      <c r="L3" s="251"/>
      <c r="M3" s="251"/>
      <c r="N3" s="251"/>
      <c r="O3" s="251"/>
      <c r="P3" s="251"/>
      <c r="Q3" s="251"/>
      <c r="R3" s="251"/>
      <c r="S3" s="251"/>
      <c r="T3" s="251"/>
      <c r="U3" s="251"/>
      <c r="V3" s="251"/>
      <c r="W3" s="251"/>
      <c r="X3" s="251"/>
      <c r="Y3" s="126"/>
      <c r="Z3" s="126"/>
    </row>
    <row r="4" spans="1:26">
      <c r="A4" s="251"/>
      <c r="B4" s="254"/>
      <c r="C4" s="254" t="s">
        <v>1413</v>
      </c>
      <c r="D4" s="254" t="s">
        <v>1417</v>
      </c>
      <c r="E4" s="254" t="s">
        <v>1512</v>
      </c>
      <c r="F4" s="254" t="s">
        <v>1513</v>
      </c>
      <c r="G4" s="251"/>
      <c r="H4" s="251"/>
      <c r="I4" s="251"/>
      <c r="J4" s="251"/>
      <c r="K4" s="251"/>
      <c r="L4" s="251"/>
      <c r="M4" s="251"/>
      <c r="N4" s="251"/>
      <c r="O4" s="251"/>
      <c r="P4" s="251"/>
      <c r="Q4" s="251"/>
      <c r="R4" s="251"/>
      <c r="S4" s="251"/>
      <c r="T4" s="251"/>
      <c r="U4" s="251"/>
      <c r="V4" s="251"/>
      <c r="W4" s="251"/>
      <c r="X4" s="251"/>
      <c r="Y4" s="126"/>
      <c r="Z4" s="126"/>
    </row>
    <row r="5" spans="1:26" ht="24">
      <c r="A5" s="251"/>
      <c r="B5" s="240"/>
      <c r="C5" s="240" t="s">
        <v>1561</v>
      </c>
      <c r="D5" s="240" t="s">
        <v>1571</v>
      </c>
      <c r="E5" s="240" t="s">
        <v>1515</v>
      </c>
      <c r="F5" s="240" t="s">
        <v>1516</v>
      </c>
      <c r="G5" s="251"/>
      <c r="H5" s="251"/>
      <c r="I5" s="251"/>
      <c r="J5" s="251"/>
      <c r="K5" s="251"/>
      <c r="L5" s="251"/>
      <c r="M5" s="251"/>
      <c r="N5" s="251"/>
      <c r="O5" s="251"/>
      <c r="P5" s="251"/>
      <c r="Q5" s="251"/>
      <c r="R5" s="251"/>
      <c r="S5" s="251"/>
      <c r="T5" s="251"/>
      <c r="U5" s="251"/>
      <c r="V5" s="251"/>
      <c r="W5" s="251"/>
      <c r="X5" s="251"/>
      <c r="Y5" s="126"/>
      <c r="Z5" s="126"/>
    </row>
    <row r="6" spans="1:26">
      <c r="A6" s="251"/>
      <c r="B6" s="257"/>
      <c r="C6" s="257" t="s">
        <v>1519</v>
      </c>
      <c r="D6" s="257" t="s">
        <v>1519</v>
      </c>
      <c r="E6" s="257" t="s">
        <v>1519</v>
      </c>
      <c r="F6" s="257" t="s">
        <v>1520</v>
      </c>
      <c r="G6" s="251"/>
      <c r="H6" s="251"/>
      <c r="I6" s="251"/>
      <c r="J6" s="251"/>
      <c r="K6" s="251"/>
      <c r="L6" s="251"/>
      <c r="M6" s="251"/>
      <c r="N6" s="251"/>
      <c r="O6" s="251"/>
      <c r="P6" s="251"/>
      <c r="Q6" s="251"/>
      <c r="R6" s="251"/>
      <c r="S6" s="251"/>
      <c r="T6" s="251"/>
      <c r="U6" s="251"/>
      <c r="V6" s="251"/>
      <c r="W6" s="251"/>
      <c r="X6" s="251"/>
      <c r="Y6" s="126"/>
      <c r="Z6" s="126"/>
    </row>
    <row r="7" spans="1:26">
      <c r="A7" s="251"/>
      <c r="B7" s="259" t="s">
        <v>1572</v>
      </c>
      <c r="C7" s="315"/>
      <c r="D7" s="312">
        <v>154</v>
      </c>
      <c r="E7" s="312">
        <f>C7-D7</f>
        <v>-154</v>
      </c>
      <c r="F7" s="267">
        <f>C7/D7-1</f>
        <v>-1</v>
      </c>
      <c r="G7" s="251"/>
      <c r="H7" s="251"/>
      <c r="I7" s="251"/>
      <c r="J7" s="251"/>
      <c r="K7" s="251"/>
      <c r="L7" s="251"/>
      <c r="M7" s="251"/>
      <c r="N7" s="251"/>
      <c r="O7" s="251"/>
      <c r="P7" s="251"/>
      <c r="Q7" s="251"/>
      <c r="R7" s="251"/>
      <c r="S7" s="251"/>
      <c r="T7" s="251"/>
      <c r="U7" s="251"/>
      <c r="V7" s="251"/>
      <c r="W7" s="251"/>
      <c r="X7" s="251"/>
      <c r="Y7" s="126"/>
      <c r="Z7" s="126"/>
    </row>
    <row r="8" spans="1:26">
      <c r="A8" s="251"/>
      <c r="B8" s="288" t="s">
        <v>1573</v>
      </c>
      <c r="C8" s="251"/>
      <c r="D8" s="251"/>
      <c r="E8" s="251"/>
      <c r="F8" s="251"/>
      <c r="G8" s="251"/>
      <c r="H8" s="251"/>
      <c r="I8" s="251"/>
      <c r="J8" s="251"/>
      <c r="K8" s="251"/>
      <c r="L8" s="251"/>
      <c r="M8" s="251"/>
      <c r="N8" s="251"/>
      <c r="O8" s="251"/>
      <c r="P8" s="251"/>
      <c r="Q8" s="251"/>
      <c r="R8" s="251"/>
      <c r="S8" s="251"/>
      <c r="T8" s="251"/>
      <c r="U8" s="251"/>
      <c r="V8" s="251"/>
      <c r="W8" s="251"/>
      <c r="X8" s="251"/>
      <c r="Y8" s="126"/>
      <c r="Z8" s="126"/>
    </row>
    <row r="9" spans="1:26">
      <c r="A9" s="251"/>
      <c r="B9" s="288"/>
      <c r="C9" s="251"/>
      <c r="D9" s="251"/>
      <c r="E9" s="251"/>
      <c r="F9" s="251"/>
      <c r="G9" s="251"/>
      <c r="H9" s="251"/>
      <c r="I9" s="251"/>
      <c r="J9" s="251"/>
      <c r="K9" s="251"/>
      <c r="L9" s="251"/>
      <c r="M9" s="251"/>
      <c r="N9" s="251"/>
      <c r="O9" s="251"/>
      <c r="P9" s="251"/>
      <c r="Q9" s="251"/>
      <c r="R9" s="251"/>
      <c r="S9" s="251"/>
      <c r="T9" s="251"/>
      <c r="U9" s="251"/>
      <c r="V9" s="251"/>
      <c r="W9" s="251"/>
      <c r="X9" s="251"/>
      <c r="Y9" s="126"/>
      <c r="Z9" s="126"/>
    </row>
    <row r="10" spans="1:26" ht="15.75" customHeight="1">
      <c r="A10" s="251"/>
      <c r="B10" s="311" t="s">
        <v>1559</v>
      </c>
      <c r="C10" s="251"/>
      <c r="D10" s="251"/>
      <c r="E10" s="251"/>
      <c r="F10" s="251"/>
      <c r="G10" s="251"/>
      <c r="H10" s="251"/>
      <c r="I10" s="251"/>
      <c r="J10" s="251"/>
      <c r="K10" s="251"/>
      <c r="L10" s="251"/>
      <c r="M10" s="251"/>
      <c r="N10" s="251"/>
      <c r="O10" s="251"/>
      <c r="P10" s="251"/>
      <c r="Q10" s="251"/>
      <c r="R10" s="251"/>
      <c r="S10" s="251"/>
      <c r="T10" s="251"/>
      <c r="U10" s="251"/>
      <c r="V10" s="251"/>
      <c r="W10" s="251"/>
      <c r="X10" s="251"/>
      <c r="Y10" s="126"/>
      <c r="Z10" s="126"/>
    </row>
    <row r="11" spans="1:26" ht="15.75" customHeight="1">
      <c r="A11" s="251"/>
      <c r="B11" s="467"/>
      <c r="C11" s="460"/>
      <c r="D11" s="460"/>
      <c r="E11" s="460"/>
      <c r="F11" s="408"/>
      <c r="G11" s="251"/>
      <c r="H11" s="251"/>
      <c r="I11" s="251"/>
      <c r="J11" s="251"/>
      <c r="K11" s="251"/>
      <c r="L11" s="251"/>
      <c r="M11" s="251"/>
      <c r="N11" s="251"/>
      <c r="O11" s="251"/>
      <c r="P11" s="251"/>
      <c r="Q11" s="251"/>
      <c r="R11" s="251"/>
      <c r="S11" s="251"/>
      <c r="T11" s="251"/>
      <c r="U11" s="251"/>
      <c r="V11" s="251"/>
      <c r="W11" s="251"/>
      <c r="X11" s="251"/>
      <c r="Y11" s="126"/>
      <c r="Z11" s="126"/>
    </row>
    <row r="12" spans="1:26" ht="15.75" customHeight="1">
      <c r="A12" s="251"/>
      <c r="B12" s="409"/>
      <c r="C12" s="461"/>
      <c r="D12" s="461"/>
      <c r="E12" s="461"/>
      <c r="F12" s="410"/>
      <c r="G12" s="251"/>
      <c r="H12" s="251"/>
      <c r="I12" s="251"/>
      <c r="J12" s="251"/>
      <c r="K12" s="251"/>
      <c r="L12" s="251"/>
      <c r="M12" s="251"/>
      <c r="N12" s="251"/>
      <c r="O12" s="251"/>
      <c r="P12" s="251"/>
      <c r="Q12" s="251"/>
      <c r="R12" s="251"/>
      <c r="S12" s="251"/>
      <c r="T12" s="251"/>
      <c r="U12" s="251"/>
      <c r="V12" s="251"/>
      <c r="W12" s="251"/>
      <c r="X12" s="251"/>
      <c r="Y12" s="126"/>
      <c r="Z12" s="126"/>
    </row>
    <row r="13" spans="1:26" ht="15.75" customHeight="1">
      <c r="A13" s="251"/>
      <c r="B13" s="409"/>
      <c r="C13" s="461"/>
      <c r="D13" s="461"/>
      <c r="E13" s="461"/>
      <c r="F13" s="410"/>
      <c r="G13" s="251"/>
      <c r="H13" s="251"/>
      <c r="I13" s="251"/>
      <c r="J13" s="251"/>
      <c r="K13" s="251"/>
      <c r="L13" s="251"/>
      <c r="M13" s="251"/>
      <c r="N13" s="251"/>
      <c r="O13" s="251"/>
      <c r="P13" s="251"/>
      <c r="Q13" s="251"/>
      <c r="R13" s="251"/>
      <c r="S13" s="251"/>
      <c r="T13" s="251"/>
      <c r="U13" s="251"/>
      <c r="V13" s="251"/>
      <c r="W13" s="251"/>
      <c r="X13" s="251"/>
      <c r="Y13" s="126"/>
      <c r="Z13" s="126"/>
    </row>
    <row r="14" spans="1:26" ht="15.75" customHeight="1">
      <c r="A14" s="251"/>
      <c r="B14" s="409"/>
      <c r="C14" s="461"/>
      <c r="D14" s="461"/>
      <c r="E14" s="461"/>
      <c r="F14" s="410"/>
      <c r="G14" s="251"/>
      <c r="H14" s="251"/>
      <c r="I14" s="251"/>
      <c r="J14" s="251"/>
      <c r="K14" s="251"/>
      <c r="L14" s="251"/>
      <c r="M14" s="251"/>
      <c r="N14" s="251"/>
      <c r="O14" s="251"/>
      <c r="P14" s="251"/>
      <c r="Q14" s="251"/>
      <c r="R14" s="251"/>
      <c r="S14" s="251"/>
      <c r="T14" s="251"/>
      <c r="U14" s="251"/>
      <c r="V14" s="251"/>
      <c r="W14" s="251"/>
      <c r="X14" s="251"/>
      <c r="Y14" s="126"/>
      <c r="Z14" s="126"/>
    </row>
    <row r="15" spans="1:26" ht="15.75" customHeight="1">
      <c r="A15" s="251"/>
      <c r="B15" s="409"/>
      <c r="C15" s="461"/>
      <c r="D15" s="461"/>
      <c r="E15" s="461"/>
      <c r="F15" s="410"/>
      <c r="G15" s="251"/>
      <c r="H15" s="251"/>
      <c r="I15" s="251"/>
      <c r="J15" s="251"/>
      <c r="K15" s="251"/>
      <c r="L15" s="251"/>
      <c r="M15" s="251"/>
      <c r="N15" s="251"/>
      <c r="O15" s="251"/>
      <c r="P15" s="251"/>
      <c r="Q15" s="251"/>
      <c r="R15" s="251"/>
      <c r="S15" s="251"/>
      <c r="T15" s="251"/>
      <c r="U15" s="251"/>
      <c r="V15" s="251"/>
      <c r="W15" s="251"/>
      <c r="X15" s="251"/>
      <c r="Y15" s="126"/>
      <c r="Z15" s="126"/>
    </row>
    <row r="16" spans="1:26" ht="15.75" customHeight="1">
      <c r="A16" s="251"/>
      <c r="B16" s="409"/>
      <c r="C16" s="461"/>
      <c r="D16" s="461"/>
      <c r="E16" s="461"/>
      <c r="F16" s="410"/>
      <c r="G16" s="251"/>
      <c r="H16" s="251"/>
      <c r="I16" s="251"/>
      <c r="J16" s="251"/>
      <c r="K16" s="251"/>
      <c r="L16" s="251"/>
      <c r="M16" s="251"/>
      <c r="N16" s="251"/>
      <c r="O16" s="251"/>
      <c r="P16" s="251"/>
      <c r="Q16" s="251"/>
      <c r="R16" s="251"/>
      <c r="S16" s="251"/>
      <c r="T16" s="251"/>
      <c r="U16" s="251"/>
      <c r="V16" s="251"/>
      <c r="W16" s="251"/>
      <c r="X16" s="251"/>
      <c r="Y16" s="126"/>
      <c r="Z16" s="126"/>
    </row>
    <row r="17" spans="1:26" ht="15.75" customHeight="1">
      <c r="A17" s="251"/>
      <c r="B17" s="409"/>
      <c r="C17" s="461"/>
      <c r="D17" s="461"/>
      <c r="E17" s="461"/>
      <c r="F17" s="410"/>
      <c r="G17" s="251"/>
      <c r="H17" s="251"/>
      <c r="I17" s="251"/>
      <c r="J17" s="251"/>
      <c r="K17" s="251"/>
      <c r="L17" s="251"/>
      <c r="M17" s="251"/>
      <c r="N17" s="251"/>
      <c r="O17" s="251"/>
      <c r="P17" s="251"/>
      <c r="Q17" s="251"/>
      <c r="R17" s="251"/>
      <c r="S17" s="251"/>
      <c r="T17" s="251"/>
      <c r="U17" s="251"/>
      <c r="V17" s="251"/>
      <c r="W17" s="251"/>
      <c r="X17" s="251"/>
      <c r="Y17" s="126"/>
      <c r="Z17" s="126"/>
    </row>
    <row r="18" spans="1:26" ht="15.75" customHeight="1">
      <c r="A18" s="251"/>
      <c r="B18" s="409"/>
      <c r="C18" s="461"/>
      <c r="D18" s="461"/>
      <c r="E18" s="461"/>
      <c r="F18" s="410"/>
      <c r="G18" s="251"/>
      <c r="H18" s="251"/>
      <c r="I18" s="251"/>
      <c r="J18" s="251"/>
      <c r="K18" s="251"/>
      <c r="L18" s="251"/>
      <c r="M18" s="251"/>
      <c r="N18" s="251"/>
      <c r="O18" s="251"/>
      <c r="P18" s="251"/>
      <c r="Q18" s="251"/>
      <c r="R18" s="251"/>
      <c r="S18" s="251"/>
      <c r="T18" s="251"/>
      <c r="U18" s="251"/>
      <c r="V18" s="251"/>
      <c r="W18" s="251"/>
      <c r="X18" s="251"/>
      <c r="Y18" s="126"/>
      <c r="Z18" s="126"/>
    </row>
    <row r="19" spans="1:26" ht="15.75" customHeight="1">
      <c r="A19" s="251"/>
      <c r="B19" s="409"/>
      <c r="C19" s="461"/>
      <c r="D19" s="461"/>
      <c r="E19" s="461"/>
      <c r="F19" s="410"/>
      <c r="G19" s="251"/>
      <c r="H19" s="251"/>
      <c r="I19" s="251"/>
      <c r="J19" s="251"/>
      <c r="K19" s="251"/>
      <c r="L19" s="251"/>
      <c r="M19" s="251"/>
      <c r="N19" s="251"/>
      <c r="O19" s="251"/>
      <c r="P19" s="251"/>
      <c r="Q19" s="251"/>
      <c r="R19" s="251"/>
      <c r="S19" s="251"/>
      <c r="T19" s="251"/>
      <c r="U19" s="251"/>
      <c r="V19" s="251"/>
      <c r="W19" s="251"/>
      <c r="X19" s="251"/>
      <c r="Y19" s="126"/>
      <c r="Z19" s="126"/>
    </row>
    <row r="20" spans="1:26" ht="15.75" customHeight="1">
      <c r="A20" s="251"/>
      <c r="B20" s="409"/>
      <c r="C20" s="461"/>
      <c r="D20" s="461"/>
      <c r="E20" s="461"/>
      <c r="F20" s="410"/>
      <c r="G20" s="251"/>
      <c r="H20" s="251"/>
      <c r="I20" s="251"/>
      <c r="J20" s="251"/>
      <c r="K20" s="251"/>
      <c r="L20" s="251"/>
      <c r="M20" s="251"/>
      <c r="N20" s="251"/>
      <c r="O20" s="251"/>
      <c r="P20" s="251"/>
      <c r="Q20" s="251"/>
      <c r="R20" s="251"/>
      <c r="S20" s="251"/>
      <c r="T20" s="251"/>
      <c r="U20" s="251"/>
      <c r="V20" s="251"/>
      <c r="W20" s="251"/>
      <c r="X20" s="251"/>
      <c r="Y20" s="126"/>
      <c r="Z20" s="126"/>
    </row>
    <row r="21" spans="1:26" ht="15.75" customHeight="1">
      <c r="A21" s="251"/>
      <c r="B21" s="409"/>
      <c r="C21" s="461"/>
      <c r="D21" s="461"/>
      <c r="E21" s="461"/>
      <c r="F21" s="410"/>
      <c r="G21" s="251"/>
      <c r="H21" s="251"/>
      <c r="I21" s="251"/>
      <c r="J21" s="251"/>
      <c r="K21" s="251"/>
      <c r="L21" s="251"/>
      <c r="M21" s="251"/>
      <c r="N21" s="251"/>
      <c r="O21" s="251"/>
      <c r="P21" s="251"/>
      <c r="Q21" s="251"/>
      <c r="R21" s="251"/>
      <c r="S21" s="251"/>
      <c r="T21" s="251"/>
      <c r="U21" s="251"/>
      <c r="V21" s="251"/>
      <c r="W21" s="251"/>
      <c r="X21" s="251"/>
      <c r="Y21" s="126"/>
      <c r="Z21" s="126"/>
    </row>
    <row r="22" spans="1:26" ht="15.75" customHeight="1">
      <c r="A22" s="251"/>
      <c r="B22" s="409"/>
      <c r="C22" s="461"/>
      <c r="D22" s="461"/>
      <c r="E22" s="461"/>
      <c r="F22" s="410"/>
      <c r="G22" s="251"/>
      <c r="H22" s="251"/>
      <c r="I22" s="251"/>
      <c r="J22" s="251"/>
      <c r="K22" s="251"/>
      <c r="L22" s="251"/>
      <c r="M22" s="251"/>
      <c r="N22" s="251"/>
      <c r="O22" s="251"/>
      <c r="P22" s="251"/>
      <c r="Q22" s="251"/>
      <c r="R22" s="251"/>
      <c r="S22" s="251"/>
      <c r="T22" s="251"/>
      <c r="U22" s="251"/>
      <c r="V22" s="251"/>
      <c r="W22" s="251"/>
      <c r="X22" s="251"/>
      <c r="Y22" s="126"/>
      <c r="Z22" s="126"/>
    </row>
    <row r="23" spans="1:26" ht="15.75" customHeight="1">
      <c r="A23" s="251"/>
      <c r="B23" s="409"/>
      <c r="C23" s="461"/>
      <c r="D23" s="461"/>
      <c r="E23" s="461"/>
      <c r="F23" s="410"/>
      <c r="G23" s="251"/>
      <c r="H23" s="251"/>
      <c r="I23" s="251"/>
      <c r="J23" s="251"/>
      <c r="K23" s="251"/>
      <c r="L23" s="251"/>
      <c r="M23" s="251"/>
      <c r="N23" s="251"/>
      <c r="O23" s="251"/>
      <c r="P23" s="251"/>
      <c r="Q23" s="251"/>
      <c r="R23" s="251"/>
      <c r="S23" s="251"/>
      <c r="T23" s="251"/>
      <c r="U23" s="251"/>
      <c r="V23" s="251"/>
      <c r="W23" s="251"/>
      <c r="X23" s="251"/>
      <c r="Y23" s="126"/>
      <c r="Z23" s="126"/>
    </row>
    <row r="24" spans="1:26" ht="15.75" customHeight="1">
      <c r="A24" s="251"/>
      <c r="B24" s="409"/>
      <c r="C24" s="461"/>
      <c r="D24" s="461"/>
      <c r="E24" s="461"/>
      <c r="F24" s="410"/>
      <c r="G24" s="251"/>
      <c r="H24" s="251"/>
      <c r="I24" s="251"/>
      <c r="J24" s="251"/>
      <c r="K24" s="251"/>
      <c r="L24" s="251"/>
      <c r="M24" s="251"/>
      <c r="N24" s="251"/>
      <c r="O24" s="251"/>
      <c r="P24" s="251"/>
      <c r="Q24" s="251"/>
      <c r="R24" s="251"/>
      <c r="S24" s="251"/>
      <c r="T24" s="251"/>
      <c r="U24" s="251"/>
      <c r="V24" s="251"/>
      <c r="W24" s="251"/>
      <c r="X24" s="251"/>
      <c r="Y24" s="126"/>
      <c r="Z24" s="126"/>
    </row>
    <row r="25" spans="1:26" ht="15.75" customHeight="1">
      <c r="A25" s="251"/>
      <c r="B25" s="411"/>
      <c r="C25" s="451"/>
      <c r="D25" s="451"/>
      <c r="E25" s="451"/>
      <c r="F25" s="412"/>
      <c r="G25" s="251"/>
      <c r="H25" s="251"/>
      <c r="I25" s="251"/>
      <c r="J25" s="251"/>
      <c r="K25" s="251"/>
      <c r="L25" s="251"/>
      <c r="M25" s="251"/>
      <c r="N25" s="251"/>
      <c r="O25" s="251"/>
      <c r="P25" s="251"/>
      <c r="Q25" s="251"/>
      <c r="R25" s="251"/>
      <c r="S25" s="251"/>
      <c r="T25" s="251"/>
      <c r="U25" s="251"/>
      <c r="V25" s="251"/>
      <c r="W25" s="251"/>
      <c r="X25" s="251"/>
      <c r="Y25" s="126"/>
      <c r="Z25" s="126"/>
    </row>
    <row r="26" spans="1:26" ht="15.75" customHeight="1">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126"/>
      <c r="Z26" s="126"/>
    </row>
    <row r="27" spans="1:26" ht="15.75" customHeight="1">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126"/>
      <c r="Z27" s="126"/>
    </row>
    <row r="28" spans="1:26" ht="15.75" customHeight="1">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126"/>
      <c r="Z28" s="126"/>
    </row>
    <row r="29" spans="1:26" ht="15.75" customHeight="1">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126"/>
      <c r="Z29" s="126"/>
    </row>
    <row r="30" spans="1:26" ht="15.75" customHeight="1">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126"/>
      <c r="Z30" s="126"/>
    </row>
    <row r="31" spans="1:26" ht="15.75" customHeight="1">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126"/>
      <c r="Z31" s="126"/>
    </row>
    <row r="32" spans="1:26" ht="15.75" customHeight="1">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126"/>
      <c r="Z32" s="126"/>
    </row>
    <row r="33" spans="1:26" ht="15.7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126"/>
      <c r="Z33" s="126"/>
    </row>
    <row r="34" spans="1:26" ht="15.75" customHeight="1">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126"/>
      <c r="Z34" s="126"/>
    </row>
    <row r="35" spans="1:26" ht="15.75" customHeight="1">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126"/>
      <c r="Z35" s="126"/>
    </row>
    <row r="36" spans="1:26" ht="15.75" customHeight="1">
      <c r="A36" s="251"/>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126"/>
      <c r="Z36" s="126"/>
    </row>
    <row r="37" spans="1:26" ht="15.75" customHeight="1">
      <c r="A37" s="251"/>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126"/>
      <c r="Z37" s="126"/>
    </row>
    <row r="38" spans="1:26" ht="15.75" customHeight="1">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126"/>
      <c r="Z38" s="126"/>
    </row>
    <row r="39" spans="1:26" ht="15.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126"/>
      <c r="Z39" s="126"/>
    </row>
    <row r="40" spans="1:26" ht="15.75" customHeight="1">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126"/>
      <c r="Z40" s="126"/>
    </row>
    <row r="41" spans="1:26" ht="15.75" customHeight="1">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126"/>
      <c r="Z41" s="126"/>
    </row>
    <row r="42" spans="1:26" ht="15.75" customHeight="1">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126"/>
      <c r="Z42" s="126"/>
    </row>
    <row r="43" spans="1:26" ht="15.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126"/>
      <c r="Z43" s="126"/>
    </row>
    <row r="44" spans="1:26" ht="15.75" customHeight="1">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126"/>
      <c r="Z44" s="126"/>
    </row>
    <row r="45" spans="1:26" ht="15.75" customHeight="1">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126"/>
      <c r="Z45" s="126"/>
    </row>
    <row r="46" spans="1:26" ht="15.75" customHeight="1">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126"/>
      <c r="Z46" s="126"/>
    </row>
    <row r="47" spans="1:26" ht="15.75" customHeight="1">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126"/>
      <c r="Z47" s="126"/>
    </row>
    <row r="48" spans="1:26" ht="15.75" customHeight="1">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126"/>
      <c r="Z48" s="126"/>
    </row>
    <row r="49" spans="1:26" ht="15.75" customHeight="1">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126"/>
      <c r="Z49" s="126"/>
    </row>
    <row r="50" spans="1:26" ht="15.75" customHeigh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126"/>
      <c r="Z50" s="126"/>
    </row>
    <row r="51" spans="1:26" ht="15.75"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126"/>
      <c r="Z51" s="126"/>
    </row>
    <row r="52" spans="1:26" ht="15.75" customHeight="1">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126"/>
      <c r="Z52" s="126"/>
    </row>
    <row r="53" spans="1:26" ht="15.75" customHeight="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126"/>
      <c r="Z53" s="126"/>
    </row>
    <row r="54" spans="1:26" ht="15.75" customHeight="1">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126"/>
      <c r="Z54" s="126"/>
    </row>
    <row r="55" spans="1:26" ht="15.75" customHeight="1">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126"/>
      <c r="Z55" s="126"/>
    </row>
    <row r="56" spans="1:26" ht="15.75" customHeight="1">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126"/>
      <c r="Z56" s="126"/>
    </row>
    <row r="57" spans="1:26" ht="15.75" customHeight="1">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126"/>
      <c r="Z57" s="126"/>
    </row>
    <row r="58" spans="1:26" ht="15.75" customHeight="1">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126"/>
      <c r="Z58" s="126"/>
    </row>
    <row r="59" spans="1:26" ht="15.75" customHeight="1">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126"/>
      <c r="Z59" s="126"/>
    </row>
    <row r="60" spans="1:26" ht="15.75" customHeight="1">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126"/>
      <c r="Z60" s="126"/>
    </row>
    <row r="61" spans="1:26" ht="15.75" customHeight="1">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126"/>
      <c r="Z61" s="126"/>
    </row>
    <row r="62" spans="1:26" ht="15.75" customHeight="1">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126"/>
      <c r="Z62" s="126"/>
    </row>
    <row r="63" spans="1:26" ht="15.75" customHeight="1">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126"/>
      <c r="Z63" s="126"/>
    </row>
    <row r="64" spans="1:26" ht="15.75" customHeight="1">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126"/>
      <c r="Z64" s="126"/>
    </row>
    <row r="65" spans="1:26" ht="15.75" customHeight="1">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126"/>
      <c r="Z65" s="126"/>
    </row>
    <row r="66" spans="1:26" ht="15.75" customHeight="1">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126"/>
      <c r="Z66" s="126"/>
    </row>
    <row r="67" spans="1:26" ht="15.75" customHeight="1">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126"/>
      <c r="Z67" s="126"/>
    </row>
    <row r="68" spans="1:26" ht="15.75" customHeight="1">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126"/>
      <c r="Z68" s="126"/>
    </row>
    <row r="69" spans="1:26" ht="15.75" customHeight="1">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126"/>
      <c r="Z69" s="126"/>
    </row>
    <row r="70" spans="1:26" ht="15.7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126"/>
      <c r="Z70" s="126"/>
    </row>
    <row r="71" spans="1:26" ht="15.7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126"/>
      <c r="Z71" s="126"/>
    </row>
    <row r="72" spans="1:26" ht="15.7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126"/>
      <c r="Z72" s="126"/>
    </row>
    <row r="73" spans="1:26" ht="15.7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126"/>
      <c r="Z73" s="126"/>
    </row>
    <row r="74" spans="1:26" ht="15.7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126"/>
      <c r="Z74" s="126"/>
    </row>
    <row r="75" spans="1:26" ht="15.7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126"/>
      <c r="Z75" s="126"/>
    </row>
    <row r="76" spans="1:26" ht="15.7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126"/>
      <c r="Z76" s="126"/>
    </row>
    <row r="77" spans="1:26" ht="15.7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126"/>
      <c r="Z77" s="126"/>
    </row>
    <row r="78" spans="1:26" ht="15.7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126"/>
      <c r="Z78" s="126"/>
    </row>
    <row r="79" spans="1:26" ht="15.7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126"/>
      <c r="Z79" s="126"/>
    </row>
    <row r="80" spans="1:26" ht="15.7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126"/>
      <c r="Z80" s="126"/>
    </row>
    <row r="81" spans="1:26" ht="15.7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126"/>
      <c r="Z81" s="126"/>
    </row>
    <row r="82" spans="1:26" ht="15.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126"/>
      <c r="Z82" s="126"/>
    </row>
    <row r="83" spans="1:26" ht="15.7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126"/>
      <c r="Z83" s="126"/>
    </row>
    <row r="84" spans="1:26" ht="15.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126"/>
      <c r="Z84" s="126"/>
    </row>
    <row r="85" spans="1:26" ht="15.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126"/>
      <c r="Z85" s="126"/>
    </row>
    <row r="86" spans="1:26" ht="15.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126"/>
      <c r="Z86" s="126"/>
    </row>
    <row r="87" spans="1:26" ht="15.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126"/>
      <c r="Z87" s="126"/>
    </row>
    <row r="88" spans="1:26" ht="15.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126"/>
      <c r="Z88" s="126"/>
    </row>
    <row r="89" spans="1:26" ht="15.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126"/>
      <c r="Z89" s="126"/>
    </row>
    <row r="90" spans="1:26" ht="15.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126"/>
      <c r="Z90" s="126"/>
    </row>
    <row r="91" spans="1:26" ht="15.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126"/>
      <c r="Z91" s="126"/>
    </row>
    <row r="92" spans="1:26" ht="15.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126"/>
      <c r="Z92" s="126"/>
    </row>
    <row r="93" spans="1:26" ht="15.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126"/>
      <c r="Z93" s="126"/>
    </row>
    <row r="94" spans="1:26" ht="15.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126"/>
      <c r="Z94" s="126"/>
    </row>
    <row r="95" spans="1:26" ht="15.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126"/>
      <c r="Z95" s="126"/>
    </row>
    <row r="96" spans="1:26" ht="15.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126"/>
      <c r="Z96" s="126"/>
    </row>
    <row r="97" spans="1:26" ht="15.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126"/>
      <c r="Z97" s="126"/>
    </row>
    <row r="98" spans="1:26" ht="15.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126"/>
      <c r="Z98" s="126"/>
    </row>
    <row r="99" spans="1:26" ht="15.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126"/>
      <c r="Z99" s="126"/>
    </row>
    <row r="100" spans="1:26" ht="15.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126"/>
      <c r="Z100" s="126"/>
    </row>
    <row r="101" spans="1:26" ht="15.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126"/>
      <c r="Z101" s="126"/>
    </row>
    <row r="102" spans="1:26" ht="15.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126"/>
      <c r="Z102" s="126"/>
    </row>
    <row r="103" spans="1:26" ht="15.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126"/>
      <c r="Z103" s="126"/>
    </row>
    <row r="104" spans="1:26" ht="15.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126"/>
      <c r="Z104" s="126"/>
    </row>
    <row r="105" spans="1:26" ht="15.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126"/>
      <c r="Z105" s="126"/>
    </row>
    <row r="106" spans="1:26" ht="15.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126"/>
      <c r="Z106" s="126"/>
    </row>
    <row r="107" spans="1:26" ht="15.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126"/>
      <c r="Z107" s="126"/>
    </row>
    <row r="108" spans="1:26" ht="15.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126"/>
      <c r="Z108" s="126"/>
    </row>
    <row r="109" spans="1:26" ht="15.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126"/>
      <c r="Z109" s="126"/>
    </row>
    <row r="110" spans="1:26" ht="15.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126"/>
      <c r="Z110" s="126"/>
    </row>
    <row r="111" spans="1:26" ht="15.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126"/>
      <c r="Z111" s="126"/>
    </row>
    <row r="112" spans="1:26" ht="15.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126"/>
      <c r="Z112" s="126"/>
    </row>
    <row r="113" spans="1:26" ht="15.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126"/>
      <c r="Z113" s="126"/>
    </row>
    <row r="114" spans="1:26" ht="15.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126"/>
      <c r="Z114" s="126"/>
    </row>
    <row r="115" spans="1:26" ht="15.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126"/>
      <c r="Z115" s="126"/>
    </row>
    <row r="116" spans="1:26" ht="15.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126"/>
      <c r="Z116" s="126"/>
    </row>
    <row r="117" spans="1:26" ht="15.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126"/>
      <c r="Z117" s="126"/>
    </row>
    <row r="118" spans="1:26" ht="15.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126"/>
      <c r="Z118" s="126"/>
    </row>
    <row r="119" spans="1:26" ht="15.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126"/>
      <c r="Z119" s="126"/>
    </row>
    <row r="120" spans="1:26" ht="15.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126"/>
      <c r="Z120" s="126"/>
    </row>
    <row r="121" spans="1:26" ht="15.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126"/>
      <c r="Z121" s="126"/>
    </row>
    <row r="122" spans="1:26" ht="15.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126"/>
      <c r="Z122" s="126"/>
    </row>
    <row r="123" spans="1:26" ht="15.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126"/>
      <c r="Z123" s="126"/>
    </row>
    <row r="124" spans="1:26" ht="15.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126"/>
      <c r="Z124" s="126"/>
    </row>
    <row r="125" spans="1:26" ht="15.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126"/>
      <c r="Z125" s="126"/>
    </row>
    <row r="126" spans="1:26" ht="15.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126"/>
      <c r="Z126" s="126"/>
    </row>
    <row r="127" spans="1:26" ht="15.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126"/>
      <c r="Z127" s="126"/>
    </row>
    <row r="128" spans="1:26" ht="15.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126"/>
      <c r="Z128" s="126"/>
    </row>
    <row r="129" spans="1:26" ht="15.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126"/>
      <c r="Z129" s="126"/>
    </row>
    <row r="130" spans="1:26" ht="15.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126"/>
      <c r="Z130" s="126"/>
    </row>
    <row r="131" spans="1:26" ht="15.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126"/>
      <c r="Z131" s="126"/>
    </row>
    <row r="132" spans="1:26" ht="15.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126"/>
      <c r="Z132" s="126"/>
    </row>
    <row r="133" spans="1:26" ht="15.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126"/>
      <c r="Z133" s="126"/>
    </row>
    <row r="134" spans="1:26" ht="15.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126"/>
      <c r="Z134" s="126"/>
    </row>
    <row r="135" spans="1:26" ht="15.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126"/>
      <c r="Z135" s="126"/>
    </row>
    <row r="136" spans="1:26" ht="15.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126"/>
      <c r="Z136" s="126"/>
    </row>
    <row r="137" spans="1:26" ht="15.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126"/>
      <c r="Z137" s="126"/>
    </row>
    <row r="138" spans="1:26" ht="15.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126"/>
      <c r="Z138" s="126"/>
    </row>
    <row r="139" spans="1:26" ht="15.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126"/>
      <c r="Z139" s="126"/>
    </row>
    <row r="140" spans="1:26" ht="15.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126"/>
      <c r="Z140" s="126"/>
    </row>
    <row r="141" spans="1:26" ht="15.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126"/>
      <c r="Z141" s="126"/>
    </row>
    <row r="142" spans="1:26" ht="15.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126"/>
      <c r="Z142" s="126"/>
    </row>
    <row r="143" spans="1:26" ht="15.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126"/>
      <c r="Z143" s="126"/>
    </row>
    <row r="144" spans="1:26" ht="15.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126"/>
      <c r="Z144" s="126"/>
    </row>
    <row r="145" spans="1:26" ht="15.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126"/>
      <c r="Z145" s="126"/>
    </row>
    <row r="146" spans="1:26" ht="15.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126"/>
      <c r="Z146" s="126"/>
    </row>
    <row r="147" spans="1:26" ht="15.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126"/>
      <c r="Z147" s="126"/>
    </row>
    <row r="148" spans="1:26" ht="15.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126"/>
      <c r="Z148" s="126"/>
    </row>
    <row r="149" spans="1:26" ht="15.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126"/>
      <c r="Z149" s="126"/>
    </row>
    <row r="150" spans="1:26" ht="15.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126"/>
      <c r="Z150" s="126"/>
    </row>
    <row r="151" spans="1:26" ht="15.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126"/>
      <c r="Z151" s="126"/>
    </row>
    <row r="152" spans="1:26" ht="15.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126"/>
      <c r="Z152" s="126"/>
    </row>
    <row r="153" spans="1:26" ht="15.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126"/>
      <c r="Z153" s="126"/>
    </row>
    <row r="154" spans="1:26" ht="15.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126"/>
      <c r="Z154" s="126"/>
    </row>
    <row r="155" spans="1:26" ht="15.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126"/>
      <c r="Z155" s="126"/>
    </row>
    <row r="156" spans="1:26" ht="15.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126"/>
      <c r="Z156" s="126"/>
    </row>
    <row r="157" spans="1:26" ht="15.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126"/>
      <c r="Z157" s="126"/>
    </row>
    <row r="158" spans="1:26" ht="15.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126"/>
      <c r="Z158" s="126"/>
    </row>
    <row r="159" spans="1:26" ht="15.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126"/>
      <c r="Z159" s="126"/>
    </row>
    <row r="160" spans="1:26" ht="15.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126"/>
      <c r="Z160" s="126"/>
    </row>
    <row r="161" spans="1:26" ht="15.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126"/>
      <c r="Z161" s="126"/>
    </row>
    <row r="162" spans="1:26" ht="15.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126"/>
      <c r="Z162" s="126"/>
    </row>
    <row r="163" spans="1:26" ht="15.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126"/>
      <c r="Z163" s="126"/>
    </row>
    <row r="164" spans="1:26" ht="15.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126"/>
      <c r="Z164" s="126"/>
    </row>
    <row r="165" spans="1:26" ht="15.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126"/>
      <c r="Z165" s="126"/>
    </row>
    <row r="166" spans="1:26" ht="15.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126"/>
      <c r="Z166" s="126"/>
    </row>
    <row r="167" spans="1:26" ht="15.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126"/>
      <c r="Z167" s="126"/>
    </row>
    <row r="168" spans="1:26" ht="15.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126"/>
      <c r="Z168" s="126"/>
    </row>
    <row r="169" spans="1:26" ht="15.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126"/>
      <c r="Z169" s="126"/>
    </row>
    <row r="170" spans="1:26" ht="15.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126"/>
      <c r="Z170" s="126"/>
    </row>
    <row r="171" spans="1:26" ht="15.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126"/>
      <c r="Z171" s="126"/>
    </row>
    <row r="172" spans="1:26" ht="15.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126"/>
      <c r="Z172" s="126"/>
    </row>
    <row r="173" spans="1:26" ht="15.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126"/>
      <c r="Z173" s="126"/>
    </row>
    <row r="174" spans="1:26" ht="15.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126"/>
      <c r="Z174" s="126"/>
    </row>
    <row r="175" spans="1:26" ht="15.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126"/>
      <c r="Z175" s="126"/>
    </row>
    <row r="176" spans="1:26" ht="15.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126"/>
      <c r="Z176" s="126"/>
    </row>
    <row r="177" spans="1:26" ht="15.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126"/>
      <c r="Z177" s="126"/>
    </row>
    <row r="178" spans="1:26" ht="15.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126"/>
      <c r="Z178" s="126"/>
    </row>
    <row r="179" spans="1:26" ht="15.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126"/>
      <c r="Z179" s="126"/>
    </row>
    <row r="180" spans="1:26" ht="15.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126"/>
      <c r="Z180" s="126"/>
    </row>
    <row r="181" spans="1:26" ht="15.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126"/>
      <c r="Z181" s="126"/>
    </row>
    <row r="182" spans="1:26" ht="15.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126"/>
      <c r="Z182" s="126"/>
    </row>
    <row r="183" spans="1:26" ht="15.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126"/>
      <c r="Z183" s="126"/>
    </row>
    <row r="184" spans="1:26" ht="15.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126"/>
      <c r="Z184" s="126"/>
    </row>
    <row r="185" spans="1:26" ht="15.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126"/>
      <c r="Z185" s="126"/>
    </row>
    <row r="186" spans="1:26" ht="15.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126"/>
      <c r="Z186" s="126"/>
    </row>
    <row r="187" spans="1:26" ht="15.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126"/>
      <c r="Z187" s="126"/>
    </row>
    <row r="188" spans="1:26" ht="15.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126"/>
      <c r="Z188" s="126"/>
    </row>
    <row r="189" spans="1:26" ht="15.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126"/>
      <c r="Z189" s="126"/>
    </row>
    <row r="190" spans="1:26" ht="15.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126"/>
      <c r="Z190" s="126"/>
    </row>
    <row r="191" spans="1:26" ht="15.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126"/>
      <c r="Z191" s="126"/>
    </row>
    <row r="192" spans="1:26" ht="15.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126"/>
      <c r="Z192" s="126"/>
    </row>
    <row r="193" spans="1:26" ht="15.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126"/>
      <c r="Z193" s="126"/>
    </row>
    <row r="194" spans="1:26" ht="15.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126"/>
      <c r="Z194" s="126"/>
    </row>
    <row r="195" spans="1:26" ht="15.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126"/>
      <c r="Z195" s="126"/>
    </row>
    <row r="196" spans="1:26" ht="15.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126"/>
      <c r="Z196" s="126"/>
    </row>
    <row r="197" spans="1:26" ht="15.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126"/>
      <c r="Z197" s="126"/>
    </row>
    <row r="198" spans="1:26" ht="15.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126"/>
      <c r="Z198" s="126"/>
    </row>
    <row r="199" spans="1:26" ht="15.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126"/>
      <c r="Z199" s="126"/>
    </row>
    <row r="200" spans="1:26" ht="15.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126"/>
      <c r="Z200" s="126"/>
    </row>
    <row r="201" spans="1:26" ht="15.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126"/>
      <c r="Z201" s="126"/>
    </row>
    <row r="202" spans="1:26" ht="15.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126"/>
      <c r="Z202" s="126"/>
    </row>
    <row r="203" spans="1:26" ht="15.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126"/>
      <c r="Z203" s="126"/>
    </row>
    <row r="204" spans="1:26" ht="15.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126"/>
      <c r="Z204" s="126"/>
    </row>
    <row r="205" spans="1:26" ht="15.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126"/>
      <c r="Z205" s="126"/>
    </row>
    <row r="206" spans="1:26" ht="15.7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126"/>
      <c r="Z206" s="126"/>
    </row>
    <row r="207" spans="1:26" ht="15.7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126"/>
      <c r="Z207" s="126"/>
    </row>
    <row r="208" spans="1:26" ht="15.75" customHeight="1">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1:F25"/>
  </mergeCells>
  <pageMargins left="0.7" right="0.7" top="0.75" bottom="0.7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Z1000"/>
  <sheetViews>
    <sheetView workbookViewId="0">
      <selection activeCell="E12" sqref="E12"/>
    </sheetView>
  </sheetViews>
  <sheetFormatPr defaultColWidth="14.42578125" defaultRowHeight="15" customHeight="1"/>
  <cols>
    <col min="1" max="1" width="12.7109375" customWidth="1"/>
    <col min="2" max="2" width="44.28515625" customWidth="1"/>
    <col min="3" max="3" width="24.5703125" customWidth="1"/>
    <col min="4" max="4" width="17.28515625" customWidth="1"/>
    <col min="5" max="5" width="13.28515625" customWidth="1"/>
    <col min="6" max="6" width="19" customWidth="1"/>
    <col min="7" max="7" width="17.42578125" customWidth="1"/>
    <col min="8" max="9" width="13.28515625" customWidth="1"/>
    <col min="10" max="24" width="9.28515625" customWidth="1"/>
  </cols>
  <sheetData>
    <row r="1" spans="1:26">
      <c r="A1" s="251"/>
      <c r="B1" s="251"/>
      <c r="C1" s="251"/>
      <c r="D1" s="251"/>
      <c r="E1" s="251"/>
      <c r="F1" s="251"/>
      <c r="G1" s="251"/>
      <c r="H1" s="251"/>
      <c r="I1" s="251"/>
      <c r="J1" s="251"/>
      <c r="K1" s="251"/>
      <c r="L1" s="251"/>
      <c r="M1" s="251"/>
      <c r="N1" s="251"/>
      <c r="O1" s="251"/>
      <c r="P1" s="251"/>
      <c r="Q1" s="251"/>
      <c r="R1" s="251"/>
      <c r="S1" s="251"/>
      <c r="T1" s="251"/>
      <c r="U1" s="251"/>
      <c r="V1" s="251"/>
      <c r="W1" s="251"/>
      <c r="X1" s="251"/>
      <c r="Y1" s="126"/>
      <c r="Z1" s="126"/>
    </row>
    <row r="2" spans="1:26" ht="15.75">
      <c r="A2" s="311" t="s">
        <v>1574</v>
      </c>
      <c r="B2" s="251"/>
      <c r="C2" s="251"/>
      <c r="D2" s="251"/>
      <c r="E2" s="251"/>
      <c r="F2" s="251"/>
      <c r="G2" s="251"/>
      <c r="H2" s="251"/>
      <c r="I2" s="251"/>
      <c r="J2" s="251"/>
      <c r="K2" s="251"/>
      <c r="L2" s="251"/>
      <c r="M2" s="251"/>
      <c r="N2" s="251"/>
      <c r="O2" s="251"/>
      <c r="P2" s="251"/>
      <c r="Q2" s="251"/>
      <c r="R2" s="251"/>
      <c r="S2" s="251"/>
      <c r="T2" s="251"/>
      <c r="U2" s="251"/>
      <c r="V2" s="251"/>
      <c r="W2" s="251"/>
      <c r="X2" s="251"/>
      <c r="Y2" s="126"/>
      <c r="Z2" s="126"/>
    </row>
    <row r="3" spans="1:26">
      <c r="A3" s="251"/>
      <c r="B3" s="254"/>
      <c r="C3" s="254" t="s">
        <v>1413</v>
      </c>
      <c r="D3" s="254" t="s">
        <v>1417</v>
      </c>
      <c r="E3" s="254" t="s">
        <v>1512</v>
      </c>
      <c r="F3" s="254" t="s">
        <v>1513</v>
      </c>
      <c r="G3" s="255" t="s">
        <v>1422</v>
      </c>
      <c r="H3" s="251"/>
      <c r="I3" s="251"/>
      <c r="J3" s="251"/>
      <c r="K3" s="251"/>
      <c r="L3" s="251"/>
      <c r="M3" s="251"/>
      <c r="N3" s="251"/>
      <c r="O3" s="251"/>
      <c r="P3" s="251"/>
      <c r="Q3" s="251"/>
      <c r="R3" s="251"/>
      <c r="S3" s="251"/>
      <c r="T3" s="251"/>
      <c r="U3" s="251"/>
      <c r="V3" s="251"/>
      <c r="W3" s="251"/>
      <c r="X3" s="251"/>
      <c r="Y3" s="126"/>
      <c r="Z3" s="126"/>
    </row>
    <row r="4" spans="1:26" ht="48.75" customHeight="1">
      <c r="A4" s="251"/>
      <c r="B4" s="240" t="s">
        <v>1500</v>
      </c>
      <c r="C4" s="256" t="str">
        <f>'INPUT CE'!$E$7</f>
        <v>CONSUNTIVO 2021</v>
      </c>
      <c r="D4" s="240" t="s">
        <v>1566</v>
      </c>
      <c r="E4" s="240" t="s">
        <v>1515</v>
      </c>
      <c r="F4" s="240" t="s">
        <v>1516</v>
      </c>
      <c r="G4" s="240" t="s">
        <v>1517</v>
      </c>
      <c r="H4" s="240" t="s">
        <v>1518</v>
      </c>
      <c r="I4" s="240" t="s">
        <v>1518</v>
      </c>
      <c r="J4" s="251"/>
      <c r="K4" s="251"/>
      <c r="L4" s="251"/>
      <c r="M4" s="251"/>
      <c r="N4" s="251"/>
      <c r="O4" s="251"/>
      <c r="P4" s="251"/>
      <c r="Q4" s="251"/>
      <c r="R4" s="251"/>
      <c r="S4" s="251"/>
      <c r="T4" s="251"/>
      <c r="U4" s="251"/>
      <c r="V4" s="251"/>
      <c r="W4" s="251"/>
      <c r="X4" s="251"/>
      <c r="Y4" s="126"/>
      <c r="Z4" s="126"/>
    </row>
    <row r="5" spans="1:26">
      <c r="A5" s="251"/>
      <c r="B5" s="257"/>
      <c r="C5" s="257" t="s">
        <v>1519</v>
      </c>
      <c r="D5" s="257" t="s">
        <v>1519</v>
      </c>
      <c r="E5" s="257" t="s">
        <v>1519</v>
      </c>
      <c r="F5" s="257" t="s">
        <v>1520</v>
      </c>
      <c r="G5" s="257" t="s">
        <v>1519</v>
      </c>
      <c r="H5" s="258" t="s">
        <v>1519</v>
      </c>
      <c r="I5" s="258" t="s">
        <v>1521</v>
      </c>
      <c r="J5" s="251"/>
      <c r="K5" s="251"/>
      <c r="L5" s="251"/>
      <c r="M5" s="251"/>
      <c r="N5" s="251"/>
      <c r="O5" s="251"/>
      <c r="P5" s="251"/>
      <c r="Q5" s="251"/>
      <c r="R5" s="251"/>
      <c r="S5" s="251"/>
      <c r="T5" s="251"/>
      <c r="U5" s="251"/>
      <c r="V5" s="251"/>
      <c r="W5" s="251"/>
      <c r="X5" s="251"/>
      <c r="Y5" s="126"/>
      <c r="Z5" s="126"/>
    </row>
    <row r="6" spans="1:26">
      <c r="A6" s="251"/>
      <c r="B6" s="259" t="s">
        <v>1505</v>
      </c>
      <c r="C6" s="263">
        <f>'INPUT CE'!$E$208</f>
        <v>92398995.030000001</v>
      </c>
      <c r="D6" s="263">
        <f>VLOOKUP('INPUT CE'!$C$1,Tetti!$A$24:$B$32,2,0)*Tetti!$C$1</f>
        <v>90167374</v>
      </c>
      <c r="E6" s="263">
        <f>C6-D6</f>
        <v>2231621.0300000012</v>
      </c>
      <c r="F6" s="267">
        <f>C6/D6-1</f>
        <v>2.4749761815177296E-2</v>
      </c>
      <c r="G6" s="316">
        <f>VLOOKUP('INPUT CE'!$C$1,'Dati Flusso'!$B$19:$C$31,2,0)</f>
        <v>91625277.189999998</v>
      </c>
      <c r="H6" s="263">
        <f>G6-C6</f>
        <v>-773717.84000000358</v>
      </c>
      <c r="I6" s="264">
        <f>G6/C6-1</f>
        <v>-8.3736607714055555E-3</v>
      </c>
      <c r="J6" s="251"/>
      <c r="K6" s="251"/>
      <c r="L6" s="251"/>
      <c r="M6" s="251"/>
      <c r="N6" s="251"/>
      <c r="O6" s="251"/>
      <c r="P6" s="251"/>
      <c r="Q6" s="251"/>
      <c r="R6" s="251"/>
      <c r="S6" s="251"/>
      <c r="T6" s="251"/>
      <c r="U6" s="251"/>
      <c r="V6" s="251"/>
      <c r="W6" s="251"/>
      <c r="X6" s="251"/>
      <c r="Y6" s="126"/>
      <c r="Z6" s="126"/>
    </row>
    <row r="7" spans="1:26">
      <c r="A7" s="251"/>
      <c r="B7" s="251" t="s">
        <v>1575</v>
      </c>
      <c r="C7" s="251"/>
      <c r="D7" s="251"/>
      <c r="E7" s="251"/>
      <c r="F7" s="251"/>
      <c r="G7" s="251"/>
      <c r="H7" s="251"/>
      <c r="I7" s="251"/>
      <c r="J7" s="251"/>
      <c r="K7" s="251"/>
      <c r="L7" s="251"/>
      <c r="M7" s="251"/>
      <c r="N7" s="251"/>
      <c r="O7" s="251"/>
      <c r="P7" s="251"/>
      <c r="Q7" s="251"/>
      <c r="R7" s="251"/>
      <c r="S7" s="251"/>
      <c r="T7" s="251"/>
      <c r="U7" s="251"/>
      <c r="V7" s="251"/>
      <c r="W7" s="251"/>
      <c r="X7" s="251"/>
      <c r="Y7" s="126"/>
      <c r="Z7" s="126"/>
    </row>
    <row r="8" spans="1:26" ht="18" customHeight="1">
      <c r="A8" s="251"/>
      <c r="B8" s="251"/>
      <c r="C8" s="251"/>
      <c r="D8" s="251"/>
      <c r="E8" s="251"/>
      <c r="F8" s="251"/>
      <c r="G8" s="251"/>
      <c r="H8" s="251"/>
      <c r="I8" s="251"/>
      <c r="J8" s="251"/>
      <c r="K8" s="251"/>
      <c r="L8" s="251"/>
      <c r="M8" s="251"/>
      <c r="N8" s="251"/>
      <c r="O8" s="251"/>
      <c r="P8" s="251"/>
      <c r="Q8" s="251"/>
      <c r="R8" s="251"/>
      <c r="S8" s="251"/>
      <c r="T8" s="251"/>
      <c r="U8" s="251"/>
      <c r="V8" s="251"/>
      <c r="W8" s="251"/>
      <c r="X8" s="251"/>
      <c r="Y8" s="126"/>
      <c r="Z8" s="126"/>
    </row>
    <row r="9" spans="1:26" ht="15.75" customHeight="1">
      <c r="A9" s="251"/>
      <c r="B9" s="252" t="s">
        <v>1544</v>
      </c>
      <c r="C9" s="251"/>
      <c r="D9" s="251"/>
      <c r="E9" s="251"/>
      <c r="F9" s="251"/>
      <c r="G9" s="251"/>
      <c r="H9" s="251"/>
      <c r="I9" s="251"/>
      <c r="J9" s="251"/>
      <c r="K9" s="251"/>
      <c r="L9" s="251"/>
      <c r="M9" s="251"/>
      <c r="N9" s="251"/>
      <c r="O9" s="251"/>
      <c r="P9" s="251"/>
      <c r="Q9" s="251"/>
      <c r="R9" s="251"/>
      <c r="S9" s="251"/>
      <c r="T9" s="251"/>
      <c r="U9" s="251"/>
      <c r="V9" s="251"/>
      <c r="W9" s="251"/>
      <c r="X9" s="251"/>
      <c r="Y9" s="126"/>
      <c r="Z9" s="126"/>
    </row>
    <row r="10" spans="1:26" ht="24">
      <c r="A10" s="251"/>
      <c r="B10" s="317"/>
      <c r="C10" s="317" t="s">
        <v>1576</v>
      </c>
      <c r="D10" s="317" t="s">
        <v>1546</v>
      </c>
      <c r="E10" s="317" t="s">
        <v>1547</v>
      </c>
      <c r="F10" s="317" t="s">
        <v>1548</v>
      </c>
      <c r="G10" s="317" t="s">
        <v>1549</v>
      </c>
      <c r="H10" s="317" t="s">
        <v>1502</v>
      </c>
      <c r="I10" s="251"/>
      <c r="J10" s="251"/>
      <c r="K10" s="251"/>
      <c r="L10" s="251"/>
      <c r="M10" s="251"/>
      <c r="N10" s="251"/>
      <c r="O10" s="251"/>
      <c r="P10" s="251"/>
      <c r="Q10" s="251"/>
      <c r="R10" s="251"/>
      <c r="S10" s="251"/>
      <c r="T10" s="251"/>
      <c r="U10" s="251"/>
      <c r="V10" s="251"/>
      <c r="W10" s="251"/>
      <c r="X10" s="251"/>
      <c r="Y10" s="126"/>
      <c r="Z10" s="126"/>
    </row>
    <row r="11" spans="1:26">
      <c r="A11" s="251"/>
      <c r="B11" s="259" t="s">
        <v>1550</v>
      </c>
      <c r="C11" s="318"/>
      <c r="D11" s="318"/>
      <c r="E11" s="318"/>
      <c r="F11" s="318"/>
      <c r="G11" s="318"/>
      <c r="H11" s="318"/>
      <c r="I11" s="251"/>
      <c r="J11" s="251"/>
      <c r="K11" s="251"/>
      <c r="L11" s="251"/>
      <c r="M11" s="251"/>
      <c r="N11" s="251"/>
      <c r="O11" s="251"/>
      <c r="P11" s="251"/>
      <c r="Q11" s="251"/>
      <c r="R11" s="251"/>
      <c r="S11" s="251"/>
      <c r="T11" s="251"/>
      <c r="U11" s="251"/>
      <c r="V11" s="251"/>
      <c r="W11" s="251"/>
      <c r="X11" s="251"/>
      <c r="Y11" s="126"/>
      <c r="Z11" s="126"/>
    </row>
    <row r="12" spans="1:26" ht="90">
      <c r="A12" s="251"/>
      <c r="B12" s="259" t="s">
        <v>1577</v>
      </c>
      <c r="C12" s="286"/>
      <c r="D12" s="261"/>
      <c r="E12" s="261"/>
      <c r="F12" s="319"/>
      <c r="G12" s="319"/>
      <c r="H12" s="296" t="s">
        <v>1578</v>
      </c>
      <c r="I12" s="251"/>
      <c r="J12" s="251"/>
      <c r="K12" s="251"/>
      <c r="L12" s="251"/>
      <c r="M12" s="251"/>
      <c r="N12" s="251"/>
      <c r="O12" s="251"/>
      <c r="P12" s="251"/>
      <c r="Q12" s="251"/>
      <c r="R12" s="251"/>
      <c r="S12" s="251"/>
      <c r="T12" s="251"/>
      <c r="U12" s="251"/>
      <c r="V12" s="251"/>
      <c r="W12" s="251"/>
      <c r="X12" s="251"/>
      <c r="Y12" s="126"/>
      <c r="Z12" s="126"/>
    </row>
    <row r="13" spans="1:26">
      <c r="A13" s="251"/>
      <c r="B13" s="320" t="s">
        <v>1558</v>
      </c>
      <c r="C13" s="317"/>
      <c r="D13" s="317"/>
      <c r="E13" s="317"/>
      <c r="F13" s="317">
        <f t="shared" ref="F13:G13" si="0">+SUM(F11:F12)</f>
        <v>0</v>
      </c>
      <c r="G13" s="317">
        <f t="shared" si="0"/>
        <v>0</v>
      </c>
      <c r="H13" s="317"/>
      <c r="I13" s="251"/>
      <c r="J13" s="251"/>
      <c r="K13" s="251"/>
      <c r="L13" s="251"/>
      <c r="M13" s="251"/>
      <c r="N13" s="251"/>
      <c r="O13" s="251"/>
      <c r="P13" s="251"/>
      <c r="Q13" s="251"/>
      <c r="R13" s="251"/>
      <c r="S13" s="251"/>
      <c r="T13" s="251"/>
      <c r="U13" s="251"/>
      <c r="V13" s="251"/>
      <c r="W13" s="251"/>
      <c r="X13" s="251"/>
      <c r="Y13" s="126"/>
      <c r="Z13" s="126"/>
    </row>
    <row r="14" spans="1:26" ht="15.75" customHeight="1">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126"/>
      <c r="Z14" s="126"/>
    </row>
    <row r="15" spans="1:26" ht="15.75" customHeight="1">
      <c r="A15" s="251"/>
      <c r="B15" s="311" t="s">
        <v>1559</v>
      </c>
      <c r="C15" s="251"/>
      <c r="D15" s="251"/>
      <c r="E15" s="251"/>
      <c r="F15" s="251"/>
      <c r="G15" s="251"/>
      <c r="H15" s="251"/>
      <c r="I15" s="251"/>
      <c r="J15" s="251"/>
      <c r="K15" s="251"/>
      <c r="L15" s="251"/>
      <c r="M15" s="251"/>
      <c r="N15" s="251"/>
      <c r="O15" s="251"/>
      <c r="P15" s="251"/>
      <c r="Q15" s="251"/>
      <c r="R15" s="251"/>
      <c r="S15" s="251"/>
      <c r="T15" s="251"/>
      <c r="U15" s="251"/>
      <c r="V15" s="251"/>
      <c r="W15" s="251"/>
      <c r="X15" s="251"/>
      <c r="Y15" s="126"/>
      <c r="Z15" s="126"/>
    </row>
    <row r="16" spans="1:26" ht="15.75" customHeight="1">
      <c r="A16" s="251"/>
      <c r="B16" s="468"/>
      <c r="C16" s="460"/>
      <c r="D16" s="460"/>
      <c r="E16" s="460"/>
      <c r="F16" s="460"/>
      <c r="G16" s="408"/>
      <c r="H16" s="251"/>
      <c r="I16" s="251"/>
      <c r="J16" s="251"/>
      <c r="K16" s="251"/>
      <c r="L16" s="251"/>
      <c r="M16" s="251"/>
      <c r="N16" s="251"/>
      <c r="O16" s="251"/>
      <c r="P16" s="251"/>
      <c r="Q16" s="251"/>
      <c r="R16" s="251"/>
      <c r="S16" s="251"/>
      <c r="T16" s="251"/>
      <c r="U16" s="251"/>
      <c r="V16" s="251"/>
      <c r="W16" s="251"/>
      <c r="X16" s="251"/>
      <c r="Y16" s="126"/>
      <c r="Z16" s="126"/>
    </row>
    <row r="17" spans="1:26" ht="15.75" customHeight="1">
      <c r="A17" s="251"/>
      <c r="B17" s="409"/>
      <c r="C17" s="461"/>
      <c r="D17" s="461"/>
      <c r="E17" s="461"/>
      <c r="F17" s="461"/>
      <c r="G17" s="410"/>
      <c r="H17" s="251"/>
      <c r="I17" s="251"/>
      <c r="J17" s="251"/>
      <c r="K17" s="251"/>
      <c r="L17" s="251"/>
      <c r="M17" s="251"/>
      <c r="N17" s="251"/>
      <c r="O17" s="251"/>
      <c r="P17" s="251"/>
      <c r="Q17" s="251"/>
      <c r="R17" s="251"/>
      <c r="S17" s="251"/>
      <c r="T17" s="251"/>
      <c r="U17" s="251"/>
      <c r="V17" s="251"/>
      <c r="W17" s="251"/>
      <c r="X17" s="251"/>
      <c r="Y17" s="126"/>
      <c r="Z17" s="126"/>
    </row>
    <row r="18" spans="1:26" ht="15.75" customHeight="1">
      <c r="A18" s="251"/>
      <c r="B18" s="409"/>
      <c r="C18" s="461"/>
      <c r="D18" s="461"/>
      <c r="E18" s="461"/>
      <c r="F18" s="461"/>
      <c r="G18" s="410"/>
      <c r="H18" s="251"/>
      <c r="I18" s="251"/>
      <c r="J18" s="251"/>
      <c r="K18" s="251"/>
      <c r="L18" s="251"/>
      <c r="M18" s="251"/>
      <c r="N18" s="251"/>
      <c r="O18" s="251"/>
      <c r="P18" s="251"/>
      <c r="Q18" s="251"/>
      <c r="R18" s="251"/>
      <c r="S18" s="251"/>
      <c r="T18" s="251"/>
      <c r="U18" s="251"/>
      <c r="V18" s="251"/>
      <c r="W18" s="251"/>
      <c r="X18" s="251"/>
      <c r="Y18" s="126"/>
      <c r="Z18" s="126"/>
    </row>
    <row r="19" spans="1:26" ht="15.75" customHeight="1">
      <c r="A19" s="251"/>
      <c r="B19" s="409"/>
      <c r="C19" s="461"/>
      <c r="D19" s="461"/>
      <c r="E19" s="461"/>
      <c r="F19" s="461"/>
      <c r="G19" s="410"/>
      <c r="H19" s="251"/>
      <c r="I19" s="251"/>
      <c r="J19" s="251"/>
      <c r="K19" s="251"/>
      <c r="L19" s="251"/>
      <c r="M19" s="251"/>
      <c r="N19" s="251"/>
      <c r="O19" s="251"/>
      <c r="P19" s="251"/>
      <c r="Q19" s="251"/>
      <c r="R19" s="251"/>
      <c r="S19" s="251"/>
      <c r="T19" s="251"/>
      <c r="U19" s="251"/>
      <c r="V19" s="251"/>
      <c r="W19" s="251"/>
      <c r="X19" s="251"/>
      <c r="Y19" s="126"/>
      <c r="Z19" s="126"/>
    </row>
    <row r="20" spans="1:26" ht="54" customHeight="1">
      <c r="A20" s="251"/>
      <c r="B20" s="411"/>
      <c r="C20" s="451"/>
      <c r="D20" s="451"/>
      <c r="E20" s="451"/>
      <c r="F20" s="451"/>
      <c r="G20" s="412"/>
      <c r="H20" s="251"/>
      <c r="I20" s="251"/>
      <c r="J20" s="251"/>
      <c r="K20" s="251"/>
      <c r="L20" s="251"/>
      <c r="M20" s="251"/>
      <c r="N20" s="251"/>
      <c r="O20" s="251"/>
      <c r="P20" s="251"/>
      <c r="Q20" s="251"/>
      <c r="R20" s="251"/>
      <c r="S20" s="251"/>
      <c r="T20" s="251"/>
      <c r="U20" s="251"/>
      <c r="V20" s="251"/>
      <c r="W20" s="251"/>
      <c r="X20" s="251"/>
      <c r="Y20" s="126"/>
      <c r="Z20" s="126"/>
    </row>
    <row r="21" spans="1:26" ht="15.75" customHeight="1">
      <c r="A21" s="251"/>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126"/>
      <c r="Z21" s="126"/>
    </row>
    <row r="22" spans="1:26" ht="15.75" customHeight="1">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126"/>
      <c r="Z22" s="126"/>
    </row>
    <row r="23" spans="1:26" ht="15.75" customHeight="1">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126"/>
      <c r="Z23" s="126"/>
    </row>
    <row r="24" spans="1:26" ht="15.75" customHeight="1">
      <c r="A24" s="251"/>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126"/>
      <c r="Z24" s="126"/>
    </row>
    <row r="25" spans="1:26" ht="15.75" customHeight="1">
      <c r="A25" s="251"/>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126"/>
      <c r="Z25" s="126"/>
    </row>
    <row r="26" spans="1:26" ht="15.75" customHeight="1">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126"/>
      <c r="Z26" s="126"/>
    </row>
    <row r="27" spans="1:26" ht="15.75" customHeight="1">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126"/>
      <c r="Z27" s="126"/>
    </row>
    <row r="28" spans="1:26" ht="15.75" customHeight="1">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126"/>
      <c r="Z28" s="126"/>
    </row>
    <row r="29" spans="1:26" ht="15.75" customHeight="1">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126"/>
      <c r="Z29" s="126"/>
    </row>
    <row r="30" spans="1:26" ht="15.75" customHeight="1">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126"/>
      <c r="Z30" s="126"/>
    </row>
    <row r="31" spans="1:26" ht="15.75" customHeight="1">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126"/>
      <c r="Z31" s="126"/>
    </row>
    <row r="32" spans="1:26" ht="15.75" customHeight="1">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126"/>
      <c r="Z32" s="126"/>
    </row>
    <row r="33" spans="1:26" ht="15.7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126"/>
      <c r="Z33" s="126"/>
    </row>
    <row r="34" spans="1:26" ht="15.75" customHeight="1">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126"/>
      <c r="Z34" s="126"/>
    </row>
    <row r="35" spans="1:26" ht="15.75" customHeight="1">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126"/>
      <c r="Z35" s="126"/>
    </row>
    <row r="36" spans="1:26" ht="15.75" customHeight="1">
      <c r="A36" s="251"/>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126"/>
      <c r="Z36" s="126"/>
    </row>
    <row r="37" spans="1:26" ht="15.75" customHeight="1">
      <c r="A37" s="251"/>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126"/>
      <c r="Z37" s="126"/>
    </row>
    <row r="38" spans="1:26" ht="15.75" customHeight="1">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126"/>
      <c r="Z38" s="126"/>
    </row>
    <row r="39" spans="1:26" ht="15.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126"/>
      <c r="Z39" s="126"/>
    </row>
    <row r="40" spans="1:26" ht="15.75" customHeight="1">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126"/>
      <c r="Z40" s="126"/>
    </row>
    <row r="41" spans="1:26" ht="15.75" customHeight="1">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126"/>
      <c r="Z41" s="126"/>
    </row>
    <row r="42" spans="1:26" ht="15.75" customHeight="1">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126"/>
      <c r="Z42" s="126"/>
    </row>
    <row r="43" spans="1:26" ht="15.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126"/>
      <c r="Z43" s="126"/>
    </row>
    <row r="44" spans="1:26" ht="15.75" customHeight="1">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126"/>
      <c r="Z44" s="126"/>
    </row>
    <row r="45" spans="1:26" ht="15.75" customHeight="1">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126"/>
      <c r="Z45" s="126"/>
    </row>
    <row r="46" spans="1:26" ht="15.75" customHeight="1">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126"/>
      <c r="Z46" s="126"/>
    </row>
    <row r="47" spans="1:26" ht="15.75" customHeight="1">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126"/>
      <c r="Z47" s="126"/>
    </row>
    <row r="48" spans="1:26" ht="15.75" customHeight="1">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126"/>
      <c r="Z48" s="126"/>
    </row>
    <row r="49" spans="1:26" ht="15.75" customHeight="1">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126"/>
      <c r="Z49" s="126"/>
    </row>
    <row r="50" spans="1:26" ht="15.75" customHeigh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126"/>
      <c r="Z50" s="126"/>
    </row>
    <row r="51" spans="1:26" ht="15.75"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126"/>
      <c r="Z51" s="126"/>
    </row>
    <row r="52" spans="1:26" ht="15.75" customHeight="1">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126"/>
      <c r="Z52" s="126"/>
    </row>
    <row r="53" spans="1:26" ht="15.75" customHeight="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126"/>
      <c r="Z53" s="126"/>
    </row>
    <row r="54" spans="1:26" ht="15.75" customHeight="1">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126"/>
      <c r="Z54" s="126"/>
    </row>
    <row r="55" spans="1:26" ht="15.75" customHeight="1">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126"/>
      <c r="Z55" s="126"/>
    </row>
    <row r="56" spans="1:26" ht="15.75" customHeight="1">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126"/>
      <c r="Z56" s="126"/>
    </row>
    <row r="57" spans="1:26" ht="15.75" customHeight="1">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126"/>
      <c r="Z57" s="126"/>
    </row>
    <row r="58" spans="1:26" ht="15.75" customHeight="1">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126"/>
      <c r="Z58" s="126"/>
    </row>
    <row r="59" spans="1:26" ht="15.75" customHeight="1">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126"/>
      <c r="Z59" s="126"/>
    </row>
    <row r="60" spans="1:26" ht="15.75" customHeight="1">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126"/>
      <c r="Z60" s="126"/>
    </row>
    <row r="61" spans="1:26" ht="15.75" customHeight="1">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126"/>
      <c r="Z61" s="126"/>
    </row>
    <row r="62" spans="1:26" ht="15.75" customHeight="1">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126"/>
      <c r="Z62" s="126"/>
    </row>
    <row r="63" spans="1:26" ht="15.75" customHeight="1">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126"/>
      <c r="Z63" s="126"/>
    </row>
    <row r="64" spans="1:26" ht="15.75" customHeight="1">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126"/>
      <c r="Z64" s="126"/>
    </row>
    <row r="65" spans="1:26" ht="15.75" customHeight="1">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126"/>
      <c r="Z65" s="126"/>
    </row>
    <row r="66" spans="1:26" ht="15.75" customHeight="1">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126"/>
      <c r="Z66" s="126"/>
    </row>
    <row r="67" spans="1:26" ht="15.75" customHeight="1">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126"/>
      <c r="Z67" s="126"/>
    </row>
    <row r="68" spans="1:26" ht="15.75" customHeight="1">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126"/>
      <c r="Z68" s="126"/>
    </row>
    <row r="69" spans="1:26" ht="15.75" customHeight="1">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126"/>
      <c r="Z69" s="126"/>
    </row>
    <row r="70" spans="1:26" ht="15.7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126"/>
      <c r="Z70" s="126"/>
    </row>
    <row r="71" spans="1:26" ht="15.7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126"/>
      <c r="Z71" s="126"/>
    </row>
    <row r="72" spans="1:26" ht="15.7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126"/>
      <c r="Z72" s="126"/>
    </row>
    <row r="73" spans="1:26" ht="15.7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126"/>
      <c r="Z73" s="126"/>
    </row>
    <row r="74" spans="1:26" ht="15.7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126"/>
      <c r="Z74" s="126"/>
    </row>
    <row r="75" spans="1:26" ht="15.7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126"/>
      <c r="Z75" s="126"/>
    </row>
    <row r="76" spans="1:26" ht="15.7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126"/>
      <c r="Z76" s="126"/>
    </row>
    <row r="77" spans="1:26" ht="15.7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126"/>
      <c r="Z77" s="126"/>
    </row>
    <row r="78" spans="1:26" ht="15.7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126"/>
      <c r="Z78" s="126"/>
    </row>
    <row r="79" spans="1:26" ht="15.7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126"/>
      <c r="Z79" s="126"/>
    </row>
    <row r="80" spans="1:26" ht="15.7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126"/>
      <c r="Z80" s="126"/>
    </row>
    <row r="81" spans="1:26" ht="15.7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126"/>
      <c r="Z81" s="126"/>
    </row>
    <row r="82" spans="1:26" ht="15.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126"/>
      <c r="Z82" s="126"/>
    </row>
    <row r="83" spans="1:26" ht="15.7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126"/>
      <c r="Z83" s="126"/>
    </row>
    <row r="84" spans="1:26" ht="15.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126"/>
      <c r="Z84" s="126"/>
    </row>
    <row r="85" spans="1:26" ht="15.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126"/>
      <c r="Z85" s="126"/>
    </row>
    <row r="86" spans="1:26" ht="15.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126"/>
      <c r="Z86" s="126"/>
    </row>
    <row r="87" spans="1:26" ht="15.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126"/>
      <c r="Z87" s="126"/>
    </row>
    <row r="88" spans="1:26" ht="15.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126"/>
      <c r="Z88" s="126"/>
    </row>
    <row r="89" spans="1:26" ht="15.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126"/>
      <c r="Z89" s="126"/>
    </row>
    <row r="90" spans="1:26" ht="15.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126"/>
      <c r="Z90" s="126"/>
    </row>
    <row r="91" spans="1:26" ht="15.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126"/>
      <c r="Z91" s="126"/>
    </row>
    <row r="92" spans="1:26" ht="15.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126"/>
      <c r="Z92" s="126"/>
    </row>
    <row r="93" spans="1:26" ht="15.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126"/>
      <c r="Z93" s="126"/>
    </row>
    <row r="94" spans="1:26" ht="15.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126"/>
      <c r="Z94" s="126"/>
    </row>
    <row r="95" spans="1:26" ht="15.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126"/>
      <c r="Z95" s="126"/>
    </row>
    <row r="96" spans="1:26" ht="15.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126"/>
      <c r="Z96" s="126"/>
    </row>
    <row r="97" spans="1:26" ht="15.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126"/>
      <c r="Z97" s="126"/>
    </row>
    <row r="98" spans="1:26" ht="15.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126"/>
      <c r="Z98" s="126"/>
    </row>
    <row r="99" spans="1:26" ht="15.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126"/>
      <c r="Z99" s="126"/>
    </row>
    <row r="100" spans="1:26" ht="15.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126"/>
      <c r="Z100" s="126"/>
    </row>
    <row r="101" spans="1:26" ht="15.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126"/>
      <c r="Z101" s="126"/>
    </row>
    <row r="102" spans="1:26" ht="15.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126"/>
      <c r="Z102" s="126"/>
    </row>
    <row r="103" spans="1:26" ht="15.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126"/>
      <c r="Z103" s="126"/>
    </row>
    <row r="104" spans="1:26" ht="15.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126"/>
      <c r="Z104" s="126"/>
    </row>
    <row r="105" spans="1:26" ht="15.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126"/>
      <c r="Z105" s="126"/>
    </row>
    <row r="106" spans="1:26" ht="15.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126"/>
      <c r="Z106" s="126"/>
    </row>
    <row r="107" spans="1:26" ht="15.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126"/>
      <c r="Z107" s="126"/>
    </row>
    <row r="108" spans="1:26" ht="15.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126"/>
      <c r="Z108" s="126"/>
    </row>
    <row r="109" spans="1:26" ht="15.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126"/>
      <c r="Z109" s="126"/>
    </row>
    <row r="110" spans="1:26" ht="15.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126"/>
      <c r="Z110" s="126"/>
    </row>
    <row r="111" spans="1:26" ht="15.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126"/>
      <c r="Z111" s="126"/>
    </row>
    <row r="112" spans="1:26" ht="15.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126"/>
      <c r="Z112" s="126"/>
    </row>
    <row r="113" spans="1:26" ht="15.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126"/>
      <c r="Z113" s="126"/>
    </row>
    <row r="114" spans="1:26" ht="15.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126"/>
      <c r="Z114" s="126"/>
    </row>
    <row r="115" spans="1:26" ht="15.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126"/>
      <c r="Z115" s="126"/>
    </row>
    <row r="116" spans="1:26" ht="15.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126"/>
      <c r="Z116" s="126"/>
    </row>
    <row r="117" spans="1:26" ht="15.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126"/>
      <c r="Z117" s="126"/>
    </row>
    <row r="118" spans="1:26" ht="15.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126"/>
      <c r="Z118" s="126"/>
    </row>
    <row r="119" spans="1:26" ht="15.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126"/>
      <c r="Z119" s="126"/>
    </row>
    <row r="120" spans="1:26" ht="15.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126"/>
      <c r="Z120" s="126"/>
    </row>
    <row r="121" spans="1:26" ht="15.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126"/>
      <c r="Z121" s="126"/>
    </row>
    <row r="122" spans="1:26" ht="15.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126"/>
      <c r="Z122" s="126"/>
    </row>
    <row r="123" spans="1:26" ht="15.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126"/>
      <c r="Z123" s="126"/>
    </row>
    <row r="124" spans="1:26" ht="15.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126"/>
      <c r="Z124" s="126"/>
    </row>
    <row r="125" spans="1:26" ht="15.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126"/>
      <c r="Z125" s="126"/>
    </row>
    <row r="126" spans="1:26" ht="15.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126"/>
      <c r="Z126" s="126"/>
    </row>
    <row r="127" spans="1:26" ht="15.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126"/>
      <c r="Z127" s="126"/>
    </row>
    <row r="128" spans="1:26" ht="15.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126"/>
      <c r="Z128" s="126"/>
    </row>
    <row r="129" spans="1:26" ht="15.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126"/>
      <c r="Z129" s="126"/>
    </row>
    <row r="130" spans="1:26" ht="15.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126"/>
      <c r="Z130" s="126"/>
    </row>
    <row r="131" spans="1:26" ht="15.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126"/>
      <c r="Z131" s="126"/>
    </row>
    <row r="132" spans="1:26" ht="15.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126"/>
      <c r="Z132" s="126"/>
    </row>
    <row r="133" spans="1:26" ht="15.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126"/>
      <c r="Z133" s="126"/>
    </row>
    <row r="134" spans="1:26" ht="15.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126"/>
      <c r="Z134" s="126"/>
    </row>
    <row r="135" spans="1:26" ht="15.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126"/>
      <c r="Z135" s="126"/>
    </row>
    <row r="136" spans="1:26" ht="15.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126"/>
      <c r="Z136" s="126"/>
    </row>
    <row r="137" spans="1:26" ht="15.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126"/>
      <c r="Z137" s="126"/>
    </row>
    <row r="138" spans="1:26" ht="15.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126"/>
      <c r="Z138" s="126"/>
    </row>
    <row r="139" spans="1:26" ht="15.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126"/>
      <c r="Z139" s="126"/>
    </row>
    <row r="140" spans="1:26" ht="15.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126"/>
      <c r="Z140" s="126"/>
    </row>
    <row r="141" spans="1:26" ht="15.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126"/>
      <c r="Z141" s="126"/>
    </row>
    <row r="142" spans="1:26" ht="15.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126"/>
      <c r="Z142" s="126"/>
    </row>
    <row r="143" spans="1:26" ht="15.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126"/>
      <c r="Z143" s="126"/>
    </row>
    <row r="144" spans="1:26" ht="15.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126"/>
      <c r="Z144" s="126"/>
    </row>
    <row r="145" spans="1:26" ht="15.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126"/>
      <c r="Z145" s="126"/>
    </row>
    <row r="146" spans="1:26" ht="15.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126"/>
      <c r="Z146" s="126"/>
    </row>
    <row r="147" spans="1:26" ht="15.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126"/>
      <c r="Z147" s="126"/>
    </row>
    <row r="148" spans="1:26" ht="15.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126"/>
      <c r="Z148" s="126"/>
    </row>
    <row r="149" spans="1:26" ht="15.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126"/>
      <c r="Z149" s="126"/>
    </row>
    <row r="150" spans="1:26" ht="15.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126"/>
      <c r="Z150" s="126"/>
    </row>
    <row r="151" spans="1:26" ht="15.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126"/>
      <c r="Z151" s="126"/>
    </row>
    <row r="152" spans="1:26" ht="15.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126"/>
      <c r="Z152" s="126"/>
    </row>
    <row r="153" spans="1:26" ht="15.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126"/>
      <c r="Z153" s="126"/>
    </row>
    <row r="154" spans="1:26" ht="15.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126"/>
      <c r="Z154" s="126"/>
    </row>
    <row r="155" spans="1:26" ht="15.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126"/>
      <c r="Z155" s="126"/>
    </row>
    <row r="156" spans="1:26" ht="15.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126"/>
      <c r="Z156" s="126"/>
    </row>
    <row r="157" spans="1:26" ht="15.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126"/>
      <c r="Z157" s="126"/>
    </row>
    <row r="158" spans="1:26" ht="15.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126"/>
      <c r="Z158" s="126"/>
    </row>
    <row r="159" spans="1:26" ht="15.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126"/>
      <c r="Z159" s="126"/>
    </row>
    <row r="160" spans="1:26" ht="15.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126"/>
      <c r="Z160" s="126"/>
    </row>
    <row r="161" spans="1:26" ht="15.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126"/>
      <c r="Z161" s="126"/>
    </row>
    <row r="162" spans="1:26" ht="15.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126"/>
      <c r="Z162" s="126"/>
    </row>
    <row r="163" spans="1:26" ht="15.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126"/>
      <c r="Z163" s="126"/>
    </row>
    <row r="164" spans="1:26" ht="15.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126"/>
      <c r="Z164" s="126"/>
    </row>
    <row r="165" spans="1:26" ht="15.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126"/>
      <c r="Z165" s="126"/>
    </row>
    <row r="166" spans="1:26" ht="15.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126"/>
      <c r="Z166" s="126"/>
    </row>
    <row r="167" spans="1:26" ht="15.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126"/>
      <c r="Z167" s="126"/>
    </row>
    <row r="168" spans="1:26" ht="15.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126"/>
      <c r="Z168" s="126"/>
    </row>
    <row r="169" spans="1:26" ht="15.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126"/>
      <c r="Z169" s="126"/>
    </row>
    <row r="170" spans="1:26" ht="15.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126"/>
      <c r="Z170" s="126"/>
    </row>
    <row r="171" spans="1:26" ht="15.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126"/>
      <c r="Z171" s="126"/>
    </row>
    <row r="172" spans="1:26" ht="15.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126"/>
      <c r="Z172" s="126"/>
    </row>
    <row r="173" spans="1:26" ht="15.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126"/>
      <c r="Z173" s="126"/>
    </row>
    <row r="174" spans="1:26" ht="15.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126"/>
      <c r="Z174" s="126"/>
    </row>
    <row r="175" spans="1:26" ht="15.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126"/>
      <c r="Z175" s="126"/>
    </row>
    <row r="176" spans="1:26" ht="15.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126"/>
      <c r="Z176" s="126"/>
    </row>
    <row r="177" spans="1:26" ht="15.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126"/>
      <c r="Z177" s="126"/>
    </row>
    <row r="178" spans="1:26" ht="15.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126"/>
      <c r="Z178" s="126"/>
    </row>
    <row r="179" spans="1:26" ht="15.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126"/>
      <c r="Z179" s="126"/>
    </row>
    <row r="180" spans="1:26" ht="15.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126"/>
      <c r="Z180" s="126"/>
    </row>
    <row r="181" spans="1:26" ht="15.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126"/>
      <c r="Z181" s="126"/>
    </row>
    <row r="182" spans="1:26" ht="15.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126"/>
      <c r="Z182" s="126"/>
    </row>
    <row r="183" spans="1:26" ht="15.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126"/>
      <c r="Z183" s="126"/>
    </row>
    <row r="184" spans="1:26" ht="15.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126"/>
      <c r="Z184" s="126"/>
    </row>
    <row r="185" spans="1:26" ht="15.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126"/>
      <c r="Z185" s="126"/>
    </row>
    <row r="186" spans="1:26" ht="15.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126"/>
      <c r="Z186" s="126"/>
    </row>
    <row r="187" spans="1:26" ht="15.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126"/>
      <c r="Z187" s="126"/>
    </row>
    <row r="188" spans="1:26" ht="15.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126"/>
      <c r="Z188" s="126"/>
    </row>
    <row r="189" spans="1:26" ht="15.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126"/>
      <c r="Z189" s="126"/>
    </row>
    <row r="190" spans="1:26" ht="15.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126"/>
      <c r="Z190" s="126"/>
    </row>
    <row r="191" spans="1:26" ht="15.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126"/>
      <c r="Z191" s="126"/>
    </row>
    <row r="192" spans="1:26" ht="15.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126"/>
      <c r="Z192" s="126"/>
    </row>
    <row r="193" spans="1:26" ht="15.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126"/>
      <c r="Z193" s="126"/>
    </row>
    <row r="194" spans="1:26" ht="15.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126"/>
      <c r="Z194" s="126"/>
    </row>
    <row r="195" spans="1:26" ht="15.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126"/>
      <c r="Z195" s="126"/>
    </row>
    <row r="196" spans="1:26" ht="15.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126"/>
      <c r="Z196" s="126"/>
    </row>
    <row r="197" spans="1:26" ht="15.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126"/>
      <c r="Z197" s="126"/>
    </row>
    <row r="198" spans="1:26" ht="15.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126"/>
      <c r="Z198" s="126"/>
    </row>
    <row r="199" spans="1:26" ht="15.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126"/>
      <c r="Z199" s="126"/>
    </row>
    <row r="200" spans="1:26" ht="15.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126"/>
      <c r="Z200" s="126"/>
    </row>
    <row r="201" spans="1:26" ht="15.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126"/>
      <c r="Z201" s="126"/>
    </row>
    <row r="202" spans="1:26" ht="15.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126"/>
      <c r="Z202" s="126"/>
    </row>
    <row r="203" spans="1:26" ht="15.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126"/>
      <c r="Z203" s="126"/>
    </row>
    <row r="204" spans="1:26" ht="15.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126"/>
      <c r="Z204" s="126"/>
    </row>
    <row r="205" spans="1:26" ht="15.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126"/>
      <c r="Z205" s="126"/>
    </row>
    <row r="206" spans="1:26" ht="15.75" customHeight="1">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6:G20"/>
  </mergeCells>
  <printOptions horizontalCentered="1"/>
  <pageMargins left="0.23622047244094491" right="0.23622047244094491" top="0.19685039370078741" bottom="0.19685039370078741" header="0" footer="0"/>
  <pageSetup paperSize="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Z1000"/>
  <sheetViews>
    <sheetView workbookViewId="0">
      <selection activeCell="J13" sqref="J13"/>
    </sheetView>
  </sheetViews>
  <sheetFormatPr defaultColWidth="14.42578125" defaultRowHeight="15" customHeight="1"/>
  <cols>
    <col min="1" max="1" width="4.7109375" customWidth="1"/>
    <col min="2" max="2" width="40.5703125" customWidth="1"/>
    <col min="3" max="3" width="14.7109375" customWidth="1"/>
    <col min="4" max="4" width="16.28515625" customWidth="1"/>
    <col min="5" max="5" width="13.28515625" customWidth="1"/>
    <col min="6" max="7" width="13.7109375" customWidth="1"/>
    <col min="8" max="8" width="12.7109375" customWidth="1"/>
    <col min="9" max="9" width="17.42578125" customWidth="1"/>
    <col min="10" max="10" width="16.7109375" customWidth="1"/>
    <col min="11" max="11" width="16" customWidth="1"/>
    <col min="12" max="12" width="15.5703125" customWidth="1"/>
    <col min="13" max="24" width="9.28515625" customWidth="1"/>
  </cols>
  <sheetData>
    <row r="1" spans="1:26">
      <c r="A1" s="251"/>
      <c r="B1" s="251"/>
      <c r="C1" s="251"/>
      <c r="D1" s="251"/>
      <c r="E1" s="251"/>
      <c r="F1" s="251"/>
      <c r="G1" s="251"/>
      <c r="H1" s="251"/>
      <c r="I1" s="251"/>
      <c r="J1" s="251"/>
      <c r="K1" s="251"/>
      <c r="L1" s="251"/>
      <c r="M1" s="251"/>
      <c r="N1" s="251"/>
      <c r="O1" s="251"/>
      <c r="P1" s="251"/>
      <c r="Q1" s="251"/>
      <c r="R1" s="251"/>
      <c r="S1" s="251"/>
      <c r="T1" s="251"/>
      <c r="U1" s="251"/>
      <c r="V1" s="251"/>
      <c r="W1" s="251"/>
      <c r="X1" s="251"/>
      <c r="Y1" s="126"/>
      <c r="Z1" s="126"/>
    </row>
    <row r="2" spans="1:26" ht="15.75">
      <c r="A2" s="252" t="s">
        <v>1579</v>
      </c>
      <c r="B2" s="251"/>
      <c r="C2" s="251"/>
      <c r="D2" s="251"/>
      <c r="E2" s="251"/>
      <c r="F2" s="251"/>
      <c r="G2" s="251"/>
      <c r="H2" s="251"/>
      <c r="I2" s="251"/>
      <c r="J2" s="251"/>
      <c r="K2" s="251"/>
      <c r="L2" s="251"/>
      <c r="M2" s="251"/>
      <c r="N2" s="251"/>
      <c r="O2" s="251"/>
      <c r="P2" s="251"/>
      <c r="Q2" s="251"/>
      <c r="R2" s="251"/>
      <c r="S2" s="251"/>
      <c r="T2" s="251"/>
      <c r="U2" s="251"/>
      <c r="V2" s="251"/>
      <c r="W2" s="251"/>
      <c r="X2" s="251"/>
      <c r="Y2" s="126"/>
      <c r="Z2" s="126"/>
    </row>
    <row r="3" spans="1:26">
      <c r="A3" s="251"/>
      <c r="B3" s="251"/>
      <c r="C3" s="251"/>
      <c r="D3" s="251"/>
      <c r="E3" s="251"/>
      <c r="F3" s="251"/>
      <c r="G3" s="251"/>
      <c r="H3" s="251"/>
      <c r="I3" s="251"/>
      <c r="J3" s="251"/>
      <c r="K3" s="251"/>
      <c r="L3" s="251"/>
      <c r="M3" s="251"/>
      <c r="N3" s="251"/>
      <c r="O3" s="251"/>
      <c r="P3" s="251"/>
      <c r="Q3" s="251"/>
      <c r="R3" s="251"/>
      <c r="S3" s="251"/>
      <c r="T3" s="251"/>
      <c r="U3" s="251"/>
      <c r="V3" s="251"/>
      <c r="W3" s="251"/>
      <c r="X3" s="251"/>
      <c r="Y3" s="126"/>
      <c r="Z3" s="126"/>
    </row>
    <row r="4" spans="1:26">
      <c r="A4" s="251"/>
      <c r="B4" s="254"/>
      <c r="C4" s="254" t="s">
        <v>1413</v>
      </c>
      <c r="D4" s="254" t="s">
        <v>1417</v>
      </c>
      <c r="E4" s="254" t="s">
        <v>1512</v>
      </c>
      <c r="F4" s="254" t="s">
        <v>1513</v>
      </c>
      <c r="G4" s="255" t="s">
        <v>1422</v>
      </c>
      <c r="H4" s="251"/>
      <c r="I4" s="251"/>
      <c r="J4" s="251"/>
      <c r="K4" s="251"/>
      <c r="L4" s="251"/>
      <c r="M4" s="251"/>
      <c r="N4" s="251"/>
      <c r="O4" s="251"/>
      <c r="P4" s="251"/>
      <c r="Q4" s="251"/>
      <c r="R4" s="251"/>
      <c r="S4" s="251"/>
      <c r="T4" s="251"/>
      <c r="U4" s="251"/>
      <c r="V4" s="251"/>
      <c r="W4" s="251"/>
      <c r="X4" s="251"/>
      <c r="Y4" s="126"/>
      <c r="Z4" s="126"/>
    </row>
    <row r="5" spans="1:26" ht="36">
      <c r="A5" s="251"/>
      <c r="B5" s="240" t="s">
        <v>1500</v>
      </c>
      <c r="C5" s="256" t="str">
        <f>'INPUT CE'!$E$7</f>
        <v>CONSUNTIVO 2021</v>
      </c>
      <c r="D5" s="240" t="s">
        <v>1514</v>
      </c>
      <c r="E5" s="240" t="s">
        <v>1515</v>
      </c>
      <c r="F5" s="240" t="s">
        <v>1516</v>
      </c>
      <c r="G5" s="240" t="s">
        <v>1517</v>
      </c>
      <c r="H5" s="240" t="s">
        <v>1518</v>
      </c>
      <c r="I5" s="240" t="s">
        <v>1518</v>
      </c>
      <c r="J5" s="251"/>
      <c r="K5" s="251"/>
      <c r="L5" s="251"/>
      <c r="M5" s="251"/>
      <c r="N5" s="251"/>
      <c r="O5" s="251"/>
      <c r="P5" s="251"/>
      <c r="Q5" s="251"/>
      <c r="R5" s="251"/>
      <c r="S5" s="251"/>
      <c r="T5" s="251"/>
      <c r="U5" s="251"/>
      <c r="V5" s="251"/>
      <c r="W5" s="251"/>
      <c r="X5" s="251"/>
      <c r="Y5" s="126"/>
      <c r="Z5" s="126"/>
    </row>
    <row r="6" spans="1:26">
      <c r="A6" s="251"/>
      <c r="B6" s="257"/>
      <c r="C6" s="257" t="s">
        <v>1519</v>
      </c>
      <c r="D6" s="257" t="s">
        <v>1519</v>
      </c>
      <c r="E6" s="257" t="s">
        <v>1519</v>
      </c>
      <c r="F6" s="257" t="s">
        <v>1520</v>
      </c>
      <c r="G6" s="257" t="s">
        <v>1519</v>
      </c>
      <c r="H6" s="258" t="s">
        <v>1519</v>
      </c>
      <c r="I6" s="258" t="s">
        <v>1521</v>
      </c>
      <c r="J6" s="251"/>
      <c r="K6" s="251"/>
      <c r="L6" s="251"/>
      <c r="M6" s="251"/>
      <c r="N6" s="251"/>
      <c r="O6" s="251"/>
      <c r="P6" s="251"/>
      <c r="Q6" s="251"/>
      <c r="R6" s="251"/>
      <c r="S6" s="251"/>
      <c r="T6" s="251"/>
      <c r="U6" s="251"/>
      <c r="V6" s="251"/>
      <c r="W6" s="251"/>
      <c r="X6" s="251"/>
      <c r="Y6" s="126"/>
      <c r="Z6" s="126"/>
    </row>
    <row r="7" spans="1:26" ht="22.5" customHeight="1">
      <c r="A7" s="251"/>
      <c r="B7" s="259" t="s">
        <v>1506</v>
      </c>
      <c r="C7" s="260">
        <f>'INPUT CE'!$E$170-'INPUT CE'!$E$175</f>
        <v>27219551.07</v>
      </c>
      <c r="D7" s="261"/>
      <c r="E7" s="261"/>
      <c r="F7" s="261"/>
      <c r="G7" s="321">
        <f>VLOOKUP('INPUT CE'!$C$1,'Dati Flusso'!$B$35:$C$47,2,0)</f>
        <v>27067946.289999999</v>
      </c>
      <c r="H7" s="263">
        <f>G7-C7</f>
        <v>-151604.78000000119</v>
      </c>
      <c r="I7" s="264">
        <f>G7/C7-1</f>
        <v>-5.5697017048562669E-3</v>
      </c>
      <c r="J7" s="251"/>
      <c r="K7" s="251"/>
      <c r="L7" s="251"/>
      <c r="M7" s="251"/>
      <c r="N7" s="251"/>
      <c r="O7" s="251"/>
      <c r="P7" s="251"/>
      <c r="Q7" s="251"/>
      <c r="R7" s="251"/>
      <c r="S7" s="251"/>
      <c r="T7" s="251"/>
      <c r="U7" s="251"/>
      <c r="V7" s="251"/>
      <c r="W7" s="251"/>
      <c r="X7" s="251"/>
      <c r="Y7" s="126"/>
      <c r="Z7" s="126"/>
    </row>
    <row r="8" spans="1:26" ht="21" customHeight="1">
      <c r="A8" s="251"/>
      <c r="B8" s="268" t="s">
        <v>1522</v>
      </c>
      <c r="C8" s="322"/>
      <c r="D8" s="261"/>
      <c r="E8" s="261"/>
      <c r="F8" s="261"/>
      <c r="G8" s="323"/>
      <c r="H8" s="251"/>
      <c r="I8" s="251"/>
      <c r="J8" s="251"/>
      <c r="K8" s="251"/>
      <c r="L8" s="251"/>
      <c r="M8" s="251"/>
      <c r="N8" s="251"/>
      <c r="O8" s="251"/>
      <c r="P8" s="251"/>
      <c r="Q8" s="251"/>
      <c r="R8" s="251"/>
      <c r="S8" s="251"/>
      <c r="T8" s="251"/>
      <c r="U8" s="251"/>
      <c r="V8" s="251"/>
      <c r="W8" s="251"/>
      <c r="X8" s="251"/>
      <c r="Y8" s="126"/>
      <c r="Z8" s="126"/>
    </row>
    <row r="9" spans="1:26" ht="21" customHeight="1">
      <c r="A9" s="251"/>
      <c r="B9" s="266" t="s">
        <v>1580</v>
      </c>
      <c r="C9" s="322"/>
      <c r="D9" s="324">
        <f>VLOOKUP('INPUT CE'!$C$1,Tetti!$D$42:$E$50,2,0)*Tetti!$C$1</f>
        <v>0</v>
      </c>
      <c r="E9" s="263">
        <f t="shared" ref="E9:E10" si="0">C9-D9</f>
        <v>0</v>
      </c>
      <c r="F9" s="267" t="e">
        <f t="shared" ref="F9:F10" si="1">C9/D9-1</f>
        <v>#DIV/0!</v>
      </c>
      <c r="G9" s="323"/>
      <c r="H9" s="251"/>
      <c r="I9" s="251"/>
      <c r="J9" s="251"/>
      <c r="K9" s="251"/>
      <c r="L9" s="251"/>
      <c r="M9" s="251"/>
      <c r="N9" s="251"/>
      <c r="O9" s="251"/>
      <c r="P9" s="251"/>
      <c r="Q9" s="251"/>
      <c r="R9" s="251"/>
      <c r="S9" s="251"/>
      <c r="T9" s="251"/>
      <c r="U9" s="251"/>
      <c r="V9" s="251"/>
      <c r="W9" s="251"/>
      <c r="X9" s="251"/>
      <c r="Y9" s="126"/>
      <c r="Z9" s="126"/>
    </row>
    <row r="10" spans="1:26" ht="21" customHeight="1">
      <c r="A10" s="251"/>
      <c r="B10" s="268" t="s">
        <v>1581</v>
      </c>
      <c r="C10" s="269">
        <f>+C7-C8</f>
        <v>27219551.07</v>
      </c>
      <c r="D10" s="269">
        <f>VLOOKUP('INPUT CE'!$C$1,Tetti!$D$24:$E$36,2,0)*Tetti!$C$1</f>
        <v>25792558</v>
      </c>
      <c r="E10" s="269">
        <f t="shared" si="0"/>
        <v>1426993.0700000003</v>
      </c>
      <c r="F10" s="325">
        <f t="shared" si="1"/>
        <v>5.5325767610951981E-2</v>
      </c>
      <c r="G10" s="269"/>
      <c r="H10" s="251"/>
      <c r="I10" s="251"/>
      <c r="J10" s="251"/>
      <c r="K10" s="251"/>
      <c r="L10" s="251"/>
      <c r="M10" s="251"/>
      <c r="N10" s="251"/>
      <c r="O10" s="251"/>
      <c r="P10" s="251"/>
      <c r="Q10" s="251"/>
      <c r="R10" s="251"/>
      <c r="S10" s="251"/>
      <c r="T10" s="251"/>
      <c r="U10" s="251"/>
      <c r="V10" s="251"/>
      <c r="W10" s="251"/>
      <c r="X10" s="251"/>
      <c r="Y10" s="126"/>
      <c r="Z10" s="126"/>
    </row>
    <row r="11" spans="1:26">
      <c r="A11" s="251"/>
      <c r="B11" s="326" t="s">
        <v>1527</v>
      </c>
      <c r="C11" s="326"/>
      <c r="D11" s="326"/>
      <c r="E11" s="326"/>
      <c r="F11" s="326"/>
      <c r="G11" s="326"/>
      <c r="H11" s="251"/>
      <c r="I11" s="251"/>
      <c r="J11" s="251"/>
      <c r="K11" s="251"/>
      <c r="L11" s="251"/>
      <c r="M11" s="251"/>
      <c r="N11" s="251"/>
      <c r="O11" s="251"/>
      <c r="P11" s="251"/>
      <c r="Q11" s="251"/>
      <c r="R11" s="251"/>
      <c r="S11" s="251"/>
      <c r="T11" s="251"/>
      <c r="U11" s="251"/>
      <c r="V11" s="251"/>
      <c r="W11" s="251"/>
      <c r="X11" s="251"/>
      <c r="Y11" s="126"/>
      <c r="Z11" s="126"/>
    </row>
    <row r="12" spans="1:26">
      <c r="A12" s="251"/>
      <c r="B12" s="327" t="s">
        <v>1582</v>
      </c>
      <c r="C12" s="328"/>
      <c r="D12" s="329"/>
      <c r="E12" s="328"/>
      <c r="F12" s="329"/>
      <c r="G12" s="251"/>
      <c r="H12" s="251"/>
      <c r="I12" s="251"/>
      <c r="J12" s="251"/>
      <c r="K12" s="251"/>
      <c r="L12" s="251"/>
      <c r="M12" s="251"/>
      <c r="N12" s="251"/>
      <c r="O12" s="251"/>
      <c r="P12" s="251"/>
      <c r="Q12" s="251"/>
      <c r="R12" s="251"/>
      <c r="S12" s="251"/>
      <c r="T12" s="251"/>
      <c r="U12" s="251"/>
      <c r="V12" s="251"/>
      <c r="W12" s="251"/>
      <c r="X12" s="251"/>
      <c r="Y12" s="126"/>
      <c r="Z12" s="126"/>
    </row>
    <row r="13" spans="1:26">
      <c r="A13" s="251"/>
      <c r="B13" s="288" t="s">
        <v>1583</v>
      </c>
      <c r="C13" s="328"/>
      <c r="D13" s="329"/>
      <c r="E13" s="328"/>
      <c r="F13" s="329"/>
      <c r="G13" s="251"/>
      <c r="H13" s="251"/>
      <c r="I13" s="251"/>
      <c r="J13" s="251"/>
      <c r="K13" s="251"/>
      <c r="L13" s="251"/>
      <c r="M13" s="251"/>
      <c r="N13" s="251"/>
      <c r="O13" s="251"/>
      <c r="P13" s="251"/>
      <c r="Q13" s="251"/>
      <c r="R13" s="251"/>
      <c r="S13" s="251"/>
      <c r="T13" s="251"/>
      <c r="U13" s="251"/>
      <c r="V13" s="251"/>
      <c r="W13" s="251"/>
      <c r="X13" s="251"/>
      <c r="Y13" s="126"/>
      <c r="Z13" s="126"/>
    </row>
    <row r="14" spans="1:26">
      <c r="A14" s="251"/>
      <c r="B14" s="288"/>
      <c r="C14" s="328"/>
      <c r="D14" s="329"/>
      <c r="E14" s="328"/>
      <c r="F14" s="329"/>
      <c r="G14" s="251"/>
      <c r="H14" s="251"/>
      <c r="I14" s="251"/>
      <c r="J14" s="251"/>
      <c r="K14" s="251"/>
      <c r="L14" s="251"/>
      <c r="M14" s="251"/>
      <c r="N14" s="251"/>
      <c r="O14" s="251"/>
      <c r="P14" s="251"/>
      <c r="Q14" s="251"/>
      <c r="R14" s="251"/>
      <c r="S14" s="251"/>
      <c r="T14" s="251"/>
      <c r="U14" s="251"/>
      <c r="V14" s="251"/>
      <c r="W14" s="251"/>
      <c r="X14" s="251"/>
      <c r="Y14" s="126"/>
      <c r="Z14" s="126"/>
    </row>
    <row r="15" spans="1:26" ht="15.75">
      <c r="A15" s="251"/>
      <c r="B15" s="252" t="s">
        <v>1531</v>
      </c>
      <c r="C15" s="275"/>
      <c r="D15" s="275"/>
      <c r="E15" s="275"/>
      <c r="F15" s="275"/>
      <c r="G15" s="277"/>
      <c r="H15" s="251"/>
      <c r="I15" s="251"/>
      <c r="J15" s="251"/>
      <c r="K15" s="251"/>
      <c r="L15" s="251"/>
      <c r="M15" s="251"/>
      <c r="N15" s="251"/>
      <c r="O15" s="251"/>
      <c r="P15" s="251"/>
      <c r="Q15" s="251"/>
      <c r="R15" s="251"/>
      <c r="S15" s="251"/>
      <c r="T15" s="251"/>
      <c r="U15" s="251"/>
      <c r="V15" s="251"/>
      <c r="W15" s="251"/>
      <c r="X15" s="251"/>
      <c r="Y15" s="126"/>
      <c r="Z15" s="126"/>
    </row>
    <row r="16" spans="1:26" ht="10.5" customHeight="1">
      <c r="A16" s="251"/>
      <c r="B16" s="469"/>
      <c r="C16" s="460"/>
      <c r="D16" s="460"/>
      <c r="E16" s="460"/>
      <c r="F16" s="460"/>
      <c r="G16" s="408"/>
      <c r="H16" s="251"/>
      <c r="I16" s="251"/>
      <c r="J16" s="251"/>
      <c r="K16" s="251"/>
      <c r="L16" s="251"/>
      <c r="M16" s="251"/>
      <c r="N16" s="251"/>
      <c r="O16" s="251"/>
      <c r="P16" s="251"/>
      <c r="Q16" s="251"/>
      <c r="R16" s="251"/>
      <c r="S16" s="251"/>
      <c r="T16" s="251"/>
      <c r="U16" s="251"/>
      <c r="V16" s="251"/>
      <c r="W16" s="251"/>
      <c r="X16" s="251"/>
      <c r="Y16" s="126"/>
      <c r="Z16" s="126"/>
    </row>
    <row r="17" spans="1:26" ht="10.5" customHeight="1">
      <c r="A17" s="251"/>
      <c r="B17" s="409"/>
      <c r="C17" s="461"/>
      <c r="D17" s="461"/>
      <c r="E17" s="461"/>
      <c r="F17" s="461"/>
      <c r="G17" s="410"/>
      <c r="H17" s="251"/>
      <c r="I17" s="251"/>
      <c r="J17" s="251"/>
      <c r="K17" s="251"/>
      <c r="L17" s="251"/>
      <c r="M17" s="251"/>
      <c r="N17" s="251"/>
      <c r="O17" s="251"/>
      <c r="P17" s="251"/>
      <c r="Q17" s="251"/>
      <c r="R17" s="251"/>
      <c r="S17" s="251"/>
      <c r="T17" s="251"/>
      <c r="U17" s="251"/>
      <c r="V17" s="251"/>
      <c r="W17" s="251"/>
      <c r="X17" s="251"/>
      <c r="Y17" s="126"/>
      <c r="Z17" s="126"/>
    </row>
    <row r="18" spans="1:26" ht="10.5" customHeight="1">
      <c r="A18" s="251"/>
      <c r="B18" s="409"/>
      <c r="C18" s="461"/>
      <c r="D18" s="461"/>
      <c r="E18" s="461"/>
      <c r="F18" s="461"/>
      <c r="G18" s="410"/>
      <c r="H18" s="251"/>
      <c r="I18" s="251"/>
      <c r="J18" s="251"/>
      <c r="K18" s="251"/>
      <c r="L18" s="251"/>
      <c r="M18" s="251"/>
      <c r="N18" s="251"/>
      <c r="O18" s="251"/>
      <c r="P18" s="251"/>
      <c r="Q18" s="251"/>
      <c r="R18" s="251"/>
      <c r="S18" s="251"/>
      <c r="T18" s="251"/>
      <c r="U18" s="251"/>
      <c r="V18" s="251"/>
      <c r="W18" s="251"/>
      <c r="X18" s="251"/>
      <c r="Y18" s="126"/>
      <c r="Z18" s="126"/>
    </row>
    <row r="19" spans="1:26" ht="10.5" customHeight="1">
      <c r="A19" s="251"/>
      <c r="B19" s="409"/>
      <c r="C19" s="461"/>
      <c r="D19" s="461"/>
      <c r="E19" s="461"/>
      <c r="F19" s="461"/>
      <c r="G19" s="410"/>
      <c r="H19" s="251"/>
      <c r="I19" s="251"/>
      <c r="J19" s="251"/>
      <c r="K19" s="251"/>
      <c r="L19" s="251"/>
      <c r="M19" s="251"/>
      <c r="N19" s="251"/>
      <c r="O19" s="251"/>
      <c r="P19" s="251"/>
      <c r="Q19" s="251"/>
      <c r="R19" s="251"/>
      <c r="S19" s="251"/>
      <c r="T19" s="251"/>
      <c r="U19" s="251"/>
      <c r="V19" s="251"/>
      <c r="W19" s="251"/>
      <c r="X19" s="251"/>
      <c r="Y19" s="126"/>
      <c r="Z19" s="126"/>
    </row>
    <row r="20" spans="1:26" ht="10.5" customHeight="1">
      <c r="A20" s="251"/>
      <c r="B20" s="411"/>
      <c r="C20" s="451"/>
      <c r="D20" s="451"/>
      <c r="E20" s="451"/>
      <c r="F20" s="451"/>
      <c r="G20" s="412"/>
      <c r="H20" s="251"/>
      <c r="I20" s="251"/>
      <c r="J20" s="251"/>
      <c r="K20" s="251"/>
      <c r="L20" s="251"/>
      <c r="M20" s="251"/>
      <c r="N20" s="251"/>
      <c r="O20" s="251"/>
      <c r="P20" s="251"/>
      <c r="Q20" s="251"/>
      <c r="R20" s="251"/>
      <c r="S20" s="251"/>
      <c r="T20" s="251"/>
      <c r="U20" s="251"/>
      <c r="V20" s="251"/>
      <c r="W20" s="251"/>
      <c r="X20" s="251"/>
      <c r="Y20" s="126"/>
      <c r="Z20" s="126"/>
    </row>
    <row r="21" spans="1:26" ht="21" customHeight="1">
      <c r="A21" s="251"/>
      <c r="B21" s="288"/>
      <c r="C21" s="328"/>
      <c r="D21" s="329"/>
      <c r="E21" s="328"/>
      <c r="F21" s="329"/>
      <c r="G21" s="251"/>
      <c r="H21" s="251"/>
      <c r="I21" s="251"/>
      <c r="J21" s="251"/>
      <c r="K21" s="251"/>
      <c r="L21" s="251"/>
      <c r="M21" s="251"/>
      <c r="N21" s="251"/>
      <c r="O21" s="251"/>
      <c r="P21" s="251"/>
      <c r="Q21" s="251"/>
      <c r="R21" s="251"/>
      <c r="S21" s="251"/>
      <c r="T21" s="251"/>
      <c r="U21" s="251"/>
      <c r="V21" s="251"/>
      <c r="W21" s="251"/>
      <c r="X21" s="251"/>
      <c r="Y21" s="126"/>
      <c r="Z21" s="126"/>
    </row>
    <row r="22" spans="1:26" ht="30" customHeight="1">
      <c r="A22" s="251"/>
      <c r="B22" s="279" t="s">
        <v>1532</v>
      </c>
      <c r="C22" s="256" t="s">
        <v>1533</v>
      </c>
      <c r="D22" s="281" t="s">
        <v>1535</v>
      </c>
      <c r="E22" s="328"/>
      <c r="F22" s="329"/>
      <c r="G22" s="251"/>
      <c r="H22" s="251"/>
      <c r="I22" s="251"/>
      <c r="J22" s="251"/>
      <c r="K22" s="251"/>
      <c r="L22" s="251"/>
      <c r="M22" s="251"/>
      <c r="N22" s="251"/>
      <c r="O22" s="251"/>
      <c r="P22" s="251"/>
      <c r="Q22" s="251"/>
      <c r="R22" s="251"/>
      <c r="S22" s="251"/>
      <c r="T22" s="251"/>
      <c r="U22" s="251"/>
      <c r="V22" s="251"/>
      <c r="W22" s="251"/>
      <c r="X22" s="251"/>
      <c r="Y22" s="126"/>
      <c r="Z22" s="126"/>
    </row>
    <row r="23" spans="1:26" ht="15.75" customHeight="1">
      <c r="A23" s="251"/>
      <c r="B23" s="268" t="s">
        <v>1536</v>
      </c>
      <c r="C23" s="284"/>
      <c r="D23" s="261"/>
      <c r="E23" s="328"/>
      <c r="F23" s="329"/>
      <c r="G23" s="251"/>
      <c r="H23" s="251"/>
      <c r="I23" s="251"/>
      <c r="J23" s="251"/>
      <c r="K23" s="251"/>
      <c r="L23" s="251"/>
      <c r="M23" s="251"/>
      <c r="N23" s="251"/>
      <c r="O23" s="251"/>
      <c r="P23" s="251"/>
      <c r="Q23" s="251"/>
      <c r="R23" s="251"/>
      <c r="S23" s="251"/>
      <c r="T23" s="251"/>
      <c r="U23" s="251"/>
      <c r="V23" s="251"/>
      <c r="W23" s="251"/>
      <c r="X23" s="251"/>
      <c r="Y23" s="126"/>
      <c r="Z23" s="126"/>
    </row>
    <row r="24" spans="1:26" ht="15.75" customHeight="1">
      <c r="A24" s="251"/>
      <c r="B24" s="268" t="s">
        <v>1537</v>
      </c>
      <c r="C24" s="284"/>
      <c r="D24" s="261"/>
      <c r="E24" s="328"/>
      <c r="F24" s="329"/>
      <c r="G24" s="251"/>
      <c r="H24" s="251"/>
      <c r="I24" s="251"/>
      <c r="J24" s="251"/>
      <c r="K24" s="251"/>
      <c r="L24" s="251"/>
      <c r="M24" s="251"/>
      <c r="N24" s="251"/>
      <c r="O24" s="251"/>
      <c r="P24" s="251"/>
      <c r="Q24" s="251"/>
      <c r="R24" s="251"/>
      <c r="S24" s="251"/>
      <c r="T24" s="251"/>
      <c r="U24" s="251"/>
      <c r="V24" s="251"/>
      <c r="W24" s="251"/>
      <c r="X24" s="251"/>
      <c r="Y24" s="126"/>
      <c r="Z24" s="126"/>
    </row>
    <row r="25" spans="1:26" ht="15.75" customHeight="1">
      <c r="A25" s="251"/>
      <c r="B25" s="268" t="s">
        <v>1538</v>
      </c>
      <c r="C25" s="284"/>
      <c r="D25" s="286"/>
      <c r="E25" s="328"/>
      <c r="F25" s="329"/>
      <c r="G25" s="251"/>
      <c r="H25" s="251"/>
      <c r="I25" s="251"/>
      <c r="J25" s="251"/>
      <c r="K25" s="251"/>
      <c r="L25" s="251"/>
      <c r="M25" s="251"/>
      <c r="N25" s="251"/>
      <c r="O25" s="251"/>
      <c r="P25" s="251"/>
      <c r="Q25" s="251"/>
      <c r="R25" s="251"/>
      <c r="S25" s="251"/>
      <c r="T25" s="251"/>
      <c r="U25" s="251"/>
      <c r="V25" s="251"/>
      <c r="W25" s="251"/>
      <c r="X25" s="251"/>
      <c r="Y25" s="126"/>
      <c r="Z25" s="126"/>
    </row>
    <row r="26" spans="1:26" ht="21" customHeight="1">
      <c r="A26" s="251"/>
      <c r="B26" s="329"/>
      <c r="C26" s="329"/>
      <c r="D26" s="329"/>
      <c r="E26" s="328"/>
      <c r="F26" s="329"/>
      <c r="G26" s="251"/>
      <c r="H26" s="251"/>
      <c r="I26" s="251"/>
      <c r="J26" s="251"/>
      <c r="K26" s="251"/>
      <c r="L26" s="251"/>
      <c r="M26" s="251"/>
      <c r="N26" s="251"/>
      <c r="O26" s="251"/>
      <c r="P26" s="251"/>
      <c r="Q26" s="251"/>
      <c r="R26" s="251"/>
      <c r="S26" s="251"/>
      <c r="T26" s="251"/>
      <c r="U26" s="251"/>
      <c r="V26" s="251"/>
      <c r="W26" s="251"/>
      <c r="X26" s="251"/>
      <c r="Y26" s="126"/>
      <c r="Z26" s="126"/>
    </row>
    <row r="27" spans="1:26" ht="15.75" customHeight="1">
      <c r="A27" s="251"/>
      <c r="B27" s="252" t="s">
        <v>1544</v>
      </c>
      <c r="C27" s="251"/>
      <c r="D27" s="251"/>
      <c r="E27" s="251"/>
      <c r="F27" s="251"/>
      <c r="G27" s="251"/>
      <c r="H27" s="251"/>
      <c r="I27" s="251"/>
      <c r="J27" s="251"/>
      <c r="K27" s="251"/>
      <c r="L27" s="251"/>
      <c r="M27" s="251"/>
      <c r="N27" s="251"/>
      <c r="O27" s="251"/>
      <c r="P27" s="251"/>
      <c r="Q27" s="251"/>
      <c r="R27" s="251"/>
      <c r="S27" s="251"/>
      <c r="T27" s="251"/>
      <c r="U27" s="251"/>
      <c r="V27" s="251"/>
      <c r="W27" s="251"/>
      <c r="X27" s="251"/>
      <c r="Y27" s="126"/>
      <c r="Z27" s="126"/>
    </row>
    <row r="28" spans="1:26" ht="30.75" customHeight="1">
      <c r="A28" s="251"/>
      <c r="B28" s="330"/>
      <c r="C28" s="317" t="s">
        <v>1584</v>
      </c>
      <c r="D28" s="317" t="s">
        <v>1585</v>
      </c>
      <c r="E28" s="317" t="s">
        <v>1586</v>
      </c>
      <c r="F28" s="317" t="s">
        <v>1587</v>
      </c>
      <c r="G28" s="317" t="s">
        <v>1588</v>
      </c>
      <c r="H28" s="317" t="s">
        <v>1589</v>
      </c>
      <c r="I28" s="317" t="s">
        <v>1590</v>
      </c>
      <c r="J28" s="317" t="s">
        <v>1591</v>
      </c>
      <c r="K28" s="317" t="s">
        <v>1592</v>
      </c>
      <c r="L28" s="317" t="s">
        <v>1593</v>
      </c>
      <c r="M28" s="251"/>
      <c r="N28" s="251"/>
      <c r="O28" s="251"/>
      <c r="P28" s="251"/>
      <c r="Q28" s="251"/>
      <c r="R28" s="251"/>
      <c r="S28" s="251"/>
      <c r="T28" s="251"/>
      <c r="U28" s="251"/>
      <c r="V28" s="251"/>
      <c r="W28" s="251"/>
      <c r="X28" s="251"/>
      <c r="Y28" s="126"/>
      <c r="Z28" s="126"/>
    </row>
    <row r="29" spans="1:26" ht="15" customHeight="1">
      <c r="A29" s="251"/>
      <c r="B29" s="470" t="s">
        <v>1594</v>
      </c>
      <c r="C29" s="287"/>
      <c r="D29" s="286"/>
      <c r="E29" s="286"/>
      <c r="F29" s="286"/>
      <c r="G29" s="286"/>
      <c r="H29" s="286"/>
      <c r="I29" s="286"/>
      <c r="J29" s="286"/>
      <c r="K29" s="286"/>
      <c r="L29" s="286"/>
      <c r="M29" s="251"/>
      <c r="N29" s="251"/>
      <c r="O29" s="251"/>
      <c r="P29" s="251"/>
      <c r="Q29" s="251"/>
      <c r="R29" s="251"/>
      <c r="S29" s="251"/>
      <c r="T29" s="251"/>
      <c r="U29" s="251"/>
      <c r="V29" s="251"/>
      <c r="W29" s="251"/>
      <c r="X29" s="251"/>
      <c r="Y29" s="126"/>
      <c r="Z29" s="126"/>
    </row>
    <row r="30" spans="1:26" ht="15.75" customHeight="1">
      <c r="A30" s="251"/>
      <c r="B30" s="456"/>
      <c r="C30" s="287"/>
      <c r="D30" s="286"/>
      <c r="E30" s="286"/>
      <c r="F30" s="286"/>
      <c r="G30" s="286"/>
      <c r="H30" s="286"/>
      <c r="I30" s="286"/>
      <c r="J30" s="286"/>
      <c r="K30" s="286"/>
      <c r="L30" s="286"/>
      <c r="M30" s="251"/>
      <c r="N30" s="251"/>
      <c r="O30" s="251"/>
      <c r="P30" s="251"/>
      <c r="Q30" s="251"/>
      <c r="R30" s="251"/>
      <c r="S30" s="251"/>
      <c r="T30" s="251"/>
      <c r="U30" s="251"/>
      <c r="V30" s="251"/>
      <c r="W30" s="251"/>
      <c r="X30" s="251"/>
      <c r="Y30" s="126"/>
      <c r="Z30" s="126"/>
    </row>
    <row r="31" spans="1:26" ht="15.75" customHeight="1">
      <c r="A31" s="251"/>
      <c r="B31" s="457"/>
      <c r="C31" s="287"/>
      <c r="D31" s="286"/>
      <c r="E31" s="286"/>
      <c r="F31" s="286"/>
      <c r="G31" s="286"/>
      <c r="H31" s="286"/>
      <c r="I31" s="286"/>
      <c r="J31" s="286"/>
      <c r="K31" s="286"/>
      <c r="L31" s="286"/>
      <c r="M31" s="251"/>
      <c r="N31" s="251"/>
      <c r="O31" s="251"/>
      <c r="P31" s="251"/>
      <c r="Q31" s="251"/>
      <c r="R31" s="251"/>
      <c r="S31" s="251"/>
      <c r="T31" s="251"/>
      <c r="U31" s="251"/>
      <c r="V31" s="251"/>
      <c r="W31" s="251"/>
      <c r="X31" s="251"/>
      <c r="Y31" s="126"/>
      <c r="Z31" s="126"/>
    </row>
    <row r="32" spans="1:26" ht="24.75" customHeight="1">
      <c r="A32" s="251"/>
      <c r="B32" s="331" t="s">
        <v>1556</v>
      </c>
      <c r="C32" s="261"/>
      <c r="D32" s="261"/>
      <c r="E32" s="261"/>
      <c r="F32" s="261"/>
      <c r="G32" s="261"/>
      <c r="H32" s="332"/>
      <c r="I32" s="333"/>
      <c r="J32" s="261"/>
      <c r="K32" s="261"/>
      <c r="L32" s="334" t="s">
        <v>1595</v>
      </c>
      <c r="M32" s="251"/>
      <c r="N32" s="251"/>
      <c r="O32" s="251"/>
      <c r="P32" s="251"/>
      <c r="Q32" s="251"/>
      <c r="R32" s="251"/>
      <c r="S32" s="251"/>
      <c r="T32" s="251"/>
      <c r="U32" s="251"/>
      <c r="V32" s="251"/>
      <c r="W32" s="251"/>
      <c r="X32" s="251"/>
      <c r="Y32" s="126"/>
      <c r="Z32" s="126"/>
    </row>
    <row r="33" spans="1:26" ht="31.5" customHeight="1">
      <c r="A33" s="251"/>
      <c r="B33" s="335" t="s">
        <v>1557</v>
      </c>
      <c r="C33" s="261"/>
      <c r="D33" s="261"/>
      <c r="E33" s="261"/>
      <c r="F33" s="261"/>
      <c r="G33" s="261"/>
      <c r="H33" s="332"/>
      <c r="I33" s="333"/>
      <c r="J33" s="261"/>
      <c r="K33" s="261"/>
      <c r="L33" s="334" t="s">
        <v>1595</v>
      </c>
      <c r="M33" s="251"/>
      <c r="N33" s="251"/>
      <c r="O33" s="251"/>
      <c r="P33" s="251"/>
      <c r="Q33" s="251"/>
      <c r="R33" s="251"/>
      <c r="S33" s="251"/>
      <c r="T33" s="251"/>
      <c r="U33" s="251"/>
      <c r="V33" s="251"/>
      <c r="W33" s="251"/>
      <c r="X33" s="251"/>
      <c r="Y33" s="126"/>
      <c r="Z33" s="126"/>
    </row>
    <row r="34" spans="1:26" ht="15.75" customHeight="1">
      <c r="A34" s="251"/>
      <c r="B34" s="317" t="s">
        <v>1558</v>
      </c>
      <c r="C34" s="336"/>
      <c r="D34" s="336"/>
      <c r="E34" s="336"/>
      <c r="F34" s="336"/>
      <c r="G34" s="336"/>
      <c r="H34" s="317">
        <f t="shared" ref="H34:I34" si="2">+SUM(H29:H33)</f>
        <v>0</v>
      </c>
      <c r="I34" s="317">
        <f t="shared" si="2"/>
        <v>0</v>
      </c>
      <c r="J34" s="336"/>
      <c r="K34" s="336"/>
      <c r="L34" s="317"/>
      <c r="M34" s="251"/>
      <c r="N34" s="251"/>
      <c r="O34" s="251"/>
      <c r="P34" s="251"/>
      <c r="Q34" s="251"/>
      <c r="R34" s="251"/>
      <c r="S34" s="251"/>
      <c r="T34" s="251"/>
      <c r="U34" s="251"/>
      <c r="V34" s="251"/>
      <c r="W34" s="251"/>
      <c r="X34" s="251"/>
      <c r="Y34" s="126"/>
      <c r="Z34" s="126"/>
    </row>
    <row r="35" spans="1:26" ht="15.75" customHeight="1">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126"/>
      <c r="Z35" s="126"/>
    </row>
    <row r="36" spans="1:26" ht="15.75" customHeight="1">
      <c r="A36" s="251"/>
      <c r="B36" s="252" t="s">
        <v>1559</v>
      </c>
      <c r="C36" s="337"/>
      <c r="D36" s="337"/>
      <c r="E36" s="337"/>
      <c r="F36" s="337"/>
      <c r="G36" s="251"/>
      <c r="H36" s="251"/>
      <c r="I36" s="251"/>
      <c r="J36" s="251"/>
      <c r="K36" s="251"/>
      <c r="L36" s="251"/>
      <c r="M36" s="251"/>
      <c r="N36" s="251"/>
      <c r="O36" s="251"/>
      <c r="P36" s="251"/>
      <c r="Q36" s="251"/>
      <c r="R36" s="251"/>
      <c r="S36" s="251"/>
      <c r="T36" s="251"/>
      <c r="U36" s="251"/>
      <c r="V36" s="251"/>
      <c r="W36" s="251"/>
      <c r="X36" s="251"/>
      <c r="Y36" s="126"/>
      <c r="Z36" s="126"/>
    </row>
    <row r="37" spans="1:26" ht="59.25" customHeight="1">
      <c r="A37" s="251"/>
      <c r="B37" s="471"/>
      <c r="C37" s="472"/>
      <c r="D37" s="472"/>
      <c r="E37" s="472"/>
      <c r="F37" s="472"/>
      <c r="G37" s="472"/>
      <c r="H37" s="472"/>
      <c r="I37" s="472"/>
      <c r="J37" s="472"/>
      <c r="K37" s="403"/>
      <c r="L37" s="251"/>
      <c r="M37" s="251"/>
      <c r="N37" s="251"/>
      <c r="O37" s="251"/>
      <c r="P37" s="251"/>
      <c r="Q37" s="251"/>
      <c r="R37" s="251"/>
      <c r="S37" s="251"/>
      <c r="T37" s="251"/>
      <c r="U37" s="251"/>
      <c r="V37" s="251"/>
      <c r="W37" s="251"/>
      <c r="X37" s="251"/>
      <c r="Y37" s="126"/>
      <c r="Z37" s="126"/>
    </row>
    <row r="38" spans="1:26" ht="15.75" customHeight="1">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126"/>
      <c r="Z38" s="126"/>
    </row>
    <row r="39" spans="1:26" ht="15.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126"/>
      <c r="Z39" s="126"/>
    </row>
    <row r="40" spans="1:26" ht="15.75" customHeight="1">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126"/>
      <c r="Z40" s="126"/>
    </row>
    <row r="41" spans="1:26" ht="15.75" customHeight="1">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126"/>
      <c r="Z41" s="126"/>
    </row>
    <row r="42" spans="1:26" ht="15.75" customHeight="1">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126"/>
      <c r="Z42" s="126"/>
    </row>
    <row r="43" spans="1:26" ht="15.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126"/>
      <c r="Z43" s="126"/>
    </row>
    <row r="44" spans="1:26" ht="15.75" customHeight="1">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126"/>
      <c r="Z44" s="126"/>
    </row>
    <row r="45" spans="1:26" ht="15.75" customHeight="1">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126"/>
      <c r="Z45" s="126"/>
    </row>
    <row r="46" spans="1:26" ht="15.75" customHeight="1">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126"/>
      <c r="Z46" s="126"/>
    </row>
    <row r="47" spans="1:26" ht="15.75" customHeight="1">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126"/>
      <c r="Z47" s="126"/>
    </row>
    <row r="48" spans="1:26" ht="15.75" customHeight="1">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126"/>
      <c r="Z48" s="126"/>
    </row>
    <row r="49" spans="1:26" ht="15.75" customHeight="1">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126"/>
      <c r="Z49" s="126"/>
    </row>
    <row r="50" spans="1:26" ht="15.75" customHeigh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126"/>
      <c r="Z50" s="126"/>
    </row>
    <row r="51" spans="1:26" ht="15.75"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126"/>
      <c r="Z51" s="126"/>
    </row>
    <row r="52" spans="1:26" ht="15.75" customHeight="1">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126"/>
      <c r="Z52" s="126"/>
    </row>
    <row r="53" spans="1:26" ht="15.75" customHeight="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126"/>
      <c r="Z53" s="126"/>
    </row>
    <row r="54" spans="1:26" ht="15.75" customHeight="1">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126"/>
      <c r="Z54" s="126"/>
    </row>
    <row r="55" spans="1:26" ht="15.75" customHeight="1">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126"/>
      <c r="Z55" s="126"/>
    </row>
    <row r="56" spans="1:26" ht="15.75" customHeight="1">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126"/>
      <c r="Z56" s="126"/>
    </row>
    <row r="57" spans="1:26" ht="15.75" customHeight="1">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126"/>
      <c r="Z57" s="126"/>
    </row>
    <row r="58" spans="1:26" ht="15.75" customHeight="1">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126"/>
      <c r="Z58" s="126"/>
    </row>
    <row r="59" spans="1:26" ht="15.75" customHeight="1">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126"/>
      <c r="Z59" s="126"/>
    </row>
    <row r="60" spans="1:26" ht="15.75" customHeight="1">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126"/>
      <c r="Z60" s="126"/>
    </row>
    <row r="61" spans="1:26" ht="15.75" customHeight="1">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126"/>
      <c r="Z61" s="126"/>
    </row>
    <row r="62" spans="1:26" ht="15.75" customHeight="1">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126"/>
      <c r="Z62" s="126"/>
    </row>
    <row r="63" spans="1:26" ht="15.75" customHeight="1">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126"/>
      <c r="Z63" s="126"/>
    </row>
    <row r="64" spans="1:26" ht="15.75" customHeight="1">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126"/>
      <c r="Z64" s="126"/>
    </row>
    <row r="65" spans="1:26" ht="15.75" customHeight="1">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126"/>
      <c r="Z65" s="126"/>
    </row>
    <row r="66" spans="1:26" ht="15.75" customHeight="1">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126"/>
      <c r="Z66" s="126"/>
    </row>
    <row r="67" spans="1:26" ht="15.75" customHeight="1">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126"/>
      <c r="Z67" s="126"/>
    </row>
    <row r="68" spans="1:26" ht="15.75" customHeight="1">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126"/>
      <c r="Z68" s="126"/>
    </row>
    <row r="69" spans="1:26" ht="15.75" customHeight="1">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126"/>
      <c r="Z69" s="126"/>
    </row>
    <row r="70" spans="1:26" ht="15.7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126"/>
      <c r="Z70" s="126"/>
    </row>
    <row r="71" spans="1:26" ht="15.7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126"/>
      <c r="Z71" s="126"/>
    </row>
    <row r="72" spans="1:26" ht="15.7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126"/>
      <c r="Z72" s="126"/>
    </row>
    <row r="73" spans="1:26" ht="15.7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126"/>
      <c r="Z73" s="126"/>
    </row>
    <row r="74" spans="1:26" ht="15.7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126"/>
      <c r="Z74" s="126"/>
    </row>
    <row r="75" spans="1:26" ht="15.7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126"/>
      <c r="Z75" s="126"/>
    </row>
    <row r="76" spans="1:26" ht="15.7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126"/>
      <c r="Z76" s="126"/>
    </row>
    <row r="77" spans="1:26" ht="15.7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126"/>
      <c r="Z77" s="126"/>
    </row>
    <row r="78" spans="1:26" ht="15.7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126"/>
      <c r="Z78" s="126"/>
    </row>
    <row r="79" spans="1:26" ht="15.7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126"/>
      <c r="Z79" s="126"/>
    </row>
    <row r="80" spans="1:26" ht="15.7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126"/>
      <c r="Z80" s="126"/>
    </row>
    <row r="81" spans="1:26" ht="15.7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126"/>
      <c r="Z81" s="126"/>
    </row>
    <row r="82" spans="1:26" ht="15.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126"/>
      <c r="Z82" s="126"/>
    </row>
    <row r="83" spans="1:26" ht="15.7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126"/>
      <c r="Z83" s="126"/>
    </row>
    <row r="84" spans="1:26" ht="15.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126"/>
      <c r="Z84" s="126"/>
    </row>
    <row r="85" spans="1:26" ht="15.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126"/>
      <c r="Z85" s="126"/>
    </row>
    <row r="86" spans="1:26" ht="15.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126"/>
      <c r="Z86" s="126"/>
    </row>
    <row r="87" spans="1:26" ht="15.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126"/>
      <c r="Z87" s="126"/>
    </row>
    <row r="88" spans="1:26" ht="15.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126"/>
      <c r="Z88" s="126"/>
    </row>
    <row r="89" spans="1:26" ht="15.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126"/>
      <c r="Z89" s="126"/>
    </row>
    <row r="90" spans="1:26" ht="15.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126"/>
      <c r="Z90" s="126"/>
    </row>
    <row r="91" spans="1:26" ht="15.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126"/>
      <c r="Z91" s="126"/>
    </row>
    <row r="92" spans="1:26" ht="15.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126"/>
      <c r="Z92" s="126"/>
    </row>
    <row r="93" spans="1:26" ht="15.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126"/>
      <c r="Z93" s="126"/>
    </row>
    <row r="94" spans="1:26" ht="15.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126"/>
      <c r="Z94" s="126"/>
    </row>
    <row r="95" spans="1:26" ht="15.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126"/>
      <c r="Z95" s="126"/>
    </row>
    <row r="96" spans="1:26" ht="15.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126"/>
      <c r="Z96" s="126"/>
    </row>
    <row r="97" spans="1:26" ht="15.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126"/>
      <c r="Z97" s="126"/>
    </row>
    <row r="98" spans="1:26" ht="15.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126"/>
      <c r="Z98" s="126"/>
    </row>
    <row r="99" spans="1:26" ht="15.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126"/>
      <c r="Z99" s="126"/>
    </row>
    <row r="100" spans="1:26" ht="15.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126"/>
      <c r="Z100" s="126"/>
    </row>
    <row r="101" spans="1:26" ht="15.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126"/>
      <c r="Z101" s="126"/>
    </row>
    <row r="102" spans="1:26" ht="15.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126"/>
      <c r="Z102" s="126"/>
    </row>
    <row r="103" spans="1:26" ht="15.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126"/>
      <c r="Z103" s="126"/>
    </row>
    <row r="104" spans="1:26" ht="15.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126"/>
      <c r="Z104" s="126"/>
    </row>
    <row r="105" spans="1:26" ht="15.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126"/>
      <c r="Z105" s="126"/>
    </row>
    <row r="106" spans="1:26" ht="15.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126"/>
      <c r="Z106" s="126"/>
    </row>
    <row r="107" spans="1:26" ht="15.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126"/>
      <c r="Z107" s="126"/>
    </row>
    <row r="108" spans="1:26" ht="15.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126"/>
      <c r="Z108" s="126"/>
    </row>
    <row r="109" spans="1:26" ht="15.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126"/>
      <c r="Z109" s="126"/>
    </row>
    <row r="110" spans="1:26" ht="15.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126"/>
      <c r="Z110" s="126"/>
    </row>
    <row r="111" spans="1:26" ht="15.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126"/>
      <c r="Z111" s="126"/>
    </row>
    <row r="112" spans="1:26" ht="15.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126"/>
      <c r="Z112" s="126"/>
    </row>
    <row r="113" spans="1:26" ht="15.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126"/>
      <c r="Z113" s="126"/>
    </row>
    <row r="114" spans="1:26" ht="15.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126"/>
      <c r="Z114" s="126"/>
    </row>
    <row r="115" spans="1:26" ht="15.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126"/>
      <c r="Z115" s="126"/>
    </row>
    <row r="116" spans="1:26" ht="15.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126"/>
      <c r="Z116" s="126"/>
    </row>
    <row r="117" spans="1:26" ht="15.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126"/>
      <c r="Z117" s="126"/>
    </row>
    <row r="118" spans="1:26" ht="15.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126"/>
      <c r="Z118" s="126"/>
    </row>
    <row r="119" spans="1:26" ht="15.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126"/>
      <c r="Z119" s="126"/>
    </row>
    <row r="120" spans="1:26" ht="15.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126"/>
      <c r="Z120" s="126"/>
    </row>
    <row r="121" spans="1:26" ht="15.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126"/>
      <c r="Z121" s="126"/>
    </row>
    <row r="122" spans="1:26" ht="15.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126"/>
      <c r="Z122" s="126"/>
    </row>
    <row r="123" spans="1:26" ht="15.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126"/>
      <c r="Z123" s="126"/>
    </row>
    <row r="124" spans="1:26" ht="15.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126"/>
      <c r="Z124" s="126"/>
    </row>
    <row r="125" spans="1:26" ht="15.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126"/>
      <c r="Z125" s="126"/>
    </row>
    <row r="126" spans="1:26" ht="15.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126"/>
      <c r="Z126" s="126"/>
    </row>
    <row r="127" spans="1:26" ht="15.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126"/>
      <c r="Z127" s="126"/>
    </row>
    <row r="128" spans="1:26" ht="15.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126"/>
      <c r="Z128" s="126"/>
    </row>
    <row r="129" spans="1:26" ht="15.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126"/>
      <c r="Z129" s="126"/>
    </row>
    <row r="130" spans="1:26" ht="15.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126"/>
      <c r="Z130" s="126"/>
    </row>
    <row r="131" spans="1:26" ht="15.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126"/>
      <c r="Z131" s="126"/>
    </row>
    <row r="132" spans="1:26" ht="15.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126"/>
      <c r="Z132" s="126"/>
    </row>
    <row r="133" spans="1:26" ht="15.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126"/>
      <c r="Z133" s="126"/>
    </row>
    <row r="134" spans="1:26" ht="15.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126"/>
      <c r="Z134" s="126"/>
    </row>
    <row r="135" spans="1:26" ht="15.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126"/>
      <c r="Z135" s="126"/>
    </row>
    <row r="136" spans="1:26" ht="15.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126"/>
      <c r="Z136" s="126"/>
    </row>
    <row r="137" spans="1:26" ht="15.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126"/>
      <c r="Z137" s="126"/>
    </row>
    <row r="138" spans="1:26" ht="15.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126"/>
      <c r="Z138" s="126"/>
    </row>
    <row r="139" spans="1:26" ht="15.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126"/>
      <c r="Z139" s="126"/>
    </row>
    <row r="140" spans="1:26" ht="15.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126"/>
      <c r="Z140" s="126"/>
    </row>
    <row r="141" spans="1:26" ht="15.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126"/>
      <c r="Z141" s="126"/>
    </row>
    <row r="142" spans="1:26" ht="15.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126"/>
      <c r="Z142" s="126"/>
    </row>
    <row r="143" spans="1:26" ht="15.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126"/>
      <c r="Z143" s="126"/>
    </row>
    <row r="144" spans="1:26" ht="15.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126"/>
      <c r="Z144" s="126"/>
    </row>
    <row r="145" spans="1:26" ht="15.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126"/>
      <c r="Z145" s="126"/>
    </row>
    <row r="146" spans="1:26" ht="15.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126"/>
      <c r="Z146" s="126"/>
    </row>
    <row r="147" spans="1:26" ht="15.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126"/>
      <c r="Z147" s="126"/>
    </row>
    <row r="148" spans="1:26" ht="15.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126"/>
      <c r="Z148" s="126"/>
    </row>
    <row r="149" spans="1:26" ht="15.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126"/>
      <c r="Z149" s="126"/>
    </row>
    <row r="150" spans="1:26" ht="15.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126"/>
      <c r="Z150" s="126"/>
    </row>
    <row r="151" spans="1:26" ht="15.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126"/>
      <c r="Z151" s="126"/>
    </row>
    <row r="152" spans="1:26" ht="15.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126"/>
      <c r="Z152" s="126"/>
    </row>
    <row r="153" spans="1:26" ht="15.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126"/>
      <c r="Z153" s="126"/>
    </row>
    <row r="154" spans="1:26" ht="15.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126"/>
      <c r="Z154" s="126"/>
    </row>
    <row r="155" spans="1:26" ht="15.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126"/>
      <c r="Z155" s="126"/>
    </row>
    <row r="156" spans="1:26" ht="15.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126"/>
      <c r="Z156" s="126"/>
    </row>
    <row r="157" spans="1:26" ht="15.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126"/>
      <c r="Z157" s="126"/>
    </row>
    <row r="158" spans="1:26" ht="15.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126"/>
      <c r="Z158" s="126"/>
    </row>
    <row r="159" spans="1:26" ht="15.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126"/>
      <c r="Z159" s="126"/>
    </row>
    <row r="160" spans="1:26" ht="15.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126"/>
      <c r="Z160" s="126"/>
    </row>
    <row r="161" spans="1:26" ht="15.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126"/>
      <c r="Z161" s="126"/>
    </row>
    <row r="162" spans="1:26" ht="15.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126"/>
      <c r="Z162" s="126"/>
    </row>
    <row r="163" spans="1:26" ht="15.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126"/>
      <c r="Z163" s="126"/>
    </row>
    <row r="164" spans="1:26" ht="15.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126"/>
      <c r="Z164" s="126"/>
    </row>
    <row r="165" spans="1:26" ht="15.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126"/>
      <c r="Z165" s="126"/>
    </row>
    <row r="166" spans="1:26" ht="15.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126"/>
      <c r="Z166" s="126"/>
    </row>
    <row r="167" spans="1:26" ht="15.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126"/>
      <c r="Z167" s="126"/>
    </row>
    <row r="168" spans="1:26" ht="15.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126"/>
      <c r="Z168" s="126"/>
    </row>
    <row r="169" spans="1:26" ht="15.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126"/>
      <c r="Z169" s="126"/>
    </row>
    <row r="170" spans="1:26" ht="15.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126"/>
      <c r="Z170" s="126"/>
    </row>
    <row r="171" spans="1:26" ht="15.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126"/>
      <c r="Z171" s="126"/>
    </row>
    <row r="172" spans="1:26" ht="15.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126"/>
      <c r="Z172" s="126"/>
    </row>
    <row r="173" spans="1:26" ht="15.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126"/>
      <c r="Z173" s="126"/>
    </row>
    <row r="174" spans="1:26" ht="15.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126"/>
      <c r="Z174" s="126"/>
    </row>
    <row r="175" spans="1:26" ht="15.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126"/>
      <c r="Z175" s="126"/>
    </row>
    <row r="176" spans="1:26" ht="15.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126"/>
      <c r="Z176" s="126"/>
    </row>
    <row r="177" spans="1:26" ht="15.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126"/>
      <c r="Z177" s="126"/>
    </row>
    <row r="178" spans="1:26" ht="15.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126"/>
      <c r="Z178" s="126"/>
    </row>
    <row r="179" spans="1:26" ht="15.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126"/>
      <c r="Z179" s="126"/>
    </row>
    <row r="180" spans="1:26" ht="15.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126"/>
      <c r="Z180" s="126"/>
    </row>
    <row r="181" spans="1:26" ht="15.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126"/>
      <c r="Z181" s="126"/>
    </row>
    <row r="182" spans="1:26" ht="15.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126"/>
      <c r="Z182" s="126"/>
    </row>
    <row r="183" spans="1:26" ht="15.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126"/>
      <c r="Z183" s="126"/>
    </row>
    <row r="184" spans="1:26" ht="15.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126"/>
      <c r="Z184" s="126"/>
    </row>
    <row r="185" spans="1:26" ht="15.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126"/>
      <c r="Z185" s="126"/>
    </row>
    <row r="186" spans="1:26" ht="15.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126"/>
      <c r="Z186" s="126"/>
    </row>
    <row r="187" spans="1:26" ht="15.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126"/>
      <c r="Z187" s="126"/>
    </row>
    <row r="188" spans="1:26" ht="15.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126"/>
      <c r="Z188" s="126"/>
    </row>
    <row r="189" spans="1:26" ht="15.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126"/>
      <c r="Z189" s="126"/>
    </row>
    <row r="190" spans="1:26" ht="15.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126"/>
      <c r="Z190" s="126"/>
    </row>
    <row r="191" spans="1:26" ht="15.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126"/>
      <c r="Z191" s="126"/>
    </row>
    <row r="192" spans="1:26" ht="15.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126"/>
      <c r="Z192" s="126"/>
    </row>
    <row r="193" spans="1:26" ht="15.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126"/>
      <c r="Z193" s="126"/>
    </row>
    <row r="194" spans="1:26" ht="15.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126"/>
      <c r="Z194" s="126"/>
    </row>
    <row r="195" spans="1:26" ht="15.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126"/>
      <c r="Z195" s="126"/>
    </row>
    <row r="196" spans="1:26" ht="15.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126"/>
      <c r="Z196" s="126"/>
    </row>
    <row r="197" spans="1:26" ht="15.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126"/>
      <c r="Z197" s="126"/>
    </row>
    <row r="198" spans="1:26" ht="15.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126"/>
      <c r="Z198" s="126"/>
    </row>
    <row r="199" spans="1:26" ht="15.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126"/>
      <c r="Z199" s="126"/>
    </row>
    <row r="200" spans="1:26" ht="15.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126"/>
      <c r="Z200" s="126"/>
    </row>
    <row r="201" spans="1:26" ht="15.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126"/>
      <c r="Z201" s="126"/>
    </row>
    <row r="202" spans="1:26" ht="15.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126"/>
      <c r="Z202" s="126"/>
    </row>
    <row r="203" spans="1:26" ht="15.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126"/>
      <c r="Z203" s="126"/>
    </row>
    <row r="204" spans="1:26" ht="15.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126"/>
      <c r="Z204" s="126"/>
    </row>
    <row r="205" spans="1:26" ht="15.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126"/>
      <c r="Z205" s="126"/>
    </row>
    <row r="206" spans="1:26" ht="15.7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126"/>
      <c r="Z206" s="126"/>
    </row>
    <row r="207" spans="1:26" ht="15.7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126"/>
      <c r="Z207" s="126"/>
    </row>
    <row r="208" spans="1:26" ht="15.75" customHeight="1">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126"/>
      <c r="Z208" s="126"/>
    </row>
    <row r="209" spans="1:26" ht="15.75" customHeight="1">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126"/>
      <c r="Z209" s="126"/>
    </row>
    <row r="210" spans="1:26" ht="15.75" customHeight="1">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126"/>
      <c r="Z210" s="126"/>
    </row>
    <row r="211" spans="1:26" ht="15.75" customHeight="1">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126"/>
      <c r="Z211" s="126"/>
    </row>
    <row r="212" spans="1:26" ht="15.75" customHeight="1">
      <c r="A212" s="251"/>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126"/>
      <c r="Z212" s="126"/>
    </row>
    <row r="213" spans="1:26" ht="15.75" customHeight="1">
      <c r="A213" s="251"/>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126"/>
      <c r="Z213" s="126"/>
    </row>
    <row r="214" spans="1:26" ht="15.75" customHeight="1">
      <c r="A214" s="251"/>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126"/>
      <c r="Z214" s="126"/>
    </row>
    <row r="215" spans="1:26" ht="15.75" customHeight="1">
      <c r="A215" s="251"/>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126"/>
      <c r="Z215" s="126"/>
    </row>
    <row r="216" spans="1:26" ht="15.75" customHeight="1">
      <c r="A216" s="251"/>
      <c r="B216" s="251"/>
      <c r="C216" s="251"/>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126"/>
      <c r="Z216" s="126"/>
    </row>
    <row r="217" spans="1:26" ht="15.75" customHeight="1">
      <c r="A217" s="251"/>
      <c r="B217" s="251"/>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126"/>
      <c r="Z217" s="126"/>
    </row>
    <row r="218" spans="1:26" ht="15.75" customHeight="1">
      <c r="A218" s="251"/>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126"/>
      <c r="Z218" s="126"/>
    </row>
    <row r="219" spans="1:26" ht="15.75" customHeight="1">
      <c r="A219" s="251"/>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126"/>
      <c r="Z219" s="126"/>
    </row>
    <row r="220" spans="1:26" ht="15.75" customHeight="1">
      <c r="A220" s="251"/>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126"/>
      <c r="Z220" s="126"/>
    </row>
    <row r="221" spans="1:26" ht="15.75"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6:G20"/>
    <mergeCell ref="B29:B31"/>
    <mergeCell ref="B37:K37"/>
  </mergeCells>
  <printOptions horizontalCentered="1"/>
  <pageMargins left="0.23622047244094491" right="0.23622047244094491" top="0.19685039370078741" bottom="0.19685039370078741" header="0" footer="0"/>
  <pageSetup paperSize="8" scale="16" orientation="landscape" cellComments="atEnd"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Z1000"/>
  <sheetViews>
    <sheetView workbookViewId="0">
      <selection activeCell="C24" sqref="C24"/>
    </sheetView>
  </sheetViews>
  <sheetFormatPr defaultColWidth="14.42578125" defaultRowHeight="15" customHeight="1"/>
  <cols>
    <col min="1" max="1" width="4" customWidth="1"/>
    <col min="2" max="2" width="44.28515625" customWidth="1"/>
    <col min="3" max="3" width="19" customWidth="1"/>
    <col min="4" max="4" width="17.28515625" customWidth="1"/>
    <col min="5" max="5" width="13.28515625" customWidth="1"/>
    <col min="6" max="6" width="12.7109375" customWidth="1"/>
    <col min="7" max="7" width="13.28515625" customWidth="1"/>
    <col min="8" max="8" width="25" customWidth="1"/>
    <col min="9" max="9" width="16.5703125" customWidth="1"/>
    <col min="10" max="23" width="9.28515625" customWidth="1"/>
  </cols>
  <sheetData>
    <row r="1" spans="1:26">
      <c r="A1" s="251"/>
      <c r="B1" s="251"/>
      <c r="C1" s="251"/>
      <c r="D1" s="251"/>
      <c r="E1" s="251"/>
      <c r="F1" s="251"/>
      <c r="G1" s="251"/>
      <c r="H1" s="251"/>
      <c r="I1" s="251"/>
      <c r="J1" s="251"/>
      <c r="K1" s="251"/>
      <c r="L1" s="251"/>
      <c r="M1" s="251"/>
      <c r="N1" s="251"/>
      <c r="O1" s="251"/>
      <c r="P1" s="251"/>
      <c r="Q1" s="251"/>
      <c r="R1" s="251"/>
      <c r="S1" s="251"/>
      <c r="T1" s="251"/>
      <c r="U1" s="251"/>
      <c r="V1" s="251"/>
      <c r="W1" s="251"/>
      <c r="X1" s="126"/>
      <c r="Y1" s="126"/>
      <c r="Z1" s="126"/>
    </row>
    <row r="2" spans="1:26" ht="15.75">
      <c r="A2" s="252" t="s">
        <v>1596</v>
      </c>
      <c r="B2" s="251"/>
      <c r="C2" s="251"/>
      <c r="D2" s="251"/>
      <c r="E2" s="251"/>
      <c r="F2" s="251"/>
      <c r="G2" s="251"/>
      <c r="H2" s="251"/>
      <c r="I2" s="251"/>
      <c r="J2" s="251"/>
      <c r="K2" s="251"/>
      <c r="L2" s="251"/>
      <c r="M2" s="251"/>
      <c r="N2" s="251"/>
      <c r="O2" s="251"/>
      <c r="P2" s="251"/>
      <c r="Q2" s="251"/>
      <c r="R2" s="251"/>
      <c r="S2" s="251"/>
      <c r="T2" s="251"/>
      <c r="U2" s="251"/>
      <c r="V2" s="251"/>
      <c r="W2" s="251"/>
      <c r="X2" s="126"/>
      <c r="Y2" s="126"/>
      <c r="Z2" s="126"/>
    </row>
    <row r="3" spans="1:26">
      <c r="A3" s="251"/>
      <c r="B3" s="251"/>
      <c r="C3" s="251"/>
      <c r="D3" s="251"/>
      <c r="E3" s="251"/>
      <c r="F3" s="251"/>
      <c r="G3" s="251"/>
      <c r="H3" s="251"/>
      <c r="I3" s="251"/>
      <c r="J3" s="251"/>
      <c r="K3" s="251"/>
      <c r="L3" s="251"/>
      <c r="M3" s="251"/>
      <c r="N3" s="251"/>
      <c r="O3" s="251"/>
      <c r="P3" s="251"/>
      <c r="Q3" s="251"/>
      <c r="R3" s="251"/>
      <c r="S3" s="251"/>
      <c r="T3" s="251"/>
      <c r="U3" s="251"/>
      <c r="V3" s="251"/>
      <c r="W3" s="251"/>
      <c r="X3" s="126"/>
      <c r="Y3" s="126"/>
      <c r="Z3" s="126"/>
    </row>
    <row r="4" spans="1:26">
      <c r="A4" s="251"/>
      <c r="B4" s="254"/>
      <c r="C4" s="254" t="s">
        <v>1413</v>
      </c>
      <c r="D4" s="254" t="s">
        <v>1417</v>
      </c>
      <c r="E4" s="254" t="s">
        <v>1512</v>
      </c>
      <c r="F4" s="254" t="s">
        <v>1513</v>
      </c>
      <c r="G4" s="255" t="s">
        <v>1422</v>
      </c>
      <c r="H4" s="251"/>
      <c r="I4" s="251"/>
      <c r="J4" s="251"/>
      <c r="K4" s="251"/>
      <c r="L4" s="251"/>
      <c r="M4" s="251"/>
      <c r="N4" s="251"/>
      <c r="O4" s="251"/>
      <c r="P4" s="251"/>
      <c r="Q4" s="251"/>
      <c r="R4" s="251"/>
      <c r="S4" s="251"/>
      <c r="T4" s="251"/>
      <c r="U4" s="251"/>
      <c r="V4" s="251"/>
      <c r="W4" s="251"/>
      <c r="X4" s="126"/>
      <c r="Y4" s="126"/>
      <c r="Z4" s="126"/>
    </row>
    <row r="5" spans="1:26" ht="24">
      <c r="A5" s="251"/>
      <c r="B5" s="240" t="s">
        <v>1500</v>
      </c>
      <c r="C5" s="256" t="str">
        <f>'INPUT CE'!$E$7</f>
        <v>CONSUNTIVO 2021</v>
      </c>
      <c r="D5" s="240" t="s">
        <v>1514</v>
      </c>
      <c r="E5" s="240" t="s">
        <v>1515</v>
      </c>
      <c r="F5" s="240" t="s">
        <v>1516</v>
      </c>
      <c r="G5" s="240" t="s">
        <v>1517</v>
      </c>
      <c r="H5" s="240" t="s">
        <v>1518</v>
      </c>
      <c r="I5" s="240" t="s">
        <v>1518</v>
      </c>
      <c r="J5" s="251"/>
      <c r="K5" s="251"/>
      <c r="L5" s="251"/>
      <c r="M5" s="251"/>
      <c r="N5" s="251"/>
      <c r="O5" s="251"/>
      <c r="P5" s="251"/>
      <c r="Q5" s="251"/>
      <c r="R5" s="251"/>
      <c r="S5" s="251"/>
      <c r="T5" s="251"/>
      <c r="U5" s="251"/>
      <c r="V5" s="251"/>
      <c r="W5" s="251"/>
      <c r="X5" s="126"/>
      <c r="Y5" s="126"/>
      <c r="Z5" s="126"/>
    </row>
    <row r="6" spans="1:26">
      <c r="A6" s="251"/>
      <c r="B6" s="257"/>
      <c r="C6" s="257" t="s">
        <v>1519</v>
      </c>
      <c r="D6" s="257" t="s">
        <v>1519</v>
      </c>
      <c r="E6" s="257" t="s">
        <v>1519</v>
      </c>
      <c r="F6" s="257" t="s">
        <v>1520</v>
      </c>
      <c r="G6" s="257" t="s">
        <v>1519</v>
      </c>
      <c r="H6" s="258" t="s">
        <v>1519</v>
      </c>
      <c r="I6" s="258" t="s">
        <v>1521</v>
      </c>
      <c r="J6" s="251"/>
      <c r="K6" s="251"/>
      <c r="L6" s="251"/>
      <c r="M6" s="251"/>
      <c r="N6" s="251"/>
      <c r="O6" s="251"/>
      <c r="P6" s="251"/>
      <c r="Q6" s="251"/>
      <c r="R6" s="251"/>
      <c r="S6" s="251"/>
      <c r="T6" s="251"/>
      <c r="U6" s="251"/>
      <c r="V6" s="251"/>
      <c r="W6" s="251"/>
      <c r="X6" s="126"/>
      <c r="Y6" s="126"/>
      <c r="Z6" s="126"/>
    </row>
    <row r="7" spans="1:26">
      <c r="A7" s="251"/>
      <c r="B7" s="259" t="s">
        <v>1507</v>
      </c>
      <c r="C7" s="338">
        <f>'INPUT CE'!$E$175</f>
        <v>8338384.9000000004</v>
      </c>
      <c r="D7" s="261"/>
      <c r="E7" s="261"/>
      <c r="F7" s="261"/>
      <c r="G7" s="321">
        <f>VLOOKUP('INPUT CE'!$C$1,'Dati Flusso'!$B$51:$C$63,2,0)</f>
        <v>8204466.6880000001</v>
      </c>
      <c r="H7" s="263">
        <f>G7-C7</f>
        <v>-133918.21200000029</v>
      </c>
      <c r="I7" s="264">
        <f>G7/C7-1</f>
        <v>-1.6060449788063869E-2</v>
      </c>
      <c r="J7" s="251"/>
      <c r="K7" s="251"/>
      <c r="L7" s="251"/>
      <c r="M7" s="251"/>
      <c r="N7" s="251"/>
      <c r="O7" s="251"/>
      <c r="P7" s="251"/>
      <c r="Q7" s="251"/>
      <c r="R7" s="251"/>
      <c r="S7" s="251"/>
      <c r="T7" s="251"/>
      <c r="U7" s="251"/>
      <c r="V7" s="251"/>
      <c r="W7" s="251"/>
      <c r="X7" s="126"/>
      <c r="Y7" s="126"/>
      <c r="Z7" s="126"/>
    </row>
    <row r="8" spans="1:26">
      <c r="A8" s="251"/>
      <c r="B8" s="268" t="s">
        <v>1522</v>
      </c>
      <c r="C8" s="339">
        <f>'INPUT CE'!F175</f>
        <v>596168.89</v>
      </c>
      <c r="D8" s="261"/>
      <c r="E8" s="261"/>
      <c r="F8" s="261"/>
      <c r="G8" s="263"/>
      <c r="H8" s="251"/>
      <c r="I8" s="251"/>
      <c r="J8" s="251"/>
      <c r="K8" s="251"/>
      <c r="L8" s="251"/>
      <c r="M8" s="251"/>
      <c r="N8" s="251"/>
      <c r="O8" s="251"/>
      <c r="P8" s="251"/>
      <c r="Q8" s="251"/>
      <c r="R8" s="251"/>
      <c r="S8" s="251"/>
      <c r="T8" s="251"/>
      <c r="U8" s="251"/>
      <c r="V8" s="251"/>
      <c r="W8" s="251"/>
      <c r="X8" s="126"/>
      <c r="Y8" s="126"/>
      <c r="Z8" s="126"/>
    </row>
    <row r="9" spans="1:26">
      <c r="A9" s="251"/>
      <c r="B9" s="266" t="s">
        <v>1580</v>
      </c>
      <c r="C9" s="322"/>
      <c r="D9" s="322">
        <f>VLOOKUP('INPUT CE'!$C$1,Tetti!$G$42:$H$50,2,0)*Tetti!$C$1</f>
        <v>0</v>
      </c>
      <c r="E9" s="263">
        <f t="shared" ref="E9:E10" si="0">C9-D9</f>
        <v>0</v>
      </c>
      <c r="F9" s="267" t="e">
        <f t="shared" ref="F9:F10" si="1">C9/D9-1</f>
        <v>#DIV/0!</v>
      </c>
      <c r="G9" s="323"/>
      <c r="H9" s="251"/>
      <c r="I9" s="251"/>
      <c r="J9" s="251"/>
      <c r="K9" s="251"/>
      <c r="L9" s="251"/>
      <c r="M9" s="251"/>
      <c r="N9" s="251"/>
      <c r="O9" s="251"/>
      <c r="P9" s="251"/>
      <c r="Q9" s="251"/>
      <c r="R9" s="251"/>
      <c r="S9" s="251"/>
      <c r="T9" s="251"/>
      <c r="U9" s="251"/>
      <c r="V9" s="251"/>
      <c r="W9" s="251"/>
      <c r="X9" s="126"/>
      <c r="Y9" s="126"/>
      <c r="Z9" s="126"/>
    </row>
    <row r="10" spans="1:26" ht="24">
      <c r="A10" s="251"/>
      <c r="B10" s="268" t="s">
        <v>1597</v>
      </c>
      <c r="C10" s="269">
        <f>+C7-C8</f>
        <v>7742216.0100000007</v>
      </c>
      <c r="D10" s="269">
        <f>VLOOKUP('INPUT CE'!$C$1,Tetti!$G$24:$H$35,2,0)*Tetti!$C$1</f>
        <v>7581981</v>
      </c>
      <c r="E10" s="269">
        <f t="shared" si="0"/>
        <v>160235.01000000071</v>
      </c>
      <c r="F10" s="325">
        <f t="shared" si="1"/>
        <v>2.1133660187225622E-2</v>
      </c>
      <c r="G10" s="269"/>
      <c r="H10" s="251"/>
      <c r="I10" s="251"/>
      <c r="J10" s="251"/>
      <c r="K10" s="251"/>
      <c r="L10" s="251"/>
      <c r="M10" s="251"/>
      <c r="N10" s="251"/>
      <c r="O10" s="251"/>
      <c r="P10" s="251"/>
      <c r="Q10" s="251"/>
      <c r="R10" s="251"/>
      <c r="S10" s="251"/>
      <c r="T10" s="251"/>
      <c r="U10" s="251"/>
      <c r="V10" s="251"/>
      <c r="W10" s="251"/>
      <c r="X10" s="126"/>
      <c r="Y10" s="126"/>
      <c r="Z10" s="126"/>
    </row>
    <row r="11" spans="1:26">
      <c r="A11" s="251"/>
      <c r="B11" s="326" t="s">
        <v>1527</v>
      </c>
      <c r="C11" s="326"/>
      <c r="D11" s="326"/>
      <c r="E11" s="326"/>
      <c r="F11" s="326"/>
      <c r="G11" s="326"/>
      <c r="H11" s="251"/>
      <c r="I11" s="251"/>
      <c r="J11" s="251"/>
      <c r="K11" s="251"/>
      <c r="L11" s="251"/>
      <c r="M11" s="251"/>
      <c r="N11" s="251"/>
      <c r="O11" s="251"/>
      <c r="P11" s="251"/>
      <c r="Q11" s="251"/>
      <c r="R11" s="251"/>
      <c r="S11" s="251"/>
      <c r="T11" s="251"/>
      <c r="U11" s="251"/>
      <c r="V11" s="251"/>
      <c r="W11" s="251"/>
      <c r="X11" s="126"/>
      <c r="Y11" s="126"/>
      <c r="Z11" s="126"/>
    </row>
    <row r="12" spans="1:26">
      <c r="A12" s="251"/>
      <c r="B12" s="327" t="s">
        <v>1582</v>
      </c>
      <c r="C12" s="251"/>
      <c r="D12" s="251"/>
      <c r="E12" s="251"/>
      <c r="F12" s="251"/>
      <c r="G12" s="251"/>
      <c r="H12" s="251"/>
      <c r="I12" s="251"/>
      <c r="J12" s="251"/>
      <c r="K12" s="251"/>
      <c r="L12" s="251"/>
      <c r="M12" s="251"/>
      <c r="N12" s="251"/>
      <c r="O12" s="251"/>
      <c r="P12" s="251"/>
      <c r="Q12" s="251"/>
      <c r="R12" s="251"/>
      <c r="S12" s="251"/>
      <c r="T12" s="251"/>
      <c r="U12" s="251"/>
      <c r="V12" s="251"/>
      <c r="W12" s="251"/>
      <c r="X12" s="126"/>
      <c r="Y12" s="126"/>
      <c r="Z12" s="126"/>
    </row>
    <row r="13" spans="1:26">
      <c r="A13" s="251"/>
      <c r="B13" s="288" t="s">
        <v>1598</v>
      </c>
      <c r="C13" s="251"/>
      <c r="D13" s="251"/>
      <c r="E13" s="251"/>
      <c r="F13" s="251"/>
      <c r="G13" s="251"/>
      <c r="H13" s="251"/>
      <c r="I13" s="251"/>
      <c r="J13" s="251"/>
      <c r="K13" s="251"/>
      <c r="L13" s="251"/>
      <c r="M13" s="251"/>
      <c r="N13" s="251"/>
      <c r="O13" s="251"/>
      <c r="P13" s="251"/>
      <c r="Q13" s="251"/>
      <c r="R13" s="251"/>
      <c r="S13" s="251"/>
      <c r="T13" s="251"/>
      <c r="U13" s="251"/>
      <c r="V13" s="251"/>
      <c r="W13" s="251"/>
      <c r="X13" s="126"/>
      <c r="Y13" s="126"/>
      <c r="Z13" s="126"/>
    </row>
    <row r="14" spans="1:26">
      <c r="A14" s="251"/>
      <c r="B14" s="288"/>
      <c r="C14" s="251"/>
      <c r="D14" s="251"/>
      <c r="E14" s="251"/>
      <c r="F14" s="251"/>
      <c r="G14" s="251"/>
      <c r="H14" s="253"/>
      <c r="I14" s="251"/>
      <c r="J14" s="251"/>
      <c r="K14" s="251"/>
      <c r="L14" s="251"/>
      <c r="M14" s="251"/>
      <c r="N14" s="251"/>
      <c r="O14" s="251"/>
      <c r="P14" s="251"/>
      <c r="Q14" s="251"/>
      <c r="R14" s="251"/>
      <c r="S14" s="251"/>
      <c r="T14" s="251"/>
      <c r="U14" s="251"/>
      <c r="V14" s="251"/>
      <c r="W14" s="251"/>
      <c r="X14" s="126"/>
      <c r="Y14" s="126"/>
      <c r="Z14" s="126"/>
    </row>
    <row r="15" spans="1:26" ht="15.75">
      <c r="A15" s="251"/>
      <c r="B15" s="252" t="s">
        <v>1599</v>
      </c>
      <c r="C15" s="275"/>
      <c r="D15" s="275"/>
      <c r="E15" s="275"/>
      <c r="F15" s="275"/>
      <c r="G15" s="275"/>
      <c r="H15" s="251"/>
      <c r="I15" s="251"/>
      <c r="J15" s="251"/>
      <c r="K15" s="251"/>
      <c r="L15" s="251"/>
      <c r="M15" s="251"/>
      <c r="N15" s="251"/>
      <c r="O15" s="251"/>
      <c r="P15" s="251"/>
      <c r="Q15" s="251"/>
      <c r="R15" s="251"/>
      <c r="S15" s="251"/>
      <c r="T15" s="251"/>
      <c r="U15" s="251"/>
      <c r="V15" s="251"/>
      <c r="W15" s="251"/>
      <c r="X15" s="126"/>
      <c r="Y15" s="126"/>
      <c r="Z15" s="126"/>
    </row>
    <row r="16" spans="1:26" ht="7.5" customHeight="1">
      <c r="A16" s="251"/>
      <c r="B16" s="469"/>
      <c r="C16" s="460"/>
      <c r="D16" s="460"/>
      <c r="E16" s="460"/>
      <c r="F16" s="460"/>
      <c r="G16" s="408"/>
      <c r="H16" s="251"/>
      <c r="I16" s="251"/>
      <c r="J16" s="251"/>
      <c r="K16" s="251"/>
      <c r="L16" s="251"/>
      <c r="M16" s="251"/>
      <c r="N16" s="251"/>
      <c r="O16" s="251"/>
      <c r="P16" s="251"/>
      <c r="Q16" s="251"/>
      <c r="R16" s="251"/>
      <c r="S16" s="251"/>
      <c r="T16" s="251"/>
      <c r="U16" s="251"/>
      <c r="V16" s="251"/>
      <c r="W16" s="251"/>
      <c r="X16" s="126"/>
      <c r="Y16" s="126"/>
      <c r="Z16" s="126"/>
    </row>
    <row r="17" spans="1:26" ht="7.5" customHeight="1">
      <c r="A17" s="251"/>
      <c r="B17" s="409"/>
      <c r="C17" s="461"/>
      <c r="D17" s="461"/>
      <c r="E17" s="461"/>
      <c r="F17" s="461"/>
      <c r="G17" s="410"/>
      <c r="H17" s="251"/>
      <c r="I17" s="251"/>
      <c r="J17" s="251"/>
      <c r="K17" s="251"/>
      <c r="L17" s="251"/>
      <c r="M17" s="251"/>
      <c r="N17" s="251"/>
      <c r="O17" s="251"/>
      <c r="P17" s="251"/>
      <c r="Q17" s="251"/>
      <c r="R17" s="251"/>
      <c r="S17" s="251"/>
      <c r="T17" s="251"/>
      <c r="U17" s="251"/>
      <c r="V17" s="251"/>
      <c r="W17" s="251"/>
      <c r="X17" s="126"/>
      <c r="Y17" s="126"/>
      <c r="Z17" s="126"/>
    </row>
    <row r="18" spans="1:26" ht="7.5" customHeight="1">
      <c r="A18" s="251"/>
      <c r="B18" s="409"/>
      <c r="C18" s="461"/>
      <c r="D18" s="461"/>
      <c r="E18" s="461"/>
      <c r="F18" s="461"/>
      <c r="G18" s="410"/>
      <c r="H18" s="251"/>
      <c r="I18" s="251"/>
      <c r="J18" s="251"/>
      <c r="K18" s="251"/>
      <c r="L18" s="251"/>
      <c r="M18" s="251"/>
      <c r="N18" s="251"/>
      <c r="O18" s="251"/>
      <c r="P18" s="251"/>
      <c r="Q18" s="251"/>
      <c r="R18" s="251"/>
      <c r="S18" s="251"/>
      <c r="T18" s="251"/>
      <c r="U18" s="251"/>
      <c r="V18" s="251"/>
      <c r="W18" s="251"/>
      <c r="X18" s="126"/>
      <c r="Y18" s="126"/>
      <c r="Z18" s="126"/>
    </row>
    <row r="19" spans="1:26" ht="7.5" customHeight="1">
      <c r="A19" s="251"/>
      <c r="B19" s="409"/>
      <c r="C19" s="461"/>
      <c r="D19" s="461"/>
      <c r="E19" s="461"/>
      <c r="F19" s="461"/>
      <c r="G19" s="410"/>
      <c r="H19" s="251"/>
      <c r="I19" s="251"/>
      <c r="J19" s="251"/>
      <c r="K19" s="251"/>
      <c r="L19" s="251"/>
      <c r="M19" s="251"/>
      <c r="N19" s="251"/>
      <c r="O19" s="251"/>
      <c r="P19" s="251"/>
      <c r="Q19" s="251"/>
      <c r="R19" s="251"/>
      <c r="S19" s="251"/>
      <c r="T19" s="251"/>
      <c r="U19" s="251"/>
      <c r="V19" s="251"/>
      <c r="W19" s="251"/>
      <c r="X19" s="126"/>
      <c r="Y19" s="126"/>
      <c r="Z19" s="126"/>
    </row>
    <row r="20" spans="1:26" ht="7.5" customHeight="1">
      <c r="A20" s="251"/>
      <c r="B20" s="411"/>
      <c r="C20" s="451"/>
      <c r="D20" s="451"/>
      <c r="E20" s="451"/>
      <c r="F20" s="451"/>
      <c r="G20" s="412"/>
      <c r="H20" s="251"/>
      <c r="I20" s="251"/>
      <c r="J20" s="251"/>
      <c r="K20" s="251"/>
      <c r="L20" s="251"/>
      <c r="M20" s="251"/>
      <c r="N20" s="251"/>
      <c r="O20" s="251"/>
      <c r="P20" s="251"/>
      <c r="Q20" s="251"/>
      <c r="R20" s="251"/>
      <c r="S20" s="251"/>
      <c r="T20" s="251"/>
      <c r="U20" s="251"/>
      <c r="V20" s="251"/>
      <c r="W20" s="251"/>
      <c r="X20" s="126"/>
      <c r="Y20" s="126"/>
      <c r="Z20" s="126"/>
    </row>
    <row r="21" spans="1:26" ht="15.75" customHeight="1">
      <c r="A21" s="251"/>
      <c r="B21" s="288"/>
      <c r="C21" s="328"/>
      <c r="D21" s="329"/>
      <c r="E21" s="328"/>
      <c r="F21" s="329"/>
      <c r="G21" s="251"/>
      <c r="H21" s="251"/>
      <c r="I21" s="251"/>
      <c r="J21" s="251"/>
      <c r="K21" s="251"/>
      <c r="L21" s="251"/>
      <c r="M21" s="251"/>
      <c r="N21" s="251"/>
      <c r="O21" s="251"/>
      <c r="P21" s="251"/>
      <c r="Q21" s="251"/>
      <c r="R21" s="251"/>
      <c r="S21" s="251"/>
      <c r="T21" s="251"/>
      <c r="U21" s="251"/>
      <c r="V21" s="251"/>
      <c r="W21" s="251"/>
      <c r="X21" s="126"/>
      <c r="Y21" s="126"/>
      <c r="Z21" s="126"/>
    </row>
    <row r="22" spans="1:26" ht="27.75" customHeight="1">
      <c r="A22" s="251"/>
      <c r="B22" s="279" t="s">
        <v>1532</v>
      </c>
      <c r="C22" s="256" t="s">
        <v>1533</v>
      </c>
      <c r="D22" s="280" t="s">
        <v>1534</v>
      </c>
      <c r="E22" s="281" t="s">
        <v>1535</v>
      </c>
      <c r="F22" s="329"/>
      <c r="G22" s="251"/>
      <c r="H22" s="251"/>
      <c r="I22" s="251"/>
      <c r="J22" s="251"/>
      <c r="K22" s="251"/>
      <c r="L22" s="251"/>
      <c r="M22" s="251"/>
      <c r="N22" s="251"/>
      <c r="O22" s="251"/>
      <c r="P22" s="251"/>
      <c r="Q22" s="251"/>
      <c r="R22" s="251"/>
      <c r="S22" s="251"/>
      <c r="T22" s="251"/>
      <c r="U22" s="251"/>
      <c r="V22" s="251"/>
      <c r="W22" s="251"/>
      <c r="X22" s="126"/>
      <c r="Y22" s="126"/>
      <c r="Z22" s="126"/>
    </row>
    <row r="23" spans="1:26" ht="15.75" customHeight="1">
      <c r="A23" s="251"/>
      <c r="B23" s="268" t="s">
        <v>1536</v>
      </c>
      <c r="C23" s="284"/>
      <c r="D23" s="285"/>
      <c r="E23" s="261"/>
      <c r="F23" s="329"/>
      <c r="G23" s="251"/>
      <c r="H23" s="251"/>
      <c r="I23" s="251"/>
      <c r="J23" s="251"/>
      <c r="K23" s="251"/>
      <c r="L23" s="251"/>
      <c r="M23" s="251"/>
      <c r="N23" s="251"/>
      <c r="O23" s="251"/>
      <c r="P23" s="251"/>
      <c r="Q23" s="251"/>
      <c r="R23" s="251"/>
      <c r="S23" s="251"/>
      <c r="T23" s="251"/>
      <c r="U23" s="251"/>
      <c r="V23" s="251"/>
      <c r="W23" s="251"/>
      <c r="X23" s="126"/>
      <c r="Y23" s="126"/>
      <c r="Z23" s="126"/>
    </row>
    <row r="24" spans="1:26" ht="15.75" customHeight="1">
      <c r="A24" s="251"/>
      <c r="B24" s="268" t="s">
        <v>1537</v>
      </c>
      <c r="C24" s="284"/>
      <c r="D24" s="285"/>
      <c r="E24" s="261"/>
      <c r="F24" s="329"/>
      <c r="G24" s="251"/>
      <c r="H24" s="251"/>
      <c r="I24" s="251"/>
      <c r="J24" s="251"/>
      <c r="K24" s="251"/>
      <c r="L24" s="251"/>
      <c r="M24" s="251"/>
      <c r="N24" s="251"/>
      <c r="O24" s="251"/>
      <c r="P24" s="251"/>
      <c r="Q24" s="251"/>
      <c r="R24" s="251"/>
      <c r="S24" s="251"/>
      <c r="T24" s="251"/>
      <c r="U24" s="251"/>
      <c r="V24" s="251"/>
      <c r="W24" s="251"/>
      <c r="X24" s="126"/>
      <c r="Y24" s="126"/>
      <c r="Z24" s="126"/>
    </row>
    <row r="25" spans="1:26" ht="15.75" customHeight="1">
      <c r="A25" s="251"/>
      <c r="B25" s="268" t="s">
        <v>1538</v>
      </c>
      <c r="C25" s="284"/>
      <c r="D25" s="261"/>
      <c r="E25" s="286"/>
      <c r="F25" s="329"/>
      <c r="G25" s="251"/>
      <c r="H25" s="251"/>
      <c r="I25" s="251"/>
      <c r="J25" s="251"/>
      <c r="K25" s="251"/>
      <c r="L25" s="251"/>
      <c r="M25" s="251"/>
      <c r="N25" s="251"/>
      <c r="O25" s="251"/>
      <c r="P25" s="251"/>
      <c r="Q25" s="251"/>
      <c r="R25" s="251"/>
      <c r="S25" s="251"/>
      <c r="T25" s="251"/>
      <c r="U25" s="251"/>
      <c r="V25" s="251"/>
      <c r="W25" s="251"/>
      <c r="X25" s="126"/>
      <c r="Y25" s="126"/>
      <c r="Z25" s="126"/>
    </row>
    <row r="26" spans="1:26" ht="15.75" customHeight="1">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126"/>
      <c r="Y26" s="126"/>
      <c r="Z26" s="126"/>
    </row>
    <row r="27" spans="1:26" ht="15.75" customHeight="1">
      <c r="A27" s="251"/>
      <c r="B27" s="252" t="s">
        <v>1544</v>
      </c>
      <c r="C27" s="251"/>
      <c r="D27" s="251"/>
      <c r="E27" s="251"/>
      <c r="F27" s="251"/>
      <c r="G27" s="251"/>
      <c r="H27" s="251"/>
      <c r="I27" s="251"/>
      <c r="J27" s="251"/>
      <c r="K27" s="251"/>
      <c r="L27" s="251"/>
      <c r="M27" s="251"/>
      <c r="N27" s="251"/>
      <c r="O27" s="251"/>
      <c r="P27" s="251"/>
      <c r="Q27" s="251"/>
      <c r="R27" s="251"/>
      <c r="S27" s="251"/>
      <c r="T27" s="251"/>
      <c r="U27" s="251"/>
      <c r="V27" s="251"/>
      <c r="W27" s="251"/>
      <c r="X27" s="126"/>
      <c r="Y27" s="126"/>
      <c r="Z27" s="126"/>
    </row>
    <row r="28" spans="1:26" ht="30.75" customHeight="1">
      <c r="A28" s="251"/>
      <c r="B28" s="317"/>
      <c r="C28" s="340" t="s">
        <v>1600</v>
      </c>
      <c r="D28" s="317" t="s">
        <v>1601</v>
      </c>
      <c r="E28" s="317" t="s">
        <v>1602</v>
      </c>
      <c r="F28" s="317" t="s">
        <v>1603</v>
      </c>
      <c r="G28" s="317" t="s">
        <v>1604</v>
      </c>
      <c r="H28" s="317" t="s">
        <v>1605</v>
      </c>
      <c r="I28" s="317" t="s">
        <v>1502</v>
      </c>
      <c r="J28" s="251"/>
      <c r="K28" s="251"/>
      <c r="L28" s="251"/>
      <c r="M28" s="251"/>
      <c r="N28" s="251"/>
      <c r="O28" s="251"/>
      <c r="P28" s="251"/>
      <c r="Q28" s="251"/>
      <c r="R28" s="251"/>
      <c r="S28" s="251"/>
      <c r="T28" s="251"/>
      <c r="U28" s="251"/>
      <c r="V28" s="251"/>
      <c r="W28" s="251"/>
      <c r="X28" s="126"/>
      <c r="Y28" s="126"/>
      <c r="Z28" s="126"/>
    </row>
    <row r="29" spans="1:26" ht="14.25" customHeight="1">
      <c r="A29" s="251"/>
      <c r="B29" s="473" t="s">
        <v>1606</v>
      </c>
      <c r="C29" s="341"/>
      <c r="D29" s="342"/>
      <c r="E29" s="342"/>
      <c r="F29" s="342"/>
      <c r="G29" s="342"/>
      <c r="H29" s="342"/>
      <c r="I29" s="296" t="s">
        <v>1607</v>
      </c>
      <c r="J29" s="251"/>
      <c r="K29" s="251"/>
      <c r="L29" s="251"/>
      <c r="M29" s="251"/>
      <c r="N29" s="251"/>
      <c r="O29" s="251"/>
      <c r="P29" s="251"/>
      <c r="Q29" s="251"/>
      <c r="R29" s="251"/>
      <c r="S29" s="251"/>
      <c r="T29" s="251"/>
      <c r="U29" s="251"/>
      <c r="V29" s="251"/>
      <c r="W29" s="251"/>
      <c r="X29" s="126"/>
      <c r="Y29" s="126"/>
      <c r="Z29" s="126"/>
    </row>
    <row r="30" spans="1:26" ht="14.25" customHeight="1">
      <c r="A30" s="251"/>
      <c r="B30" s="474"/>
      <c r="C30" s="341"/>
      <c r="D30" s="342"/>
      <c r="E30" s="342"/>
      <c r="F30" s="342"/>
      <c r="G30" s="342"/>
      <c r="H30" s="342"/>
      <c r="I30" s="296" t="s">
        <v>1607</v>
      </c>
      <c r="J30" s="251"/>
      <c r="K30" s="251"/>
      <c r="L30" s="251"/>
      <c r="M30" s="251"/>
      <c r="N30" s="251"/>
      <c r="O30" s="251"/>
      <c r="P30" s="251"/>
      <c r="Q30" s="251"/>
      <c r="R30" s="251"/>
      <c r="S30" s="251"/>
      <c r="T30" s="251"/>
      <c r="U30" s="251"/>
      <c r="V30" s="251"/>
      <c r="W30" s="251"/>
      <c r="X30" s="126"/>
      <c r="Y30" s="126"/>
      <c r="Z30" s="126"/>
    </row>
    <row r="31" spans="1:26" ht="14.25" customHeight="1">
      <c r="A31" s="251"/>
      <c r="B31" s="475"/>
      <c r="C31" s="341"/>
      <c r="D31" s="342"/>
      <c r="E31" s="342"/>
      <c r="F31" s="342"/>
      <c r="G31" s="342"/>
      <c r="H31" s="342"/>
      <c r="I31" s="296" t="s">
        <v>1607</v>
      </c>
      <c r="J31" s="251"/>
      <c r="K31" s="251"/>
      <c r="L31" s="251"/>
      <c r="M31" s="251"/>
      <c r="N31" s="251"/>
      <c r="O31" s="251"/>
      <c r="P31" s="251"/>
      <c r="Q31" s="251"/>
      <c r="R31" s="251"/>
      <c r="S31" s="251"/>
      <c r="T31" s="251"/>
      <c r="U31" s="251"/>
      <c r="V31" s="251"/>
      <c r="W31" s="251"/>
      <c r="X31" s="126"/>
      <c r="Y31" s="126"/>
      <c r="Z31" s="126"/>
    </row>
    <row r="32" spans="1:26" ht="21.75" customHeight="1">
      <c r="A32" s="251"/>
      <c r="B32" s="343" t="s">
        <v>1557</v>
      </c>
      <c r="C32" s="261"/>
      <c r="D32" s="261"/>
      <c r="E32" s="261"/>
      <c r="F32" s="261"/>
      <c r="G32" s="342"/>
      <c r="H32" s="342"/>
      <c r="I32" s="296" t="s">
        <v>1595</v>
      </c>
      <c r="J32" s="251"/>
      <c r="K32" s="251"/>
      <c r="L32" s="251"/>
      <c r="M32" s="251"/>
      <c r="N32" s="251"/>
      <c r="O32" s="251"/>
      <c r="P32" s="251"/>
      <c r="Q32" s="251"/>
      <c r="R32" s="251"/>
      <c r="S32" s="251"/>
      <c r="T32" s="251"/>
      <c r="U32" s="251"/>
      <c r="V32" s="251"/>
      <c r="W32" s="251"/>
      <c r="X32" s="126"/>
      <c r="Y32" s="126"/>
      <c r="Z32" s="126"/>
    </row>
    <row r="33" spans="1:26" ht="15.75" customHeight="1">
      <c r="A33" s="251"/>
      <c r="B33" s="317" t="s">
        <v>1558</v>
      </c>
      <c r="C33" s="317"/>
      <c r="D33" s="317"/>
      <c r="E33" s="317"/>
      <c r="F33" s="317"/>
      <c r="G33" s="317">
        <f t="shared" ref="G33:H33" si="2">+SUM(G29:G32)</f>
        <v>0</v>
      </c>
      <c r="H33" s="317">
        <f t="shared" si="2"/>
        <v>0</v>
      </c>
      <c r="I33" s="317"/>
      <c r="J33" s="251"/>
      <c r="K33" s="251"/>
      <c r="L33" s="251"/>
      <c r="M33" s="251"/>
      <c r="N33" s="251"/>
      <c r="O33" s="251"/>
      <c r="P33" s="251"/>
      <c r="Q33" s="251"/>
      <c r="R33" s="251"/>
      <c r="S33" s="251"/>
      <c r="T33" s="251"/>
      <c r="U33" s="251"/>
      <c r="V33" s="251"/>
      <c r="W33" s="251"/>
      <c r="X33" s="126"/>
      <c r="Y33" s="126"/>
      <c r="Z33" s="126"/>
    </row>
    <row r="34" spans="1:26" ht="15.75" customHeight="1">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126"/>
      <c r="Y34" s="126"/>
      <c r="Z34" s="126"/>
    </row>
    <row r="35" spans="1:26" ht="15.75" customHeight="1">
      <c r="A35" s="251"/>
      <c r="B35" s="252" t="s">
        <v>1559</v>
      </c>
      <c r="C35" s="337"/>
      <c r="D35" s="337"/>
      <c r="E35" s="337"/>
      <c r="F35" s="337"/>
      <c r="G35" s="251"/>
      <c r="H35" s="251"/>
      <c r="I35" s="251"/>
      <c r="J35" s="251"/>
      <c r="K35" s="251"/>
      <c r="L35" s="251"/>
      <c r="M35" s="251"/>
      <c r="N35" s="251"/>
      <c r="O35" s="251"/>
      <c r="P35" s="251"/>
      <c r="Q35" s="251"/>
      <c r="R35" s="251"/>
      <c r="S35" s="251"/>
      <c r="T35" s="251"/>
      <c r="U35" s="251"/>
      <c r="V35" s="251"/>
      <c r="W35" s="251"/>
      <c r="X35" s="126"/>
      <c r="Y35" s="126"/>
      <c r="Z35" s="126"/>
    </row>
    <row r="36" spans="1:26" ht="15.75" customHeight="1">
      <c r="A36" s="251"/>
      <c r="B36" s="476"/>
      <c r="C36" s="460"/>
      <c r="D36" s="460"/>
      <c r="E36" s="460"/>
      <c r="F36" s="460"/>
      <c r="G36" s="460"/>
      <c r="H36" s="408"/>
      <c r="I36" s="251"/>
      <c r="J36" s="251"/>
      <c r="K36" s="251"/>
      <c r="L36" s="251"/>
      <c r="M36" s="251"/>
      <c r="N36" s="251"/>
      <c r="O36" s="251"/>
      <c r="P36" s="251"/>
      <c r="Q36" s="251"/>
      <c r="R36" s="251"/>
      <c r="S36" s="251"/>
      <c r="T36" s="251"/>
      <c r="U36" s="251"/>
      <c r="V36" s="251"/>
      <c r="W36" s="251"/>
      <c r="X36" s="126"/>
      <c r="Y36" s="126"/>
      <c r="Z36" s="126"/>
    </row>
    <row r="37" spans="1:26" ht="15.75" customHeight="1">
      <c r="A37" s="251"/>
      <c r="B37" s="409"/>
      <c r="C37" s="461"/>
      <c r="D37" s="461"/>
      <c r="E37" s="461"/>
      <c r="F37" s="461"/>
      <c r="G37" s="461"/>
      <c r="H37" s="410"/>
      <c r="I37" s="251"/>
      <c r="J37" s="251"/>
      <c r="K37" s="251"/>
      <c r="L37" s="251"/>
      <c r="M37" s="251"/>
      <c r="N37" s="251"/>
      <c r="O37" s="251"/>
      <c r="P37" s="251"/>
      <c r="Q37" s="251"/>
      <c r="R37" s="251"/>
      <c r="S37" s="251"/>
      <c r="T37" s="251"/>
      <c r="U37" s="251"/>
      <c r="V37" s="251"/>
      <c r="W37" s="251"/>
      <c r="X37" s="126"/>
      <c r="Y37" s="126"/>
      <c r="Z37" s="126"/>
    </row>
    <row r="38" spans="1:26" ht="111" customHeight="1">
      <c r="A38" s="251"/>
      <c r="B38" s="411"/>
      <c r="C38" s="451"/>
      <c r="D38" s="451"/>
      <c r="E38" s="451"/>
      <c r="F38" s="451"/>
      <c r="G38" s="451"/>
      <c r="H38" s="412"/>
      <c r="I38" s="251"/>
      <c r="J38" s="251"/>
      <c r="K38" s="251"/>
      <c r="L38" s="251"/>
      <c r="M38" s="251"/>
      <c r="N38" s="251"/>
      <c r="O38" s="251"/>
      <c r="P38" s="251"/>
      <c r="Q38" s="251"/>
      <c r="R38" s="251"/>
      <c r="S38" s="251"/>
      <c r="T38" s="251"/>
      <c r="U38" s="251"/>
      <c r="V38" s="251"/>
      <c r="W38" s="251"/>
      <c r="X38" s="126"/>
      <c r="Y38" s="126"/>
      <c r="Z38" s="126"/>
    </row>
    <row r="39" spans="1:26" ht="15.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126"/>
      <c r="Y39" s="126"/>
      <c r="Z39" s="126"/>
    </row>
    <row r="40" spans="1:26" ht="15.75" customHeight="1">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126"/>
      <c r="Y40" s="126"/>
      <c r="Z40" s="126"/>
    </row>
    <row r="41" spans="1:26" ht="15.75" customHeight="1">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126"/>
      <c r="Y41" s="126"/>
      <c r="Z41" s="126"/>
    </row>
    <row r="42" spans="1:26" ht="15.75" customHeight="1">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126"/>
      <c r="Y42" s="126"/>
      <c r="Z42" s="126"/>
    </row>
    <row r="43" spans="1:26" ht="15.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126"/>
      <c r="Y43" s="126"/>
      <c r="Z43" s="126"/>
    </row>
    <row r="44" spans="1:26" ht="15.75" customHeight="1">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126"/>
      <c r="Y44" s="126"/>
      <c r="Z44" s="126"/>
    </row>
    <row r="45" spans="1:26" ht="15.75" customHeight="1">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126"/>
      <c r="Y45" s="126"/>
      <c r="Z45" s="126"/>
    </row>
    <row r="46" spans="1:26" ht="15.75" customHeight="1">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126"/>
      <c r="Y46" s="126"/>
      <c r="Z46" s="126"/>
    </row>
    <row r="47" spans="1:26" ht="15.75" customHeight="1">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126"/>
      <c r="Y47" s="126"/>
      <c r="Z47" s="126"/>
    </row>
    <row r="48" spans="1:26" ht="15.75" customHeight="1">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126"/>
      <c r="Y48" s="126"/>
      <c r="Z48" s="126"/>
    </row>
    <row r="49" spans="1:26" ht="15.75" customHeight="1">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126"/>
      <c r="Y49" s="126"/>
      <c r="Z49" s="126"/>
    </row>
    <row r="50" spans="1:26" ht="15.75" customHeigh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126"/>
      <c r="Y50" s="126"/>
      <c r="Z50" s="126"/>
    </row>
    <row r="51" spans="1:26" ht="15.75"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126"/>
      <c r="Y51" s="126"/>
      <c r="Z51" s="126"/>
    </row>
    <row r="52" spans="1:26" ht="15.75" customHeight="1">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126"/>
      <c r="Y52" s="126"/>
      <c r="Z52" s="126"/>
    </row>
    <row r="53" spans="1:26" ht="15.75" customHeight="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126"/>
      <c r="Y53" s="126"/>
      <c r="Z53" s="126"/>
    </row>
    <row r="54" spans="1:26" ht="15.75" customHeight="1">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126"/>
      <c r="Y54" s="126"/>
      <c r="Z54" s="126"/>
    </row>
    <row r="55" spans="1:26" ht="15.75" customHeight="1">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126"/>
      <c r="Y55" s="126"/>
      <c r="Z55" s="126"/>
    </row>
    <row r="56" spans="1:26" ht="15.75" customHeight="1">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126"/>
      <c r="Y56" s="126"/>
      <c r="Z56" s="126"/>
    </row>
    <row r="57" spans="1:26" ht="15.75" customHeight="1">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126"/>
      <c r="Y57" s="126"/>
      <c r="Z57" s="126"/>
    </row>
    <row r="58" spans="1:26" ht="15.75" customHeight="1">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126"/>
      <c r="Y58" s="126"/>
      <c r="Z58" s="126"/>
    </row>
    <row r="59" spans="1:26" ht="15.75" customHeight="1">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126"/>
      <c r="Y59" s="126"/>
      <c r="Z59" s="126"/>
    </row>
    <row r="60" spans="1:26" ht="15.75" customHeight="1">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126"/>
      <c r="Y60" s="126"/>
      <c r="Z60" s="126"/>
    </row>
    <row r="61" spans="1:26" ht="15.75" customHeight="1">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126"/>
      <c r="Y61" s="126"/>
      <c r="Z61" s="126"/>
    </row>
    <row r="62" spans="1:26" ht="15.75" customHeight="1">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126"/>
      <c r="Y62" s="126"/>
      <c r="Z62" s="126"/>
    </row>
    <row r="63" spans="1:26" ht="15.75" customHeight="1">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126"/>
      <c r="Y63" s="126"/>
      <c r="Z63" s="126"/>
    </row>
    <row r="64" spans="1:26" ht="15.75" customHeight="1">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126"/>
      <c r="Y64" s="126"/>
      <c r="Z64" s="126"/>
    </row>
    <row r="65" spans="1:26" ht="15.75" customHeight="1">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126"/>
      <c r="Y65" s="126"/>
      <c r="Z65" s="126"/>
    </row>
    <row r="66" spans="1:26" ht="15.75" customHeight="1">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126"/>
      <c r="Y66" s="126"/>
      <c r="Z66" s="126"/>
    </row>
    <row r="67" spans="1:26" ht="15.75" customHeight="1">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126"/>
      <c r="Y67" s="126"/>
      <c r="Z67" s="126"/>
    </row>
    <row r="68" spans="1:26" ht="15.75" customHeight="1">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126"/>
      <c r="Y68" s="126"/>
      <c r="Z68" s="126"/>
    </row>
    <row r="69" spans="1:26" ht="15.75" customHeight="1">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126"/>
      <c r="Y69" s="126"/>
      <c r="Z69" s="126"/>
    </row>
    <row r="70" spans="1:26" ht="15.7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126"/>
      <c r="Y70" s="126"/>
      <c r="Z70" s="126"/>
    </row>
    <row r="71" spans="1:26" ht="15.7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126"/>
      <c r="Y71" s="126"/>
      <c r="Z71" s="126"/>
    </row>
    <row r="72" spans="1:26" ht="15.7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126"/>
      <c r="Y72" s="126"/>
      <c r="Z72" s="126"/>
    </row>
    <row r="73" spans="1:26" ht="15.7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126"/>
      <c r="Y73" s="126"/>
      <c r="Z73" s="126"/>
    </row>
    <row r="74" spans="1:26" ht="15.7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126"/>
      <c r="Y74" s="126"/>
      <c r="Z74" s="126"/>
    </row>
    <row r="75" spans="1:26" ht="15.7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126"/>
      <c r="Y75" s="126"/>
      <c r="Z75" s="126"/>
    </row>
    <row r="76" spans="1:26" ht="15.7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126"/>
      <c r="Y76" s="126"/>
      <c r="Z76" s="126"/>
    </row>
    <row r="77" spans="1:26" ht="15.7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126"/>
      <c r="Y77" s="126"/>
      <c r="Z77" s="126"/>
    </row>
    <row r="78" spans="1:26" ht="15.7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126"/>
      <c r="Y78" s="126"/>
      <c r="Z78" s="126"/>
    </row>
    <row r="79" spans="1:26" ht="15.7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126"/>
      <c r="Y79" s="126"/>
      <c r="Z79" s="126"/>
    </row>
    <row r="80" spans="1:26" ht="15.7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126"/>
      <c r="Y80" s="126"/>
      <c r="Z80" s="126"/>
    </row>
    <row r="81" spans="1:26" ht="15.7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126"/>
      <c r="Y81" s="126"/>
      <c r="Z81" s="126"/>
    </row>
    <row r="82" spans="1:26" ht="15.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126"/>
      <c r="Y82" s="126"/>
      <c r="Z82" s="126"/>
    </row>
    <row r="83" spans="1:26" ht="15.7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126"/>
      <c r="Y83" s="126"/>
      <c r="Z83" s="126"/>
    </row>
    <row r="84" spans="1:26" ht="15.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126"/>
      <c r="Y84" s="126"/>
      <c r="Z84" s="126"/>
    </row>
    <row r="85" spans="1:26" ht="15.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126"/>
      <c r="Y85" s="126"/>
      <c r="Z85" s="126"/>
    </row>
    <row r="86" spans="1:26" ht="15.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126"/>
      <c r="Y86" s="126"/>
      <c r="Z86" s="126"/>
    </row>
    <row r="87" spans="1:26" ht="15.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126"/>
      <c r="Y87" s="126"/>
      <c r="Z87" s="126"/>
    </row>
    <row r="88" spans="1:26" ht="15.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126"/>
      <c r="Y88" s="126"/>
      <c r="Z88" s="126"/>
    </row>
    <row r="89" spans="1:26" ht="15.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126"/>
      <c r="Y89" s="126"/>
      <c r="Z89" s="126"/>
    </row>
    <row r="90" spans="1:26" ht="15.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126"/>
      <c r="Y90" s="126"/>
      <c r="Z90" s="126"/>
    </row>
    <row r="91" spans="1:26" ht="15.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126"/>
      <c r="Y91" s="126"/>
      <c r="Z91" s="126"/>
    </row>
    <row r="92" spans="1:26" ht="15.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126"/>
      <c r="Y92" s="126"/>
      <c r="Z92" s="126"/>
    </row>
    <row r="93" spans="1:26" ht="15.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126"/>
      <c r="Y93" s="126"/>
      <c r="Z93" s="126"/>
    </row>
    <row r="94" spans="1:26" ht="15.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126"/>
      <c r="Y94" s="126"/>
      <c r="Z94" s="126"/>
    </row>
    <row r="95" spans="1:26" ht="15.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126"/>
      <c r="Y95" s="126"/>
      <c r="Z95" s="126"/>
    </row>
    <row r="96" spans="1:26" ht="15.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126"/>
      <c r="Y96" s="126"/>
      <c r="Z96" s="126"/>
    </row>
    <row r="97" spans="1:26" ht="15.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126"/>
      <c r="Y97" s="126"/>
      <c r="Z97" s="126"/>
    </row>
    <row r="98" spans="1:26" ht="15.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126"/>
      <c r="Y98" s="126"/>
      <c r="Z98" s="126"/>
    </row>
    <row r="99" spans="1:26" ht="15.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126"/>
      <c r="Y99" s="126"/>
      <c r="Z99" s="126"/>
    </row>
    <row r="100" spans="1:26" ht="15.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126"/>
      <c r="Y100" s="126"/>
      <c r="Z100" s="126"/>
    </row>
    <row r="101" spans="1:26" ht="15.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126"/>
      <c r="Y101" s="126"/>
      <c r="Z101" s="126"/>
    </row>
    <row r="102" spans="1:26" ht="15.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126"/>
      <c r="Y102" s="126"/>
      <c r="Z102" s="126"/>
    </row>
    <row r="103" spans="1:26" ht="15.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126"/>
      <c r="Y103" s="126"/>
      <c r="Z103" s="126"/>
    </row>
    <row r="104" spans="1:26" ht="15.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126"/>
      <c r="Y104" s="126"/>
      <c r="Z104" s="126"/>
    </row>
    <row r="105" spans="1:26" ht="15.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126"/>
      <c r="Y105" s="126"/>
      <c r="Z105" s="126"/>
    </row>
    <row r="106" spans="1:26" ht="15.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126"/>
      <c r="Y106" s="126"/>
      <c r="Z106" s="126"/>
    </row>
    <row r="107" spans="1:26" ht="15.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126"/>
      <c r="Y107" s="126"/>
      <c r="Z107" s="126"/>
    </row>
    <row r="108" spans="1:26" ht="15.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126"/>
      <c r="Y108" s="126"/>
      <c r="Z108" s="126"/>
    </row>
    <row r="109" spans="1:26" ht="15.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126"/>
      <c r="Y109" s="126"/>
      <c r="Z109" s="126"/>
    </row>
    <row r="110" spans="1:26" ht="15.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126"/>
      <c r="Y110" s="126"/>
      <c r="Z110" s="126"/>
    </row>
    <row r="111" spans="1:26" ht="15.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126"/>
      <c r="Y111" s="126"/>
      <c r="Z111" s="126"/>
    </row>
    <row r="112" spans="1:26" ht="15.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126"/>
      <c r="Y112" s="126"/>
      <c r="Z112" s="126"/>
    </row>
    <row r="113" spans="1:26" ht="15.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126"/>
      <c r="Y113" s="126"/>
      <c r="Z113" s="126"/>
    </row>
    <row r="114" spans="1:26" ht="15.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126"/>
      <c r="Y114" s="126"/>
      <c r="Z114" s="126"/>
    </row>
    <row r="115" spans="1:26" ht="15.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126"/>
      <c r="Y115" s="126"/>
      <c r="Z115" s="126"/>
    </row>
    <row r="116" spans="1:26" ht="15.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126"/>
      <c r="Y116" s="126"/>
      <c r="Z116" s="126"/>
    </row>
    <row r="117" spans="1:26" ht="15.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126"/>
      <c r="Y117" s="126"/>
      <c r="Z117" s="126"/>
    </row>
    <row r="118" spans="1:26" ht="15.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126"/>
      <c r="Y118" s="126"/>
      <c r="Z118" s="126"/>
    </row>
    <row r="119" spans="1:26" ht="15.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126"/>
      <c r="Y119" s="126"/>
      <c r="Z119" s="126"/>
    </row>
    <row r="120" spans="1:26" ht="15.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126"/>
      <c r="Y120" s="126"/>
      <c r="Z120" s="126"/>
    </row>
    <row r="121" spans="1:26" ht="15.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126"/>
      <c r="Y121" s="126"/>
      <c r="Z121" s="126"/>
    </row>
    <row r="122" spans="1:26" ht="15.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126"/>
      <c r="Y122" s="126"/>
      <c r="Z122" s="126"/>
    </row>
    <row r="123" spans="1:26" ht="15.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126"/>
      <c r="Y123" s="126"/>
      <c r="Z123" s="126"/>
    </row>
    <row r="124" spans="1:26" ht="15.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126"/>
      <c r="Y124" s="126"/>
      <c r="Z124" s="126"/>
    </row>
    <row r="125" spans="1:26" ht="15.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126"/>
      <c r="Y125" s="126"/>
      <c r="Z125" s="126"/>
    </row>
    <row r="126" spans="1:26" ht="15.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126"/>
      <c r="Y126" s="126"/>
      <c r="Z126" s="126"/>
    </row>
    <row r="127" spans="1:26" ht="15.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126"/>
      <c r="Y127" s="126"/>
      <c r="Z127" s="126"/>
    </row>
    <row r="128" spans="1:26" ht="15.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126"/>
      <c r="Y128" s="126"/>
      <c r="Z128" s="126"/>
    </row>
    <row r="129" spans="1:26" ht="15.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126"/>
      <c r="Y129" s="126"/>
      <c r="Z129" s="126"/>
    </row>
    <row r="130" spans="1:26" ht="15.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126"/>
      <c r="Y130" s="126"/>
      <c r="Z130" s="126"/>
    </row>
    <row r="131" spans="1:26" ht="15.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126"/>
      <c r="Y131" s="126"/>
      <c r="Z131" s="126"/>
    </row>
    <row r="132" spans="1:26" ht="15.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126"/>
      <c r="Y132" s="126"/>
      <c r="Z132" s="126"/>
    </row>
    <row r="133" spans="1:26" ht="15.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126"/>
      <c r="Y133" s="126"/>
      <c r="Z133" s="126"/>
    </row>
    <row r="134" spans="1:26" ht="15.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126"/>
      <c r="Y134" s="126"/>
      <c r="Z134" s="126"/>
    </row>
    <row r="135" spans="1:26" ht="15.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126"/>
      <c r="Y135" s="126"/>
      <c r="Z135" s="126"/>
    </row>
    <row r="136" spans="1:26" ht="15.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126"/>
      <c r="Y136" s="126"/>
      <c r="Z136" s="126"/>
    </row>
    <row r="137" spans="1:26" ht="15.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126"/>
      <c r="Y137" s="126"/>
      <c r="Z137" s="126"/>
    </row>
    <row r="138" spans="1:26" ht="15.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126"/>
      <c r="Y138" s="126"/>
      <c r="Z138" s="126"/>
    </row>
    <row r="139" spans="1:26" ht="15.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126"/>
      <c r="Y139" s="126"/>
      <c r="Z139" s="126"/>
    </row>
    <row r="140" spans="1:26" ht="15.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126"/>
      <c r="Y140" s="126"/>
      <c r="Z140" s="126"/>
    </row>
    <row r="141" spans="1:26" ht="15.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126"/>
      <c r="Y141" s="126"/>
      <c r="Z141" s="126"/>
    </row>
    <row r="142" spans="1:26" ht="15.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126"/>
      <c r="Y142" s="126"/>
      <c r="Z142" s="126"/>
    </row>
    <row r="143" spans="1:26" ht="15.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126"/>
      <c r="Y143" s="126"/>
      <c r="Z143" s="126"/>
    </row>
    <row r="144" spans="1:26" ht="15.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126"/>
      <c r="Y144" s="126"/>
      <c r="Z144" s="126"/>
    </row>
    <row r="145" spans="1:26" ht="15.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126"/>
      <c r="Y145" s="126"/>
      <c r="Z145" s="126"/>
    </row>
    <row r="146" spans="1:26" ht="15.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126"/>
      <c r="Y146" s="126"/>
      <c r="Z146" s="126"/>
    </row>
    <row r="147" spans="1:26" ht="15.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126"/>
      <c r="Y147" s="126"/>
      <c r="Z147" s="126"/>
    </row>
    <row r="148" spans="1:26" ht="15.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126"/>
      <c r="Y148" s="126"/>
      <c r="Z148" s="126"/>
    </row>
    <row r="149" spans="1:26" ht="15.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126"/>
      <c r="Y149" s="126"/>
      <c r="Z149" s="126"/>
    </row>
    <row r="150" spans="1:26" ht="15.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126"/>
      <c r="Y150" s="126"/>
      <c r="Z150" s="126"/>
    </row>
    <row r="151" spans="1:26" ht="15.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126"/>
      <c r="Y151" s="126"/>
      <c r="Z151" s="126"/>
    </row>
    <row r="152" spans="1:26" ht="15.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126"/>
      <c r="Y152" s="126"/>
      <c r="Z152" s="126"/>
    </row>
    <row r="153" spans="1:26" ht="15.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126"/>
      <c r="Y153" s="126"/>
      <c r="Z153" s="126"/>
    </row>
    <row r="154" spans="1:26" ht="15.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126"/>
      <c r="Y154" s="126"/>
      <c r="Z154" s="126"/>
    </row>
    <row r="155" spans="1:26" ht="15.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126"/>
      <c r="Y155" s="126"/>
      <c r="Z155" s="126"/>
    </row>
    <row r="156" spans="1:26" ht="15.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126"/>
      <c r="Y156" s="126"/>
      <c r="Z156" s="126"/>
    </row>
    <row r="157" spans="1:26" ht="15.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126"/>
      <c r="Y157" s="126"/>
      <c r="Z157" s="126"/>
    </row>
    <row r="158" spans="1:26" ht="15.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126"/>
      <c r="Y158" s="126"/>
      <c r="Z158" s="126"/>
    </row>
    <row r="159" spans="1:26" ht="15.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126"/>
      <c r="Y159" s="126"/>
      <c r="Z159" s="126"/>
    </row>
    <row r="160" spans="1:26" ht="15.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126"/>
      <c r="Y160" s="126"/>
      <c r="Z160" s="126"/>
    </row>
    <row r="161" spans="1:26" ht="15.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126"/>
      <c r="Y161" s="126"/>
      <c r="Z161" s="126"/>
    </row>
    <row r="162" spans="1:26" ht="15.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126"/>
      <c r="Y162" s="126"/>
      <c r="Z162" s="126"/>
    </row>
    <row r="163" spans="1:26" ht="15.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126"/>
      <c r="Y163" s="126"/>
      <c r="Z163" s="126"/>
    </row>
    <row r="164" spans="1:26" ht="15.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126"/>
      <c r="Y164" s="126"/>
      <c r="Z164" s="126"/>
    </row>
    <row r="165" spans="1:26" ht="15.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126"/>
      <c r="Y165" s="126"/>
      <c r="Z165" s="126"/>
    </row>
    <row r="166" spans="1:26" ht="15.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126"/>
      <c r="Y166" s="126"/>
      <c r="Z166" s="126"/>
    </row>
    <row r="167" spans="1:26" ht="15.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126"/>
      <c r="Y167" s="126"/>
      <c r="Z167" s="126"/>
    </row>
    <row r="168" spans="1:26" ht="15.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126"/>
      <c r="Y168" s="126"/>
      <c r="Z168" s="126"/>
    </row>
    <row r="169" spans="1:26" ht="15.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126"/>
      <c r="Y169" s="126"/>
      <c r="Z169" s="126"/>
    </row>
    <row r="170" spans="1:26" ht="15.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126"/>
      <c r="Y170" s="126"/>
      <c r="Z170" s="126"/>
    </row>
    <row r="171" spans="1:26" ht="15.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126"/>
      <c r="Y171" s="126"/>
      <c r="Z171" s="126"/>
    </row>
    <row r="172" spans="1:26" ht="15.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126"/>
      <c r="Y172" s="126"/>
      <c r="Z172" s="126"/>
    </row>
    <row r="173" spans="1:26" ht="15.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126"/>
      <c r="Y173" s="126"/>
      <c r="Z173" s="126"/>
    </row>
    <row r="174" spans="1:26" ht="15.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126"/>
      <c r="Y174" s="126"/>
      <c r="Z174" s="126"/>
    </row>
    <row r="175" spans="1:26" ht="15.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126"/>
      <c r="Y175" s="126"/>
      <c r="Z175" s="126"/>
    </row>
    <row r="176" spans="1:26" ht="15.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126"/>
      <c r="Y176" s="126"/>
      <c r="Z176" s="126"/>
    </row>
    <row r="177" spans="1:26" ht="15.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126"/>
      <c r="Y177" s="126"/>
      <c r="Z177" s="126"/>
    </row>
    <row r="178" spans="1:26" ht="15.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126"/>
      <c r="Y178" s="126"/>
      <c r="Z178" s="126"/>
    </row>
    <row r="179" spans="1:26" ht="15.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126"/>
      <c r="Y179" s="126"/>
      <c r="Z179" s="126"/>
    </row>
    <row r="180" spans="1:26" ht="15.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126"/>
      <c r="Y180" s="126"/>
      <c r="Z180" s="126"/>
    </row>
    <row r="181" spans="1:26" ht="15.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126"/>
      <c r="Y181" s="126"/>
      <c r="Z181" s="126"/>
    </row>
    <row r="182" spans="1:26" ht="15.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126"/>
      <c r="Y182" s="126"/>
      <c r="Z182" s="126"/>
    </row>
    <row r="183" spans="1:26" ht="15.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126"/>
      <c r="Y183" s="126"/>
      <c r="Z183" s="126"/>
    </row>
    <row r="184" spans="1:26" ht="15.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126"/>
      <c r="Y184" s="126"/>
      <c r="Z184" s="126"/>
    </row>
    <row r="185" spans="1:26" ht="15.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126"/>
      <c r="Y185" s="126"/>
      <c r="Z185" s="126"/>
    </row>
    <row r="186" spans="1:26" ht="15.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126"/>
      <c r="Y186" s="126"/>
      <c r="Z186" s="126"/>
    </row>
    <row r="187" spans="1:26" ht="15.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126"/>
      <c r="Y187" s="126"/>
      <c r="Z187" s="126"/>
    </row>
    <row r="188" spans="1:26" ht="15.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126"/>
      <c r="Y188" s="126"/>
      <c r="Z188" s="126"/>
    </row>
    <row r="189" spans="1:26" ht="15.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126"/>
      <c r="Y189" s="126"/>
      <c r="Z189" s="126"/>
    </row>
    <row r="190" spans="1:26" ht="15.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126"/>
      <c r="Y190" s="126"/>
      <c r="Z190" s="126"/>
    </row>
    <row r="191" spans="1:26" ht="15.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126"/>
      <c r="Y191" s="126"/>
      <c r="Z191" s="126"/>
    </row>
    <row r="192" spans="1:26" ht="15.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126"/>
      <c r="Y192" s="126"/>
      <c r="Z192" s="126"/>
    </row>
    <row r="193" spans="1:26" ht="15.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126"/>
      <c r="Y193" s="126"/>
      <c r="Z193" s="126"/>
    </row>
    <row r="194" spans="1:26" ht="15.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126"/>
      <c r="Y194" s="126"/>
      <c r="Z194" s="126"/>
    </row>
    <row r="195" spans="1:26" ht="15.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126"/>
      <c r="Y195" s="126"/>
      <c r="Z195" s="126"/>
    </row>
    <row r="196" spans="1:26" ht="15.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126"/>
      <c r="Y196" s="126"/>
      <c r="Z196" s="126"/>
    </row>
    <row r="197" spans="1:26" ht="15.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126"/>
      <c r="Y197" s="126"/>
      <c r="Z197" s="126"/>
    </row>
    <row r="198" spans="1:26" ht="15.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126"/>
      <c r="Y198" s="126"/>
      <c r="Z198" s="126"/>
    </row>
    <row r="199" spans="1:26" ht="15.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126"/>
      <c r="Y199" s="126"/>
      <c r="Z199" s="126"/>
    </row>
    <row r="200" spans="1:26" ht="15.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126"/>
      <c r="Y200" s="126"/>
      <c r="Z200" s="126"/>
    </row>
    <row r="201" spans="1:26" ht="15.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126"/>
      <c r="Y201" s="126"/>
      <c r="Z201" s="126"/>
    </row>
    <row r="202" spans="1:26" ht="15.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126"/>
      <c r="Y202" s="126"/>
      <c r="Z202" s="126"/>
    </row>
    <row r="203" spans="1:26" ht="15.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126"/>
      <c r="Y203" s="126"/>
      <c r="Z203" s="126"/>
    </row>
    <row r="204" spans="1:26" ht="15.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126"/>
      <c r="Y204" s="126"/>
      <c r="Z204" s="126"/>
    </row>
    <row r="205" spans="1:26" ht="15.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126"/>
      <c r="Y205" s="126"/>
      <c r="Z205" s="126"/>
    </row>
    <row r="206" spans="1:26" ht="15.7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126"/>
      <c r="Y206" s="126"/>
      <c r="Z206" s="126"/>
    </row>
    <row r="207" spans="1:26" ht="15.7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126"/>
      <c r="Y207" s="126"/>
      <c r="Z207" s="126"/>
    </row>
    <row r="208" spans="1:26" ht="15.75" customHeight="1">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126"/>
      <c r="Y208" s="126"/>
      <c r="Z208" s="126"/>
    </row>
    <row r="209" spans="1:26" ht="15.75" customHeight="1">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126"/>
      <c r="Y209" s="126"/>
      <c r="Z209" s="126"/>
    </row>
    <row r="210" spans="1:26" ht="15.75" customHeight="1">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126"/>
      <c r="Y210" s="126"/>
      <c r="Z210" s="126"/>
    </row>
    <row r="211" spans="1:26" ht="15.75" customHeight="1">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126"/>
      <c r="Y211" s="126"/>
      <c r="Z211" s="126"/>
    </row>
    <row r="212" spans="1:26" ht="15.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6:G20"/>
    <mergeCell ref="B29:B31"/>
    <mergeCell ref="B36:H38"/>
  </mergeCells>
  <printOptions horizontalCentered="1"/>
  <pageMargins left="0.23622047244094491" right="0.23622047244094491" top="0.19685039370078741" bottom="0.19685039370078741" header="0" footer="0"/>
  <pageSetup paperSize="8" scale="120" orientation="landscape" cellComments="atEnd"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sheetPr>
  <dimension ref="A1:Z1000"/>
  <sheetViews>
    <sheetView workbookViewId="0"/>
  </sheetViews>
  <sheetFormatPr defaultColWidth="14.42578125" defaultRowHeight="15" customHeight="1"/>
  <cols>
    <col min="1" max="1" width="12.7109375" customWidth="1"/>
    <col min="2" max="2" width="44.28515625" customWidth="1"/>
    <col min="3" max="4" width="19" customWidth="1"/>
    <col min="5" max="5" width="17.28515625" customWidth="1"/>
    <col min="6" max="6" width="13.28515625" customWidth="1"/>
    <col min="7" max="7" width="14.28515625" customWidth="1"/>
    <col min="8" max="8" width="44.28515625" customWidth="1"/>
    <col min="9" max="24" width="9.28515625" customWidth="1"/>
  </cols>
  <sheetData>
    <row r="1" spans="1:26">
      <c r="A1" s="251"/>
      <c r="B1" s="251"/>
      <c r="C1" s="251"/>
      <c r="D1" s="251"/>
      <c r="E1" s="251"/>
      <c r="F1" s="251"/>
      <c r="G1" s="251"/>
      <c r="H1" s="251"/>
      <c r="I1" s="251"/>
      <c r="J1" s="251"/>
      <c r="K1" s="251"/>
      <c r="L1" s="251"/>
      <c r="M1" s="251"/>
      <c r="N1" s="251"/>
      <c r="O1" s="251"/>
      <c r="P1" s="251"/>
      <c r="Q1" s="251"/>
      <c r="R1" s="251"/>
      <c r="S1" s="251"/>
      <c r="T1" s="251"/>
      <c r="U1" s="251"/>
      <c r="V1" s="251"/>
      <c r="W1" s="251"/>
      <c r="X1" s="251"/>
      <c r="Y1" s="126"/>
      <c r="Z1" s="126"/>
    </row>
    <row r="2" spans="1:26" ht="15.75">
      <c r="A2" s="311" t="s">
        <v>1608</v>
      </c>
      <c r="B2" s="251"/>
      <c r="C2" s="251"/>
      <c r="D2" s="251"/>
      <c r="E2" s="251"/>
      <c r="F2" s="251"/>
      <c r="G2" s="251"/>
      <c r="H2" s="251"/>
      <c r="I2" s="251"/>
      <c r="J2" s="251"/>
      <c r="K2" s="251"/>
      <c r="L2" s="251"/>
      <c r="M2" s="251"/>
      <c r="N2" s="251"/>
      <c r="O2" s="251"/>
      <c r="P2" s="251"/>
      <c r="Q2" s="251"/>
      <c r="R2" s="251"/>
      <c r="S2" s="251"/>
      <c r="T2" s="251"/>
      <c r="U2" s="251"/>
      <c r="V2" s="251"/>
      <c r="W2" s="251"/>
      <c r="X2" s="251"/>
      <c r="Y2" s="126"/>
      <c r="Z2" s="126"/>
    </row>
    <row r="3" spans="1:26">
      <c r="A3" s="251"/>
      <c r="B3" s="251"/>
      <c r="C3" s="251"/>
      <c r="D3" s="251"/>
      <c r="E3" s="251"/>
      <c r="F3" s="251"/>
      <c r="G3" s="251"/>
      <c r="H3" s="251"/>
      <c r="I3" s="251"/>
      <c r="J3" s="251"/>
      <c r="K3" s="251"/>
      <c r="L3" s="251"/>
      <c r="M3" s="251"/>
      <c r="N3" s="251"/>
      <c r="O3" s="251"/>
      <c r="P3" s="251"/>
      <c r="Q3" s="251"/>
      <c r="R3" s="251"/>
      <c r="S3" s="251"/>
      <c r="T3" s="251"/>
      <c r="U3" s="251"/>
      <c r="V3" s="251"/>
      <c r="W3" s="251"/>
      <c r="X3" s="251"/>
      <c r="Y3" s="126"/>
      <c r="Z3" s="126"/>
    </row>
    <row r="4" spans="1:26">
      <c r="A4" s="251"/>
      <c r="B4" s="254"/>
      <c r="C4" s="254" t="s">
        <v>1413</v>
      </c>
      <c r="D4" s="254" t="s">
        <v>1417</v>
      </c>
      <c r="E4" s="254" t="s">
        <v>1512</v>
      </c>
      <c r="F4" s="254" t="s">
        <v>1513</v>
      </c>
      <c r="G4" s="255"/>
      <c r="H4" s="251"/>
      <c r="I4" s="251"/>
      <c r="J4" s="251"/>
      <c r="K4" s="251"/>
      <c r="L4" s="251"/>
      <c r="M4" s="251"/>
      <c r="N4" s="251"/>
      <c r="O4" s="251"/>
      <c r="P4" s="251"/>
      <c r="Q4" s="251"/>
      <c r="R4" s="251"/>
      <c r="S4" s="251"/>
      <c r="T4" s="251"/>
      <c r="U4" s="251"/>
      <c r="V4" s="251"/>
      <c r="W4" s="251"/>
      <c r="X4" s="251"/>
      <c r="Y4" s="126"/>
      <c r="Z4" s="126"/>
    </row>
    <row r="5" spans="1:26" ht="24">
      <c r="A5" s="251"/>
      <c r="B5" s="240"/>
      <c r="C5" s="240" t="s">
        <v>1561</v>
      </c>
      <c r="D5" s="240" t="s">
        <v>1571</v>
      </c>
      <c r="E5" s="240" t="s">
        <v>1515</v>
      </c>
      <c r="F5" s="240" t="s">
        <v>1516</v>
      </c>
      <c r="G5" s="251"/>
      <c r="H5" s="251"/>
      <c r="I5" s="251"/>
      <c r="J5" s="251"/>
      <c r="K5" s="251"/>
      <c r="L5" s="251"/>
      <c r="M5" s="251"/>
      <c r="N5" s="251"/>
      <c r="O5" s="251"/>
      <c r="P5" s="251"/>
      <c r="Q5" s="251"/>
      <c r="R5" s="251"/>
      <c r="S5" s="251"/>
      <c r="T5" s="251"/>
      <c r="U5" s="251"/>
      <c r="V5" s="251"/>
      <c r="W5" s="251"/>
      <c r="X5" s="251"/>
      <c r="Y5" s="126"/>
      <c r="Z5" s="126"/>
    </row>
    <row r="6" spans="1:26">
      <c r="A6" s="251"/>
      <c r="B6" s="257"/>
      <c r="C6" s="257" t="s">
        <v>1519</v>
      </c>
      <c r="D6" s="257" t="s">
        <v>1519</v>
      </c>
      <c r="E6" s="257" t="s">
        <v>1519</v>
      </c>
      <c r="F6" s="257" t="s">
        <v>1520</v>
      </c>
      <c r="G6" s="251"/>
      <c r="H6" s="251"/>
      <c r="I6" s="251"/>
      <c r="J6" s="251"/>
      <c r="K6" s="251"/>
      <c r="L6" s="251"/>
      <c r="M6" s="251"/>
      <c r="N6" s="251"/>
      <c r="O6" s="251"/>
      <c r="P6" s="251"/>
      <c r="Q6" s="251"/>
      <c r="R6" s="251"/>
      <c r="S6" s="251"/>
      <c r="T6" s="251"/>
      <c r="U6" s="251"/>
      <c r="V6" s="251"/>
      <c r="W6" s="251"/>
      <c r="X6" s="251"/>
      <c r="Y6" s="126"/>
      <c r="Z6" s="126"/>
    </row>
    <row r="7" spans="1:26">
      <c r="A7" s="251"/>
      <c r="B7" s="259" t="s">
        <v>1609</v>
      </c>
      <c r="C7" s="315"/>
      <c r="D7" s="312">
        <v>9.6999999999999993</v>
      </c>
      <c r="E7" s="312">
        <f>C7-D7</f>
        <v>-9.6999999999999993</v>
      </c>
      <c r="F7" s="267">
        <f>C7/D7-1</f>
        <v>-1</v>
      </c>
      <c r="G7" s="251"/>
      <c r="H7" s="251"/>
      <c r="I7" s="251"/>
      <c r="J7" s="251"/>
      <c r="K7" s="251"/>
      <c r="L7" s="251"/>
      <c r="M7" s="251"/>
      <c r="N7" s="251"/>
      <c r="O7" s="251"/>
      <c r="P7" s="251"/>
      <c r="Q7" s="251"/>
      <c r="R7" s="251"/>
      <c r="S7" s="251"/>
      <c r="T7" s="251"/>
      <c r="U7" s="251"/>
      <c r="V7" s="251"/>
      <c r="W7" s="251"/>
      <c r="X7" s="251"/>
      <c r="Y7" s="126"/>
      <c r="Z7" s="126"/>
    </row>
    <row r="8" spans="1:26">
      <c r="A8" s="251"/>
      <c r="B8" s="288" t="s">
        <v>1610</v>
      </c>
      <c r="C8" s="251"/>
      <c r="D8" s="251"/>
      <c r="E8" s="251"/>
      <c r="F8" s="251"/>
      <c r="G8" s="251"/>
      <c r="H8" s="251"/>
      <c r="I8" s="251"/>
      <c r="J8" s="251"/>
      <c r="K8" s="251"/>
      <c r="L8" s="251"/>
      <c r="M8" s="251"/>
      <c r="N8" s="251"/>
      <c r="O8" s="251"/>
      <c r="P8" s="251"/>
      <c r="Q8" s="251"/>
      <c r="R8" s="251"/>
      <c r="S8" s="251"/>
      <c r="T8" s="251"/>
      <c r="U8" s="251"/>
      <c r="V8" s="251"/>
      <c r="W8" s="251"/>
      <c r="X8" s="251"/>
      <c r="Y8" s="126"/>
      <c r="Z8" s="126"/>
    </row>
    <row r="9" spans="1:26">
      <c r="A9" s="251"/>
      <c r="B9" s="288"/>
      <c r="C9" s="251"/>
      <c r="D9" s="251"/>
      <c r="E9" s="251"/>
      <c r="F9" s="251"/>
      <c r="G9" s="251"/>
      <c r="H9" s="251"/>
      <c r="I9" s="251"/>
      <c r="J9" s="251"/>
      <c r="K9" s="251"/>
      <c r="L9" s="251"/>
      <c r="M9" s="251"/>
      <c r="N9" s="251"/>
      <c r="O9" s="251"/>
      <c r="P9" s="251"/>
      <c r="Q9" s="251"/>
      <c r="R9" s="251"/>
      <c r="S9" s="251"/>
      <c r="T9" s="251"/>
      <c r="U9" s="251"/>
      <c r="V9" s="251"/>
      <c r="W9" s="251"/>
      <c r="X9" s="251"/>
      <c r="Y9" s="126"/>
      <c r="Z9" s="126"/>
    </row>
    <row r="10" spans="1:26" ht="15.75" customHeight="1">
      <c r="A10" s="251"/>
      <c r="B10" s="252" t="s">
        <v>1559</v>
      </c>
      <c r="C10" s="251"/>
      <c r="D10" s="251"/>
      <c r="E10" s="251"/>
      <c r="F10" s="251"/>
      <c r="G10" s="251"/>
      <c r="H10" s="251"/>
      <c r="I10" s="251"/>
      <c r="J10" s="251"/>
      <c r="K10" s="251"/>
      <c r="L10" s="251"/>
      <c r="M10" s="251"/>
      <c r="N10" s="251"/>
      <c r="O10" s="251"/>
      <c r="P10" s="251"/>
      <c r="Q10" s="251"/>
      <c r="R10" s="251"/>
      <c r="S10" s="251"/>
      <c r="T10" s="251"/>
      <c r="U10" s="251"/>
      <c r="V10" s="251"/>
      <c r="W10" s="251"/>
      <c r="X10" s="251"/>
      <c r="Y10" s="126"/>
      <c r="Z10" s="126"/>
    </row>
    <row r="11" spans="1:26" ht="15.75" customHeight="1">
      <c r="A11" s="251"/>
      <c r="B11" s="477"/>
      <c r="C11" s="460"/>
      <c r="D11" s="460"/>
      <c r="E11" s="460"/>
      <c r="F11" s="408"/>
      <c r="G11" s="251"/>
      <c r="H11" s="251"/>
      <c r="I11" s="251"/>
      <c r="J11" s="251"/>
      <c r="K11" s="251"/>
      <c r="L11" s="251"/>
      <c r="M11" s="251"/>
      <c r="N11" s="251"/>
      <c r="O11" s="251"/>
      <c r="P11" s="251"/>
      <c r="Q11" s="251"/>
      <c r="R11" s="251"/>
      <c r="S11" s="251"/>
      <c r="T11" s="251"/>
      <c r="U11" s="251"/>
      <c r="V11" s="251"/>
      <c r="W11" s="251"/>
      <c r="X11" s="251"/>
      <c r="Y11" s="126"/>
      <c r="Z11" s="126"/>
    </row>
    <row r="12" spans="1:26" ht="15.75" customHeight="1">
      <c r="A12" s="251"/>
      <c r="B12" s="409"/>
      <c r="C12" s="461"/>
      <c r="D12" s="461"/>
      <c r="E12" s="461"/>
      <c r="F12" s="410"/>
      <c r="G12" s="251"/>
      <c r="H12" s="251"/>
      <c r="I12" s="251"/>
      <c r="J12" s="251"/>
      <c r="K12" s="251"/>
      <c r="L12" s="251"/>
      <c r="M12" s="251"/>
      <c r="N12" s="251"/>
      <c r="O12" s="251"/>
      <c r="P12" s="251"/>
      <c r="Q12" s="251"/>
      <c r="R12" s="251"/>
      <c r="S12" s="251"/>
      <c r="T12" s="251"/>
      <c r="U12" s="251"/>
      <c r="V12" s="251"/>
      <c r="W12" s="251"/>
      <c r="X12" s="251"/>
      <c r="Y12" s="126"/>
      <c r="Z12" s="126"/>
    </row>
    <row r="13" spans="1:26" ht="15.75" customHeight="1">
      <c r="A13" s="251"/>
      <c r="B13" s="409"/>
      <c r="C13" s="461"/>
      <c r="D13" s="461"/>
      <c r="E13" s="461"/>
      <c r="F13" s="410"/>
      <c r="G13" s="251"/>
      <c r="H13" s="251"/>
      <c r="I13" s="251"/>
      <c r="J13" s="251"/>
      <c r="K13" s="251"/>
      <c r="L13" s="251"/>
      <c r="M13" s="251"/>
      <c r="N13" s="251"/>
      <c r="O13" s="251"/>
      <c r="P13" s="251"/>
      <c r="Q13" s="251"/>
      <c r="R13" s="251"/>
      <c r="S13" s="251"/>
      <c r="T13" s="251"/>
      <c r="U13" s="251"/>
      <c r="V13" s="251"/>
      <c r="W13" s="251"/>
      <c r="X13" s="251"/>
      <c r="Y13" s="126"/>
      <c r="Z13" s="126"/>
    </row>
    <row r="14" spans="1:26" ht="15.75" customHeight="1">
      <c r="A14" s="251"/>
      <c r="B14" s="409"/>
      <c r="C14" s="461"/>
      <c r="D14" s="461"/>
      <c r="E14" s="461"/>
      <c r="F14" s="410"/>
      <c r="G14" s="251"/>
      <c r="H14" s="251"/>
      <c r="I14" s="251"/>
      <c r="J14" s="251"/>
      <c r="K14" s="251"/>
      <c r="L14" s="251"/>
      <c r="M14" s="251"/>
      <c r="N14" s="251"/>
      <c r="O14" s="251"/>
      <c r="P14" s="251"/>
      <c r="Q14" s="251"/>
      <c r="R14" s="251"/>
      <c r="S14" s="251"/>
      <c r="T14" s="251"/>
      <c r="U14" s="251"/>
      <c r="V14" s="251"/>
      <c r="W14" s="251"/>
      <c r="X14" s="251"/>
      <c r="Y14" s="126"/>
      <c r="Z14" s="126"/>
    </row>
    <row r="15" spans="1:26" ht="15.75" customHeight="1">
      <c r="A15" s="251"/>
      <c r="B15" s="409"/>
      <c r="C15" s="461"/>
      <c r="D15" s="461"/>
      <c r="E15" s="461"/>
      <c r="F15" s="410"/>
      <c r="G15" s="251"/>
      <c r="H15" s="251"/>
      <c r="I15" s="251"/>
      <c r="J15" s="251"/>
      <c r="K15" s="251"/>
      <c r="L15" s="251"/>
      <c r="M15" s="251"/>
      <c r="N15" s="251"/>
      <c r="O15" s="251"/>
      <c r="P15" s="251"/>
      <c r="Q15" s="251"/>
      <c r="R15" s="251"/>
      <c r="S15" s="251"/>
      <c r="T15" s="251"/>
      <c r="U15" s="251"/>
      <c r="V15" s="251"/>
      <c r="W15" s="251"/>
      <c r="X15" s="251"/>
      <c r="Y15" s="126"/>
      <c r="Z15" s="126"/>
    </row>
    <row r="16" spans="1:26" ht="15.75" customHeight="1">
      <c r="A16" s="251"/>
      <c r="B16" s="409"/>
      <c r="C16" s="461"/>
      <c r="D16" s="461"/>
      <c r="E16" s="461"/>
      <c r="F16" s="410"/>
      <c r="G16" s="251"/>
      <c r="H16" s="251"/>
      <c r="I16" s="251"/>
      <c r="J16" s="251"/>
      <c r="K16" s="251"/>
      <c r="L16" s="251"/>
      <c r="M16" s="251"/>
      <c r="N16" s="251"/>
      <c r="O16" s="251"/>
      <c r="P16" s="251"/>
      <c r="Q16" s="251"/>
      <c r="R16" s="251"/>
      <c r="S16" s="251"/>
      <c r="T16" s="251"/>
      <c r="U16" s="251"/>
      <c r="V16" s="251"/>
      <c r="W16" s="251"/>
      <c r="X16" s="251"/>
      <c r="Y16" s="126"/>
      <c r="Z16" s="126"/>
    </row>
    <row r="17" spans="1:26" ht="15.75" customHeight="1">
      <c r="A17" s="251"/>
      <c r="B17" s="409"/>
      <c r="C17" s="461"/>
      <c r="D17" s="461"/>
      <c r="E17" s="461"/>
      <c r="F17" s="410"/>
      <c r="G17" s="251"/>
      <c r="H17" s="251"/>
      <c r="I17" s="251"/>
      <c r="J17" s="251"/>
      <c r="K17" s="251"/>
      <c r="L17" s="251"/>
      <c r="M17" s="251"/>
      <c r="N17" s="251"/>
      <c r="O17" s="251"/>
      <c r="P17" s="251"/>
      <c r="Q17" s="251"/>
      <c r="R17" s="251"/>
      <c r="S17" s="251"/>
      <c r="T17" s="251"/>
      <c r="U17" s="251"/>
      <c r="V17" s="251"/>
      <c r="W17" s="251"/>
      <c r="X17" s="251"/>
      <c r="Y17" s="126"/>
      <c r="Z17" s="126"/>
    </row>
    <row r="18" spans="1:26" ht="15.75" customHeight="1">
      <c r="A18" s="251"/>
      <c r="B18" s="409"/>
      <c r="C18" s="461"/>
      <c r="D18" s="461"/>
      <c r="E18" s="461"/>
      <c r="F18" s="410"/>
      <c r="G18" s="251"/>
      <c r="H18" s="251"/>
      <c r="I18" s="251"/>
      <c r="J18" s="251"/>
      <c r="K18" s="251"/>
      <c r="L18" s="251"/>
      <c r="M18" s="251"/>
      <c r="N18" s="251"/>
      <c r="O18" s="251"/>
      <c r="P18" s="251"/>
      <c r="Q18" s="251"/>
      <c r="R18" s="251"/>
      <c r="S18" s="251"/>
      <c r="T18" s="251"/>
      <c r="U18" s="251"/>
      <c r="V18" s="251"/>
      <c r="W18" s="251"/>
      <c r="X18" s="251"/>
      <c r="Y18" s="126"/>
      <c r="Z18" s="126"/>
    </row>
    <row r="19" spans="1:26" ht="15.75" customHeight="1">
      <c r="A19" s="251"/>
      <c r="B19" s="409"/>
      <c r="C19" s="461"/>
      <c r="D19" s="461"/>
      <c r="E19" s="461"/>
      <c r="F19" s="410"/>
      <c r="G19" s="251"/>
      <c r="H19" s="251"/>
      <c r="I19" s="251"/>
      <c r="J19" s="251"/>
      <c r="K19" s="251"/>
      <c r="L19" s="251"/>
      <c r="M19" s="251"/>
      <c r="N19" s="251"/>
      <c r="O19" s="251"/>
      <c r="P19" s="251"/>
      <c r="Q19" s="251"/>
      <c r="R19" s="251"/>
      <c r="S19" s="251"/>
      <c r="T19" s="251"/>
      <c r="U19" s="251"/>
      <c r="V19" s="251"/>
      <c r="W19" s="251"/>
      <c r="X19" s="251"/>
      <c r="Y19" s="126"/>
      <c r="Z19" s="126"/>
    </row>
    <row r="20" spans="1:26" ht="15.75" customHeight="1">
      <c r="A20" s="251"/>
      <c r="B20" s="409"/>
      <c r="C20" s="461"/>
      <c r="D20" s="461"/>
      <c r="E20" s="461"/>
      <c r="F20" s="410"/>
      <c r="G20" s="251"/>
      <c r="H20" s="251"/>
      <c r="I20" s="251"/>
      <c r="J20" s="251"/>
      <c r="K20" s="251"/>
      <c r="L20" s="251"/>
      <c r="M20" s="251"/>
      <c r="N20" s="251"/>
      <c r="O20" s="251"/>
      <c r="P20" s="251"/>
      <c r="Q20" s="251"/>
      <c r="R20" s="251"/>
      <c r="S20" s="251"/>
      <c r="T20" s="251"/>
      <c r="U20" s="251"/>
      <c r="V20" s="251"/>
      <c r="W20" s="251"/>
      <c r="X20" s="251"/>
      <c r="Y20" s="126"/>
      <c r="Z20" s="126"/>
    </row>
    <row r="21" spans="1:26" ht="15.75" customHeight="1">
      <c r="A21" s="251"/>
      <c r="B21" s="409"/>
      <c r="C21" s="461"/>
      <c r="D21" s="461"/>
      <c r="E21" s="461"/>
      <c r="F21" s="410"/>
      <c r="G21" s="251"/>
      <c r="H21" s="251"/>
      <c r="I21" s="251"/>
      <c r="J21" s="251"/>
      <c r="K21" s="251"/>
      <c r="L21" s="251"/>
      <c r="M21" s="251"/>
      <c r="N21" s="251"/>
      <c r="O21" s="251"/>
      <c r="P21" s="251"/>
      <c r="Q21" s="251"/>
      <c r="R21" s="251"/>
      <c r="S21" s="251"/>
      <c r="T21" s="251"/>
      <c r="U21" s="251"/>
      <c r="V21" s="251"/>
      <c r="W21" s="251"/>
      <c r="X21" s="251"/>
      <c r="Y21" s="126"/>
      <c r="Z21" s="126"/>
    </row>
    <row r="22" spans="1:26" ht="15.75" customHeight="1">
      <c r="A22" s="251"/>
      <c r="B22" s="409"/>
      <c r="C22" s="461"/>
      <c r="D22" s="461"/>
      <c r="E22" s="461"/>
      <c r="F22" s="410"/>
      <c r="G22" s="251"/>
      <c r="H22" s="251"/>
      <c r="I22" s="251"/>
      <c r="J22" s="251"/>
      <c r="K22" s="251"/>
      <c r="L22" s="251"/>
      <c r="M22" s="251"/>
      <c r="N22" s="251"/>
      <c r="O22" s="251"/>
      <c r="P22" s="251"/>
      <c r="Q22" s="251"/>
      <c r="R22" s="251"/>
      <c r="S22" s="251"/>
      <c r="T22" s="251"/>
      <c r="U22" s="251"/>
      <c r="V22" s="251"/>
      <c r="W22" s="251"/>
      <c r="X22" s="251"/>
      <c r="Y22" s="126"/>
      <c r="Z22" s="126"/>
    </row>
    <row r="23" spans="1:26" ht="15.75" customHeight="1">
      <c r="A23" s="251"/>
      <c r="B23" s="409"/>
      <c r="C23" s="461"/>
      <c r="D23" s="461"/>
      <c r="E23" s="461"/>
      <c r="F23" s="410"/>
      <c r="G23" s="251"/>
      <c r="H23" s="251"/>
      <c r="I23" s="251"/>
      <c r="J23" s="251"/>
      <c r="K23" s="251"/>
      <c r="L23" s="251"/>
      <c r="M23" s="251"/>
      <c r="N23" s="251"/>
      <c r="O23" s="251"/>
      <c r="P23" s="251"/>
      <c r="Q23" s="251"/>
      <c r="R23" s="251"/>
      <c r="S23" s="251"/>
      <c r="T23" s="251"/>
      <c r="U23" s="251"/>
      <c r="V23" s="251"/>
      <c r="W23" s="251"/>
      <c r="X23" s="251"/>
      <c r="Y23" s="126"/>
      <c r="Z23" s="126"/>
    </row>
    <row r="24" spans="1:26" ht="15.75" customHeight="1">
      <c r="A24" s="251"/>
      <c r="B24" s="409"/>
      <c r="C24" s="461"/>
      <c r="D24" s="461"/>
      <c r="E24" s="461"/>
      <c r="F24" s="410"/>
      <c r="G24" s="251"/>
      <c r="H24" s="251"/>
      <c r="I24" s="251"/>
      <c r="J24" s="251"/>
      <c r="K24" s="251"/>
      <c r="L24" s="251"/>
      <c r="M24" s="251"/>
      <c r="N24" s="251"/>
      <c r="O24" s="251"/>
      <c r="P24" s="251"/>
      <c r="Q24" s="251"/>
      <c r="R24" s="251"/>
      <c r="S24" s="251"/>
      <c r="T24" s="251"/>
      <c r="U24" s="251"/>
      <c r="V24" s="251"/>
      <c r="W24" s="251"/>
      <c r="X24" s="251"/>
      <c r="Y24" s="126"/>
      <c r="Z24" s="126"/>
    </row>
    <row r="25" spans="1:26" ht="15.75" customHeight="1">
      <c r="A25" s="251"/>
      <c r="B25" s="411"/>
      <c r="C25" s="451"/>
      <c r="D25" s="451"/>
      <c r="E25" s="451"/>
      <c r="F25" s="412"/>
      <c r="G25" s="251"/>
      <c r="H25" s="251"/>
      <c r="I25" s="251"/>
      <c r="J25" s="251"/>
      <c r="K25" s="251"/>
      <c r="L25" s="251"/>
      <c r="M25" s="251"/>
      <c r="N25" s="251"/>
      <c r="O25" s="251"/>
      <c r="P25" s="251"/>
      <c r="Q25" s="251"/>
      <c r="R25" s="251"/>
      <c r="S25" s="251"/>
      <c r="T25" s="251"/>
      <c r="U25" s="251"/>
      <c r="V25" s="251"/>
      <c r="W25" s="251"/>
      <c r="X25" s="251"/>
      <c r="Y25" s="126"/>
      <c r="Z25" s="126"/>
    </row>
    <row r="26" spans="1:26" ht="15.75" customHeight="1">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126"/>
      <c r="Z26" s="126"/>
    </row>
    <row r="27" spans="1:26" ht="15.75" customHeight="1">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126"/>
      <c r="Z27" s="126"/>
    </row>
    <row r="28" spans="1:26" ht="15.75" customHeight="1">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126"/>
      <c r="Z28" s="126"/>
    </row>
    <row r="29" spans="1:26" ht="15.75" customHeight="1">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126"/>
      <c r="Z29" s="126"/>
    </row>
    <row r="30" spans="1:26" ht="15.75" customHeight="1">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126"/>
      <c r="Z30" s="126"/>
    </row>
    <row r="31" spans="1:26" ht="15.75" customHeight="1">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126"/>
      <c r="Z31" s="126"/>
    </row>
    <row r="32" spans="1:26" ht="15.75" customHeight="1">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126"/>
      <c r="Z32" s="126"/>
    </row>
    <row r="33" spans="1:26" ht="15.7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126"/>
      <c r="Z33" s="126"/>
    </row>
    <row r="34" spans="1:26" ht="15.75" customHeight="1">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126"/>
      <c r="Z34" s="126"/>
    </row>
    <row r="35" spans="1:26" ht="15.75" customHeight="1">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126"/>
      <c r="Z35" s="126"/>
    </row>
    <row r="36" spans="1:26" ht="15.75" customHeight="1">
      <c r="A36" s="251"/>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126"/>
      <c r="Z36" s="126"/>
    </row>
    <row r="37" spans="1:26" ht="15.75" customHeight="1">
      <c r="A37" s="251"/>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126"/>
      <c r="Z37" s="126"/>
    </row>
    <row r="38" spans="1:26" ht="15.75" customHeight="1">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126"/>
      <c r="Z38" s="126"/>
    </row>
    <row r="39" spans="1:26" ht="15.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126"/>
      <c r="Z39" s="126"/>
    </row>
    <row r="40" spans="1:26" ht="15.75" customHeight="1">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126"/>
      <c r="Z40" s="126"/>
    </row>
    <row r="41" spans="1:26" ht="15.75" customHeight="1">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126"/>
      <c r="Z41" s="126"/>
    </row>
    <row r="42" spans="1:26" ht="15.75" customHeight="1">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126"/>
      <c r="Z42" s="126"/>
    </row>
    <row r="43" spans="1:26" ht="15.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126"/>
      <c r="Z43" s="126"/>
    </row>
    <row r="44" spans="1:26" ht="15.75" customHeight="1">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126"/>
      <c r="Z44" s="126"/>
    </row>
    <row r="45" spans="1:26" ht="15.75" customHeight="1">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126"/>
      <c r="Z45" s="126"/>
    </row>
    <row r="46" spans="1:26" ht="15.75" customHeight="1">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126"/>
      <c r="Z46" s="126"/>
    </row>
    <row r="47" spans="1:26" ht="15.75" customHeight="1">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126"/>
      <c r="Z47" s="126"/>
    </row>
    <row r="48" spans="1:26" ht="15.75" customHeight="1">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126"/>
      <c r="Z48" s="126"/>
    </row>
    <row r="49" spans="1:26" ht="15.75" customHeight="1">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126"/>
      <c r="Z49" s="126"/>
    </row>
    <row r="50" spans="1:26" ht="15.75" customHeigh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126"/>
      <c r="Z50" s="126"/>
    </row>
    <row r="51" spans="1:26" ht="15.75"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126"/>
      <c r="Z51" s="126"/>
    </row>
    <row r="52" spans="1:26" ht="15.75" customHeight="1">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126"/>
      <c r="Z52" s="126"/>
    </row>
    <row r="53" spans="1:26" ht="15.75" customHeight="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126"/>
      <c r="Z53" s="126"/>
    </row>
    <row r="54" spans="1:26" ht="15.75" customHeight="1">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126"/>
      <c r="Z54" s="126"/>
    </row>
    <row r="55" spans="1:26" ht="15.75" customHeight="1">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126"/>
      <c r="Z55" s="126"/>
    </row>
    <row r="56" spans="1:26" ht="15.75" customHeight="1">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126"/>
      <c r="Z56" s="126"/>
    </row>
    <row r="57" spans="1:26" ht="15.75" customHeight="1">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126"/>
      <c r="Z57" s="126"/>
    </row>
    <row r="58" spans="1:26" ht="15.75" customHeight="1">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126"/>
      <c r="Z58" s="126"/>
    </row>
    <row r="59" spans="1:26" ht="15.75" customHeight="1">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126"/>
      <c r="Z59" s="126"/>
    </row>
    <row r="60" spans="1:26" ht="15.75" customHeight="1">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126"/>
      <c r="Z60" s="126"/>
    </row>
    <row r="61" spans="1:26" ht="15.75" customHeight="1">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126"/>
      <c r="Z61" s="126"/>
    </row>
    <row r="62" spans="1:26" ht="15.75" customHeight="1">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126"/>
      <c r="Z62" s="126"/>
    </row>
    <row r="63" spans="1:26" ht="15.75" customHeight="1">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126"/>
      <c r="Z63" s="126"/>
    </row>
    <row r="64" spans="1:26" ht="15.75" customHeight="1">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126"/>
      <c r="Z64" s="126"/>
    </row>
    <row r="65" spans="1:26" ht="15.75" customHeight="1">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126"/>
      <c r="Z65" s="126"/>
    </row>
    <row r="66" spans="1:26" ht="15.75" customHeight="1">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126"/>
      <c r="Z66" s="126"/>
    </row>
    <row r="67" spans="1:26" ht="15.75" customHeight="1">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126"/>
      <c r="Z67" s="126"/>
    </row>
    <row r="68" spans="1:26" ht="15.75" customHeight="1">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126"/>
      <c r="Z68" s="126"/>
    </row>
    <row r="69" spans="1:26" ht="15.75" customHeight="1">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126"/>
      <c r="Z69" s="126"/>
    </row>
    <row r="70" spans="1:26" ht="15.7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126"/>
      <c r="Z70" s="126"/>
    </row>
    <row r="71" spans="1:26" ht="15.7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126"/>
      <c r="Z71" s="126"/>
    </row>
    <row r="72" spans="1:26" ht="15.7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126"/>
      <c r="Z72" s="126"/>
    </row>
    <row r="73" spans="1:26" ht="15.7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126"/>
      <c r="Z73" s="126"/>
    </row>
    <row r="74" spans="1:26" ht="15.7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126"/>
      <c r="Z74" s="126"/>
    </row>
    <row r="75" spans="1:26" ht="15.7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126"/>
      <c r="Z75" s="126"/>
    </row>
    <row r="76" spans="1:26" ht="15.7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126"/>
      <c r="Z76" s="126"/>
    </row>
    <row r="77" spans="1:26" ht="15.7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126"/>
      <c r="Z77" s="126"/>
    </row>
    <row r="78" spans="1:26" ht="15.7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126"/>
      <c r="Z78" s="126"/>
    </row>
    <row r="79" spans="1:26" ht="15.7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126"/>
      <c r="Z79" s="126"/>
    </row>
    <row r="80" spans="1:26" ht="15.7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126"/>
      <c r="Z80" s="126"/>
    </row>
    <row r="81" spans="1:26" ht="15.7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126"/>
      <c r="Z81" s="126"/>
    </row>
    <row r="82" spans="1:26" ht="15.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126"/>
      <c r="Z82" s="126"/>
    </row>
    <row r="83" spans="1:26" ht="15.7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126"/>
      <c r="Z83" s="126"/>
    </row>
    <row r="84" spans="1:26" ht="15.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126"/>
      <c r="Z84" s="126"/>
    </row>
    <row r="85" spans="1:26" ht="15.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126"/>
      <c r="Z85" s="126"/>
    </row>
    <row r="86" spans="1:26" ht="15.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126"/>
      <c r="Z86" s="126"/>
    </row>
    <row r="87" spans="1:26" ht="15.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126"/>
      <c r="Z87" s="126"/>
    </row>
    <row r="88" spans="1:26" ht="15.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126"/>
      <c r="Z88" s="126"/>
    </row>
    <row r="89" spans="1:26" ht="15.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126"/>
      <c r="Z89" s="126"/>
    </row>
    <row r="90" spans="1:26" ht="15.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126"/>
      <c r="Z90" s="126"/>
    </row>
    <row r="91" spans="1:26" ht="15.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126"/>
      <c r="Z91" s="126"/>
    </row>
    <row r="92" spans="1:26" ht="15.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126"/>
      <c r="Z92" s="126"/>
    </row>
    <row r="93" spans="1:26" ht="15.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126"/>
      <c r="Z93" s="126"/>
    </row>
    <row r="94" spans="1:26" ht="15.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126"/>
      <c r="Z94" s="126"/>
    </row>
    <row r="95" spans="1:26" ht="15.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126"/>
      <c r="Z95" s="126"/>
    </row>
    <row r="96" spans="1:26" ht="15.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126"/>
      <c r="Z96" s="126"/>
    </row>
    <row r="97" spans="1:26" ht="15.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126"/>
      <c r="Z97" s="126"/>
    </row>
    <row r="98" spans="1:26" ht="15.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126"/>
      <c r="Z98" s="126"/>
    </row>
    <row r="99" spans="1:26" ht="15.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126"/>
      <c r="Z99" s="126"/>
    </row>
    <row r="100" spans="1:26" ht="15.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126"/>
      <c r="Z100" s="126"/>
    </row>
    <row r="101" spans="1:26" ht="15.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126"/>
      <c r="Z101" s="126"/>
    </row>
    <row r="102" spans="1:26" ht="15.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126"/>
      <c r="Z102" s="126"/>
    </row>
    <row r="103" spans="1:26" ht="15.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126"/>
      <c r="Z103" s="126"/>
    </row>
    <row r="104" spans="1:26" ht="15.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126"/>
      <c r="Z104" s="126"/>
    </row>
    <row r="105" spans="1:26" ht="15.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126"/>
      <c r="Z105" s="126"/>
    </row>
    <row r="106" spans="1:26" ht="15.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126"/>
      <c r="Z106" s="126"/>
    </row>
    <row r="107" spans="1:26" ht="15.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126"/>
      <c r="Z107" s="126"/>
    </row>
    <row r="108" spans="1:26" ht="15.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126"/>
      <c r="Z108" s="126"/>
    </row>
    <row r="109" spans="1:26" ht="15.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126"/>
      <c r="Z109" s="126"/>
    </row>
    <row r="110" spans="1:26" ht="15.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126"/>
      <c r="Z110" s="126"/>
    </row>
    <row r="111" spans="1:26" ht="15.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126"/>
      <c r="Z111" s="126"/>
    </row>
    <row r="112" spans="1:26" ht="15.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126"/>
      <c r="Z112" s="126"/>
    </row>
    <row r="113" spans="1:26" ht="15.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126"/>
      <c r="Z113" s="126"/>
    </row>
    <row r="114" spans="1:26" ht="15.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126"/>
      <c r="Z114" s="126"/>
    </row>
    <row r="115" spans="1:26" ht="15.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126"/>
      <c r="Z115" s="126"/>
    </row>
    <row r="116" spans="1:26" ht="15.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126"/>
      <c r="Z116" s="126"/>
    </row>
    <row r="117" spans="1:26" ht="15.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126"/>
      <c r="Z117" s="126"/>
    </row>
    <row r="118" spans="1:26" ht="15.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126"/>
      <c r="Z118" s="126"/>
    </row>
    <row r="119" spans="1:26" ht="15.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126"/>
      <c r="Z119" s="126"/>
    </row>
    <row r="120" spans="1:26" ht="15.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126"/>
      <c r="Z120" s="126"/>
    </row>
    <row r="121" spans="1:26" ht="15.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126"/>
      <c r="Z121" s="126"/>
    </row>
    <row r="122" spans="1:26" ht="15.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126"/>
      <c r="Z122" s="126"/>
    </row>
    <row r="123" spans="1:26" ht="15.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126"/>
      <c r="Z123" s="126"/>
    </row>
    <row r="124" spans="1:26" ht="15.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126"/>
      <c r="Z124" s="126"/>
    </row>
    <row r="125" spans="1:26" ht="15.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126"/>
      <c r="Z125" s="126"/>
    </row>
    <row r="126" spans="1:26" ht="15.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126"/>
      <c r="Z126" s="126"/>
    </row>
    <row r="127" spans="1:26" ht="15.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126"/>
      <c r="Z127" s="126"/>
    </row>
    <row r="128" spans="1:26" ht="15.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126"/>
      <c r="Z128" s="126"/>
    </row>
    <row r="129" spans="1:26" ht="15.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126"/>
      <c r="Z129" s="126"/>
    </row>
    <row r="130" spans="1:26" ht="15.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126"/>
      <c r="Z130" s="126"/>
    </row>
    <row r="131" spans="1:26" ht="15.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126"/>
      <c r="Z131" s="126"/>
    </row>
    <row r="132" spans="1:26" ht="15.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126"/>
      <c r="Z132" s="126"/>
    </row>
    <row r="133" spans="1:26" ht="15.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126"/>
      <c r="Z133" s="126"/>
    </row>
    <row r="134" spans="1:26" ht="15.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126"/>
      <c r="Z134" s="126"/>
    </row>
    <row r="135" spans="1:26" ht="15.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126"/>
      <c r="Z135" s="126"/>
    </row>
    <row r="136" spans="1:26" ht="15.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126"/>
      <c r="Z136" s="126"/>
    </row>
    <row r="137" spans="1:26" ht="15.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126"/>
      <c r="Z137" s="126"/>
    </row>
    <row r="138" spans="1:26" ht="15.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126"/>
      <c r="Z138" s="126"/>
    </row>
    <row r="139" spans="1:26" ht="15.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126"/>
      <c r="Z139" s="126"/>
    </row>
    <row r="140" spans="1:26" ht="15.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126"/>
      <c r="Z140" s="126"/>
    </row>
    <row r="141" spans="1:26" ht="15.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126"/>
      <c r="Z141" s="126"/>
    </row>
    <row r="142" spans="1:26" ht="15.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126"/>
      <c r="Z142" s="126"/>
    </row>
    <row r="143" spans="1:26" ht="15.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126"/>
      <c r="Z143" s="126"/>
    </row>
    <row r="144" spans="1:26" ht="15.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126"/>
      <c r="Z144" s="126"/>
    </row>
    <row r="145" spans="1:26" ht="15.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126"/>
      <c r="Z145" s="126"/>
    </row>
    <row r="146" spans="1:26" ht="15.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126"/>
      <c r="Z146" s="126"/>
    </row>
    <row r="147" spans="1:26" ht="15.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126"/>
      <c r="Z147" s="126"/>
    </row>
    <row r="148" spans="1:26" ht="15.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126"/>
      <c r="Z148" s="126"/>
    </row>
    <row r="149" spans="1:26" ht="15.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126"/>
      <c r="Z149" s="126"/>
    </row>
    <row r="150" spans="1:26" ht="15.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126"/>
      <c r="Z150" s="126"/>
    </row>
    <row r="151" spans="1:26" ht="15.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126"/>
      <c r="Z151" s="126"/>
    </row>
    <row r="152" spans="1:26" ht="15.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126"/>
      <c r="Z152" s="126"/>
    </row>
    <row r="153" spans="1:26" ht="15.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126"/>
      <c r="Z153" s="126"/>
    </row>
    <row r="154" spans="1:26" ht="15.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126"/>
      <c r="Z154" s="126"/>
    </row>
    <row r="155" spans="1:26" ht="15.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126"/>
      <c r="Z155" s="126"/>
    </row>
    <row r="156" spans="1:26" ht="15.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126"/>
      <c r="Z156" s="126"/>
    </row>
    <row r="157" spans="1:26" ht="15.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126"/>
      <c r="Z157" s="126"/>
    </row>
    <row r="158" spans="1:26" ht="15.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126"/>
      <c r="Z158" s="126"/>
    </row>
    <row r="159" spans="1:26" ht="15.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126"/>
      <c r="Z159" s="126"/>
    </row>
    <row r="160" spans="1:26" ht="15.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126"/>
      <c r="Z160" s="126"/>
    </row>
    <row r="161" spans="1:26" ht="15.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126"/>
      <c r="Z161" s="126"/>
    </row>
    <row r="162" spans="1:26" ht="15.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126"/>
      <c r="Z162" s="126"/>
    </row>
    <row r="163" spans="1:26" ht="15.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126"/>
      <c r="Z163" s="126"/>
    </row>
    <row r="164" spans="1:26" ht="15.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126"/>
      <c r="Z164" s="126"/>
    </row>
    <row r="165" spans="1:26" ht="15.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126"/>
      <c r="Z165" s="126"/>
    </row>
    <row r="166" spans="1:26" ht="15.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126"/>
      <c r="Z166" s="126"/>
    </row>
    <row r="167" spans="1:26" ht="15.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126"/>
      <c r="Z167" s="126"/>
    </row>
    <row r="168" spans="1:26" ht="15.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126"/>
      <c r="Z168" s="126"/>
    </row>
    <row r="169" spans="1:26" ht="15.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126"/>
      <c r="Z169" s="126"/>
    </row>
    <row r="170" spans="1:26" ht="15.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126"/>
      <c r="Z170" s="126"/>
    </row>
    <row r="171" spans="1:26" ht="15.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126"/>
      <c r="Z171" s="126"/>
    </row>
    <row r="172" spans="1:26" ht="15.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126"/>
      <c r="Z172" s="126"/>
    </row>
    <row r="173" spans="1:26" ht="15.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126"/>
      <c r="Z173" s="126"/>
    </row>
    <row r="174" spans="1:26" ht="15.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126"/>
      <c r="Z174" s="126"/>
    </row>
    <row r="175" spans="1:26" ht="15.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126"/>
      <c r="Z175" s="126"/>
    </row>
    <row r="176" spans="1:26" ht="15.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126"/>
      <c r="Z176" s="126"/>
    </row>
    <row r="177" spans="1:26" ht="15.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126"/>
      <c r="Z177" s="126"/>
    </row>
    <row r="178" spans="1:26" ht="15.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126"/>
      <c r="Z178" s="126"/>
    </row>
    <row r="179" spans="1:26" ht="15.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126"/>
      <c r="Z179" s="126"/>
    </row>
    <row r="180" spans="1:26" ht="15.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126"/>
      <c r="Z180" s="126"/>
    </row>
    <row r="181" spans="1:26" ht="15.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126"/>
      <c r="Z181" s="126"/>
    </row>
    <row r="182" spans="1:26" ht="15.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126"/>
      <c r="Z182" s="126"/>
    </row>
    <row r="183" spans="1:26" ht="15.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126"/>
      <c r="Z183" s="126"/>
    </row>
    <row r="184" spans="1:26" ht="15.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126"/>
      <c r="Z184" s="126"/>
    </row>
    <row r="185" spans="1:26" ht="15.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126"/>
      <c r="Z185" s="126"/>
    </row>
    <row r="186" spans="1:26" ht="15.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126"/>
      <c r="Z186" s="126"/>
    </row>
    <row r="187" spans="1:26" ht="15.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126"/>
      <c r="Z187" s="126"/>
    </row>
    <row r="188" spans="1:26" ht="15.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126"/>
      <c r="Z188" s="126"/>
    </row>
    <row r="189" spans="1:26" ht="15.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126"/>
      <c r="Z189" s="126"/>
    </row>
    <row r="190" spans="1:26" ht="15.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126"/>
      <c r="Z190" s="126"/>
    </row>
    <row r="191" spans="1:26" ht="15.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126"/>
      <c r="Z191" s="126"/>
    </row>
    <row r="192" spans="1:26" ht="15.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126"/>
      <c r="Z192" s="126"/>
    </row>
    <row r="193" spans="1:26" ht="15.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126"/>
      <c r="Z193" s="126"/>
    </row>
    <row r="194" spans="1:26" ht="15.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126"/>
      <c r="Z194" s="126"/>
    </row>
    <row r="195" spans="1:26" ht="15.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126"/>
      <c r="Z195" s="126"/>
    </row>
    <row r="196" spans="1:26" ht="15.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126"/>
      <c r="Z196" s="126"/>
    </row>
    <row r="197" spans="1:26" ht="15.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126"/>
      <c r="Z197" s="126"/>
    </row>
    <row r="198" spans="1:26" ht="15.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126"/>
      <c r="Z198" s="126"/>
    </row>
    <row r="199" spans="1:26" ht="15.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126"/>
      <c r="Z199" s="126"/>
    </row>
    <row r="200" spans="1:26" ht="15.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126"/>
      <c r="Z200" s="126"/>
    </row>
    <row r="201" spans="1:26" ht="15.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126"/>
      <c r="Z201" s="126"/>
    </row>
    <row r="202" spans="1:26" ht="15.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126"/>
      <c r="Z202" s="126"/>
    </row>
    <row r="203" spans="1:26" ht="15.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126"/>
      <c r="Z203" s="126"/>
    </row>
    <row r="204" spans="1:26" ht="15.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126"/>
      <c r="Z204" s="126"/>
    </row>
    <row r="205" spans="1:26" ht="15.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126"/>
      <c r="Z205" s="126"/>
    </row>
    <row r="206" spans="1:26" ht="15.7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126"/>
      <c r="Z206" s="126"/>
    </row>
    <row r="207" spans="1:26" ht="15.7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126"/>
      <c r="Z207" s="126"/>
    </row>
    <row r="208" spans="1:26" ht="15.75" customHeight="1">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126"/>
      <c r="Z208" s="126"/>
    </row>
    <row r="209" spans="1:26" ht="15.75" customHeight="1">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126"/>
      <c r="Z209" s="126"/>
    </row>
    <row r="210" spans="1:26" ht="15.75" customHeight="1">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126"/>
      <c r="Z210" s="126"/>
    </row>
    <row r="211" spans="1:26" ht="15.75"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1:F25"/>
  </mergeCells>
  <pageMargins left="0.7" right="0.7" top="0.75" bottom="0.7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sheetPr>
  <dimension ref="A1:Z1000"/>
  <sheetViews>
    <sheetView workbookViewId="0"/>
  </sheetViews>
  <sheetFormatPr defaultColWidth="14.42578125" defaultRowHeight="15" customHeight="1"/>
  <cols>
    <col min="1" max="1" width="12.7109375" customWidth="1"/>
    <col min="2" max="2" width="44.28515625" customWidth="1"/>
    <col min="3" max="4" width="19" customWidth="1"/>
    <col min="5" max="5" width="17.28515625" customWidth="1"/>
    <col min="6" max="6" width="13.28515625" customWidth="1"/>
    <col min="8" max="8" width="13.28515625" customWidth="1"/>
    <col min="9" max="24" width="9.28515625" customWidth="1"/>
  </cols>
  <sheetData>
    <row r="1" spans="1:26">
      <c r="A1" s="251"/>
      <c r="B1" s="251"/>
      <c r="C1" s="251"/>
      <c r="D1" s="251"/>
      <c r="E1" s="251"/>
      <c r="F1" s="251"/>
      <c r="G1" s="251"/>
      <c r="H1" s="251"/>
      <c r="I1" s="251"/>
      <c r="J1" s="251"/>
      <c r="K1" s="251"/>
      <c r="L1" s="251"/>
      <c r="M1" s="251"/>
      <c r="N1" s="251"/>
      <c r="O1" s="251"/>
      <c r="P1" s="251"/>
      <c r="Q1" s="251"/>
      <c r="R1" s="251"/>
      <c r="S1" s="251"/>
      <c r="T1" s="251"/>
      <c r="U1" s="251"/>
      <c r="V1" s="251"/>
      <c r="W1" s="251"/>
      <c r="X1" s="251"/>
      <c r="Y1" s="126"/>
      <c r="Z1" s="126"/>
    </row>
    <row r="2" spans="1:26" ht="15.75">
      <c r="A2" s="311" t="s">
        <v>1611</v>
      </c>
      <c r="B2" s="251"/>
      <c r="C2" s="251"/>
      <c r="D2" s="251"/>
      <c r="E2" s="251"/>
      <c r="F2" s="251"/>
      <c r="G2" s="251"/>
      <c r="H2" s="251"/>
      <c r="I2" s="251"/>
      <c r="J2" s="251"/>
      <c r="K2" s="251"/>
      <c r="L2" s="251"/>
      <c r="M2" s="251"/>
      <c r="N2" s="251"/>
      <c r="O2" s="251"/>
      <c r="P2" s="251"/>
      <c r="Q2" s="251"/>
      <c r="R2" s="251"/>
      <c r="S2" s="251"/>
      <c r="T2" s="251"/>
      <c r="U2" s="251"/>
      <c r="V2" s="251"/>
      <c r="W2" s="251"/>
      <c r="X2" s="251"/>
      <c r="Y2" s="126"/>
      <c r="Z2" s="126"/>
    </row>
    <row r="3" spans="1:26">
      <c r="A3" s="251"/>
      <c r="B3" s="251"/>
      <c r="C3" s="251"/>
      <c r="D3" s="251"/>
      <c r="E3" s="251"/>
      <c r="F3" s="251"/>
      <c r="G3" s="251"/>
      <c r="H3" s="251"/>
      <c r="I3" s="251"/>
      <c r="J3" s="251"/>
      <c r="K3" s="251"/>
      <c r="L3" s="251"/>
      <c r="M3" s="251"/>
      <c r="N3" s="251"/>
      <c r="O3" s="251"/>
      <c r="P3" s="251"/>
      <c r="Q3" s="251"/>
      <c r="R3" s="251"/>
      <c r="S3" s="251"/>
      <c r="T3" s="251"/>
      <c r="U3" s="251"/>
      <c r="V3" s="251"/>
      <c r="W3" s="251"/>
      <c r="X3" s="251"/>
      <c r="Y3" s="126"/>
      <c r="Z3" s="126"/>
    </row>
    <row r="4" spans="1:26">
      <c r="A4" s="251"/>
      <c r="B4" s="254"/>
      <c r="C4" s="254" t="s">
        <v>1413</v>
      </c>
      <c r="D4" s="254" t="s">
        <v>1417</v>
      </c>
      <c r="E4" s="254" t="s">
        <v>1512</v>
      </c>
      <c r="F4" s="254" t="s">
        <v>1513</v>
      </c>
      <c r="G4" s="251"/>
      <c r="H4" s="251"/>
      <c r="I4" s="251"/>
      <c r="J4" s="251"/>
      <c r="K4" s="251"/>
      <c r="L4" s="251"/>
      <c r="M4" s="251"/>
      <c r="N4" s="251"/>
      <c r="O4" s="251"/>
      <c r="P4" s="251"/>
      <c r="Q4" s="251"/>
      <c r="R4" s="251"/>
      <c r="S4" s="251"/>
      <c r="T4" s="251"/>
      <c r="U4" s="251"/>
      <c r="V4" s="251"/>
      <c r="W4" s="251"/>
      <c r="X4" s="251"/>
      <c r="Y4" s="126"/>
      <c r="Z4" s="126"/>
    </row>
    <row r="5" spans="1:26" ht="24">
      <c r="A5" s="251"/>
      <c r="B5" s="240"/>
      <c r="C5" s="240" t="s">
        <v>1561</v>
      </c>
      <c r="D5" s="240" t="s">
        <v>1571</v>
      </c>
      <c r="E5" s="240" t="s">
        <v>1515</v>
      </c>
      <c r="F5" s="240" t="s">
        <v>1516</v>
      </c>
      <c r="G5" s="251"/>
      <c r="H5" s="251"/>
      <c r="I5" s="251"/>
      <c r="J5" s="251"/>
      <c r="K5" s="251"/>
      <c r="L5" s="251"/>
      <c r="M5" s="251"/>
      <c r="N5" s="251"/>
      <c r="O5" s="251"/>
      <c r="P5" s="251"/>
      <c r="Q5" s="251"/>
      <c r="R5" s="251"/>
      <c r="S5" s="251"/>
      <c r="T5" s="251"/>
      <c r="U5" s="251"/>
      <c r="V5" s="251"/>
      <c r="W5" s="251"/>
      <c r="X5" s="251"/>
      <c r="Y5" s="126"/>
      <c r="Z5" s="126"/>
    </row>
    <row r="6" spans="1:26">
      <c r="A6" s="251"/>
      <c r="B6" s="257"/>
      <c r="C6" s="257" t="s">
        <v>1519</v>
      </c>
      <c r="D6" s="257" t="s">
        <v>1519</v>
      </c>
      <c r="E6" s="257" t="s">
        <v>1519</v>
      </c>
      <c r="F6" s="257" t="s">
        <v>1520</v>
      </c>
      <c r="G6" s="251"/>
      <c r="H6" s="251"/>
      <c r="I6" s="251"/>
      <c r="J6" s="251"/>
      <c r="K6" s="251"/>
      <c r="L6" s="251"/>
      <c r="M6" s="251"/>
      <c r="N6" s="251"/>
      <c r="O6" s="251"/>
      <c r="P6" s="251"/>
      <c r="Q6" s="251"/>
      <c r="R6" s="251"/>
      <c r="S6" s="251"/>
      <c r="T6" s="251"/>
      <c r="U6" s="251"/>
      <c r="V6" s="251"/>
      <c r="W6" s="251"/>
      <c r="X6" s="251"/>
      <c r="Y6" s="126"/>
      <c r="Z6" s="126"/>
    </row>
    <row r="7" spans="1:26">
      <c r="A7" s="251"/>
      <c r="B7" s="259" t="s">
        <v>1612</v>
      </c>
      <c r="C7" s="315"/>
      <c r="D7" s="312">
        <v>16.399999999999999</v>
      </c>
      <c r="E7" s="312">
        <f>C7-D7</f>
        <v>-16.399999999999999</v>
      </c>
      <c r="F7" s="267">
        <f>C7/D7-1</f>
        <v>-1</v>
      </c>
      <c r="G7" s="251"/>
      <c r="H7" s="251"/>
      <c r="I7" s="251"/>
      <c r="J7" s="251"/>
      <c r="K7" s="251"/>
      <c r="L7" s="251"/>
      <c r="M7" s="251"/>
      <c r="N7" s="251"/>
      <c r="O7" s="251"/>
      <c r="P7" s="251"/>
      <c r="Q7" s="251"/>
      <c r="R7" s="251"/>
      <c r="S7" s="251"/>
      <c r="T7" s="251"/>
      <c r="U7" s="251"/>
      <c r="V7" s="251"/>
      <c r="W7" s="251"/>
      <c r="X7" s="251"/>
      <c r="Y7" s="126"/>
      <c r="Z7" s="126"/>
    </row>
    <row r="8" spans="1:26">
      <c r="A8" s="251"/>
      <c r="B8" s="288" t="s">
        <v>1613</v>
      </c>
      <c r="C8" s="251"/>
      <c r="D8" s="251"/>
      <c r="E8" s="251"/>
      <c r="F8" s="251"/>
      <c r="G8" s="251"/>
      <c r="H8" s="251"/>
      <c r="I8" s="251"/>
      <c r="J8" s="251"/>
      <c r="K8" s="251"/>
      <c r="L8" s="251"/>
      <c r="M8" s="251"/>
      <c r="N8" s="251"/>
      <c r="O8" s="251"/>
      <c r="P8" s="251"/>
      <c r="Q8" s="251"/>
      <c r="R8" s="251"/>
      <c r="S8" s="251"/>
      <c r="T8" s="251"/>
      <c r="U8" s="251"/>
      <c r="V8" s="251"/>
      <c r="W8" s="251"/>
      <c r="X8" s="251"/>
      <c r="Y8" s="126"/>
      <c r="Z8" s="126"/>
    </row>
    <row r="9" spans="1:26">
      <c r="A9" s="251"/>
      <c r="B9" s="288"/>
      <c r="C9" s="251"/>
      <c r="D9" s="251"/>
      <c r="E9" s="251"/>
      <c r="F9" s="251"/>
      <c r="G9" s="251"/>
      <c r="H9" s="251"/>
      <c r="I9" s="251"/>
      <c r="J9" s="251"/>
      <c r="K9" s="251"/>
      <c r="L9" s="251"/>
      <c r="M9" s="251"/>
      <c r="N9" s="251"/>
      <c r="O9" s="251"/>
      <c r="P9" s="251"/>
      <c r="Q9" s="251"/>
      <c r="R9" s="251"/>
      <c r="S9" s="251"/>
      <c r="T9" s="251"/>
      <c r="U9" s="251"/>
      <c r="V9" s="251"/>
      <c r="W9" s="251"/>
      <c r="X9" s="251"/>
      <c r="Y9" s="126"/>
      <c r="Z9" s="126"/>
    </row>
    <row r="10" spans="1:26" ht="15.75" customHeight="1">
      <c r="A10" s="251"/>
      <c r="B10" s="311" t="s">
        <v>1614</v>
      </c>
      <c r="C10" s="251"/>
      <c r="D10" s="251"/>
      <c r="E10" s="251"/>
      <c r="F10" s="251"/>
      <c r="G10" s="251"/>
      <c r="H10" s="251"/>
      <c r="I10" s="251"/>
      <c r="J10" s="251"/>
      <c r="K10" s="251"/>
      <c r="L10" s="251"/>
      <c r="M10" s="251"/>
      <c r="N10" s="251"/>
      <c r="O10" s="251"/>
      <c r="P10" s="251"/>
      <c r="Q10" s="251"/>
      <c r="R10" s="251"/>
      <c r="S10" s="251"/>
      <c r="T10" s="251"/>
      <c r="U10" s="251"/>
      <c r="V10" s="251"/>
      <c r="W10" s="251"/>
      <c r="X10" s="251"/>
      <c r="Y10" s="126"/>
      <c r="Z10" s="126"/>
    </row>
    <row r="11" spans="1:26" ht="36" customHeight="1">
      <c r="A11" s="251"/>
      <c r="B11" s="317"/>
      <c r="C11" s="317" t="s">
        <v>1615</v>
      </c>
      <c r="D11" s="317" t="s">
        <v>1546</v>
      </c>
      <c r="E11" s="317" t="s">
        <v>1547</v>
      </c>
      <c r="F11" s="317" t="s">
        <v>1548</v>
      </c>
      <c r="G11" s="317" t="s">
        <v>1549</v>
      </c>
      <c r="H11" s="317" t="s">
        <v>1502</v>
      </c>
      <c r="I11" s="251"/>
      <c r="J11" s="251"/>
      <c r="K11" s="251"/>
      <c r="L11" s="251"/>
      <c r="M11" s="251"/>
      <c r="N11" s="251"/>
      <c r="O11" s="251"/>
      <c r="P11" s="251"/>
      <c r="Q11" s="251"/>
      <c r="R11" s="251"/>
      <c r="S11" s="251"/>
      <c r="T11" s="251"/>
      <c r="U11" s="251"/>
      <c r="V11" s="251"/>
      <c r="W11" s="251"/>
      <c r="X11" s="251"/>
      <c r="Y11" s="126"/>
      <c r="Z11" s="126"/>
    </row>
    <row r="12" spans="1:26">
      <c r="A12" s="251"/>
      <c r="B12" s="478" t="s">
        <v>1616</v>
      </c>
      <c r="C12" s="286"/>
      <c r="D12" s="286"/>
      <c r="E12" s="286"/>
      <c r="F12" s="286"/>
      <c r="G12" s="286"/>
      <c r="H12" s="286"/>
      <c r="I12" s="251"/>
      <c r="J12" s="251"/>
      <c r="K12" s="251"/>
      <c r="L12" s="251"/>
      <c r="M12" s="251"/>
      <c r="N12" s="251"/>
      <c r="O12" s="251"/>
      <c r="P12" s="251"/>
      <c r="Q12" s="251"/>
      <c r="R12" s="251"/>
      <c r="S12" s="251"/>
      <c r="T12" s="251"/>
      <c r="U12" s="251"/>
      <c r="V12" s="251"/>
      <c r="W12" s="251"/>
      <c r="X12" s="251"/>
      <c r="Y12" s="126"/>
      <c r="Z12" s="126"/>
    </row>
    <row r="13" spans="1:26">
      <c r="A13" s="251"/>
      <c r="B13" s="474"/>
      <c r="C13" s="286"/>
      <c r="D13" s="286"/>
      <c r="E13" s="286"/>
      <c r="F13" s="286"/>
      <c r="G13" s="344"/>
      <c r="H13" s="345"/>
      <c r="I13" s="251"/>
      <c r="J13" s="251"/>
      <c r="K13" s="251"/>
      <c r="L13" s="251"/>
      <c r="M13" s="251"/>
      <c r="N13" s="251"/>
      <c r="O13" s="251"/>
      <c r="P13" s="251"/>
      <c r="Q13" s="251"/>
      <c r="R13" s="251"/>
      <c r="S13" s="251"/>
      <c r="T13" s="251"/>
      <c r="U13" s="251"/>
      <c r="V13" s="251"/>
      <c r="W13" s="251"/>
      <c r="X13" s="251"/>
      <c r="Y13" s="126"/>
      <c r="Z13" s="126"/>
    </row>
    <row r="14" spans="1:26" ht="15.75" customHeight="1">
      <c r="A14" s="251"/>
      <c r="B14" s="475"/>
      <c r="C14" s="286" t="s">
        <v>1617</v>
      </c>
      <c r="D14" s="286"/>
      <c r="E14" s="286"/>
      <c r="F14" s="286"/>
      <c r="G14" s="286"/>
      <c r="H14" s="286"/>
      <c r="I14" s="251"/>
      <c r="J14" s="251"/>
      <c r="K14" s="251"/>
      <c r="L14" s="251"/>
      <c r="M14" s="251"/>
      <c r="N14" s="251"/>
      <c r="O14" s="251"/>
      <c r="P14" s="251"/>
      <c r="Q14" s="251"/>
      <c r="R14" s="251"/>
      <c r="S14" s="251"/>
      <c r="T14" s="251"/>
      <c r="U14" s="251"/>
      <c r="V14" s="251"/>
      <c r="W14" s="251"/>
      <c r="X14" s="251"/>
      <c r="Y14" s="126"/>
      <c r="Z14" s="126"/>
    </row>
    <row r="15" spans="1:26" ht="37.5" customHeight="1">
      <c r="A15" s="251"/>
      <c r="B15" s="343" t="s">
        <v>1618</v>
      </c>
      <c r="C15" s="286"/>
      <c r="D15" s="261"/>
      <c r="E15" s="261"/>
      <c r="F15" s="319"/>
      <c r="G15" s="319"/>
      <c r="H15" s="319"/>
      <c r="I15" s="251"/>
      <c r="J15" s="251"/>
      <c r="K15" s="251"/>
      <c r="L15" s="251"/>
      <c r="M15" s="251"/>
      <c r="N15" s="251"/>
      <c r="O15" s="251"/>
      <c r="P15" s="251"/>
      <c r="Q15" s="251"/>
      <c r="R15" s="251"/>
      <c r="S15" s="251"/>
      <c r="T15" s="251"/>
      <c r="U15" s="251"/>
      <c r="V15" s="251"/>
      <c r="W15" s="251"/>
      <c r="X15" s="251"/>
      <c r="Y15" s="126"/>
      <c r="Z15" s="126"/>
    </row>
    <row r="16" spans="1:26" ht="15.75" customHeight="1">
      <c r="A16" s="251"/>
      <c r="B16" s="317" t="s">
        <v>1558</v>
      </c>
      <c r="C16" s="317"/>
      <c r="D16" s="317"/>
      <c r="E16" s="317"/>
      <c r="F16" s="317"/>
      <c r="G16" s="317"/>
      <c r="H16" s="317"/>
      <c r="I16" s="251"/>
      <c r="J16" s="251"/>
      <c r="K16" s="251"/>
      <c r="L16" s="251"/>
      <c r="M16" s="251"/>
      <c r="N16" s="251"/>
      <c r="O16" s="251"/>
      <c r="P16" s="251"/>
      <c r="Q16" s="251"/>
      <c r="R16" s="251"/>
      <c r="S16" s="251"/>
      <c r="T16" s="251"/>
      <c r="U16" s="251"/>
      <c r="V16" s="251"/>
      <c r="W16" s="251"/>
      <c r="X16" s="251"/>
      <c r="Y16" s="126"/>
      <c r="Z16" s="126"/>
    </row>
    <row r="17" spans="1:26" ht="15.75" customHeight="1">
      <c r="A17" s="251"/>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126"/>
      <c r="Z17" s="126"/>
    </row>
    <row r="18" spans="1:26" ht="15.75" customHeight="1">
      <c r="A18" s="251"/>
      <c r="B18" s="252" t="s">
        <v>1559</v>
      </c>
      <c r="C18" s="251"/>
      <c r="D18" s="251"/>
      <c r="E18" s="251"/>
      <c r="F18" s="251"/>
      <c r="G18" s="251"/>
      <c r="H18" s="251"/>
      <c r="I18" s="251"/>
      <c r="J18" s="251"/>
      <c r="K18" s="251"/>
      <c r="L18" s="251"/>
      <c r="M18" s="251"/>
      <c r="N18" s="251"/>
      <c r="O18" s="251"/>
      <c r="P18" s="251"/>
      <c r="Q18" s="251"/>
      <c r="R18" s="251"/>
      <c r="S18" s="251"/>
      <c r="T18" s="251"/>
      <c r="U18" s="251"/>
      <c r="V18" s="251"/>
      <c r="W18" s="251"/>
      <c r="X18" s="251"/>
      <c r="Y18" s="126"/>
      <c r="Z18" s="126"/>
    </row>
    <row r="19" spans="1:26" ht="15.75" customHeight="1">
      <c r="A19" s="251"/>
      <c r="B19" s="479"/>
      <c r="C19" s="460"/>
      <c r="D19" s="460"/>
      <c r="E19" s="460"/>
      <c r="F19" s="460"/>
      <c r="G19" s="460"/>
      <c r="H19" s="408"/>
      <c r="I19" s="251"/>
      <c r="J19" s="251"/>
      <c r="K19" s="251"/>
      <c r="L19" s="251"/>
      <c r="M19" s="251"/>
      <c r="N19" s="251"/>
      <c r="O19" s="251"/>
      <c r="P19" s="251"/>
      <c r="Q19" s="251"/>
      <c r="R19" s="251"/>
      <c r="S19" s="251"/>
      <c r="T19" s="251"/>
      <c r="U19" s="251"/>
      <c r="V19" s="251"/>
      <c r="W19" s="251"/>
      <c r="X19" s="251"/>
      <c r="Y19" s="126"/>
      <c r="Z19" s="126"/>
    </row>
    <row r="20" spans="1:26" ht="15.75" customHeight="1">
      <c r="A20" s="251"/>
      <c r="B20" s="409"/>
      <c r="C20" s="461"/>
      <c r="D20" s="461"/>
      <c r="E20" s="461"/>
      <c r="F20" s="461"/>
      <c r="G20" s="461"/>
      <c r="H20" s="410"/>
      <c r="I20" s="251"/>
      <c r="J20" s="251"/>
      <c r="K20" s="251"/>
      <c r="L20" s="251"/>
      <c r="M20" s="251"/>
      <c r="N20" s="251"/>
      <c r="O20" s="251"/>
      <c r="P20" s="251"/>
      <c r="Q20" s="251"/>
      <c r="R20" s="251"/>
      <c r="S20" s="251"/>
      <c r="T20" s="251"/>
      <c r="U20" s="251"/>
      <c r="V20" s="251"/>
      <c r="W20" s="251"/>
      <c r="X20" s="251"/>
      <c r="Y20" s="126"/>
      <c r="Z20" s="126"/>
    </row>
    <row r="21" spans="1:26" ht="15.75" customHeight="1">
      <c r="A21" s="251"/>
      <c r="B21" s="409"/>
      <c r="C21" s="461"/>
      <c r="D21" s="461"/>
      <c r="E21" s="461"/>
      <c r="F21" s="461"/>
      <c r="G21" s="461"/>
      <c r="H21" s="410"/>
      <c r="I21" s="251"/>
      <c r="J21" s="251"/>
      <c r="K21" s="251"/>
      <c r="L21" s="251"/>
      <c r="M21" s="251"/>
      <c r="N21" s="251"/>
      <c r="O21" s="251"/>
      <c r="P21" s="251"/>
      <c r="Q21" s="251"/>
      <c r="R21" s="251"/>
      <c r="S21" s="251"/>
      <c r="T21" s="251"/>
      <c r="U21" s="251"/>
      <c r="V21" s="251"/>
      <c r="W21" s="251"/>
      <c r="X21" s="251"/>
      <c r="Y21" s="126"/>
      <c r="Z21" s="126"/>
    </row>
    <row r="22" spans="1:26" ht="15.75" customHeight="1">
      <c r="A22" s="251"/>
      <c r="B22" s="409"/>
      <c r="C22" s="461"/>
      <c r="D22" s="461"/>
      <c r="E22" s="461"/>
      <c r="F22" s="461"/>
      <c r="G22" s="461"/>
      <c r="H22" s="410"/>
      <c r="I22" s="251"/>
      <c r="J22" s="251"/>
      <c r="K22" s="251"/>
      <c r="L22" s="251"/>
      <c r="M22" s="251"/>
      <c r="N22" s="251"/>
      <c r="O22" s="251"/>
      <c r="P22" s="251"/>
      <c r="Q22" s="251"/>
      <c r="R22" s="251"/>
      <c r="S22" s="251"/>
      <c r="T22" s="251"/>
      <c r="U22" s="251"/>
      <c r="V22" s="251"/>
      <c r="W22" s="251"/>
      <c r="X22" s="251"/>
      <c r="Y22" s="126"/>
      <c r="Z22" s="126"/>
    </row>
    <row r="23" spans="1:26" ht="15.75" customHeight="1">
      <c r="A23" s="251"/>
      <c r="B23" s="409"/>
      <c r="C23" s="461"/>
      <c r="D23" s="461"/>
      <c r="E23" s="461"/>
      <c r="F23" s="461"/>
      <c r="G23" s="461"/>
      <c r="H23" s="410"/>
      <c r="I23" s="251"/>
      <c r="J23" s="251"/>
      <c r="K23" s="251"/>
      <c r="L23" s="251"/>
      <c r="M23" s="251"/>
      <c r="N23" s="251"/>
      <c r="O23" s="251"/>
      <c r="P23" s="251"/>
      <c r="Q23" s="251"/>
      <c r="R23" s="251"/>
      <c r="S23" s="251"/>
      <c r="T23" s="251"/>
      <c r="U23" s="251"/>
      <c r="V23" s="251"/>
      <c r="W23" s="251"/>
      <c r="X23" s="251"/>
      <c r="Y23" s="126"/>
      <c r="Z23" s="126"/>
    </row>
    <row r="24" spans="1:26" ht="15.75" customHeight="1">
      <c r="A24" s="251"/>
      <c r="B24" s="409"/>
      <c r="C24" s="461"/>
      <c r="D24" s="461"/>
      <c r="E24" s="461"/>
      <c r="F24" s="461"/>
      <c r="G24" s="461"/>
      <c r="H24" s="410"/>
      <c r="I24" s="251"/>
      <c r="J24" s="251"/>
      <c r="K24" s="251"/>
      <c r="L24" s="251"/>
      <c r="M24" s="251"/>
      <c r="N24" s="251"/>
      <c r="O24" s="251"/>
      <c r="P24" s="251"/>
      <c r="Q24" s="251"/>
      <c r="R24" s="251"/>
      <c r="S24" s="251"/>
      <c r="T24" s="251"/>
      <c r="U24" s="251"/>
      <c r="V24" s="251"/>
      <c r="W24" s="251"/>
      <c r="X24" s="251"/>
      <c r="Y24" s="126"/>
      <c r="Z24" s="126"/>
    </row>
    <row r="25" spans="1:26" ht="15.75" customHeight="1">
      <c r="A25" s="251"/>
      <c r="B25" s="411"/>
      <c r="C25" s="451"/>
      <c r="D25" s="451"/>
      <c r="E25" s="451"/>
      <c r="F25" s="451"/>
      <c r="G25" s="451"/>
      <c r="H25" s="412"/>
      <c r="I25" s="251"/>
      <c r="J25" s="251"/>
      <c r="K25" s="251"/>
      <c r="L25" s="251"/>
      <c r="M25" s="251"/>
      <c r="N25" s="251"/>
      <c r="O25" s="251"/>
      <c r="P25" s="251"/>
      <c r="Q25" s="251"/>
      <c r="R25" s="251"/>
      <c r="S25" s="251"/>
      <c r="T25" s="251"/>
      <c r="U25" s="251"/>
      <c r="V25" s="251"/>
      <c r="W25" s="251"/>
      <c r="X25" s="251"/>
      <c r="Y25" s="126"/>
      <c r="Z25" s="126"/>
    </row>
    <row r="26" spans="1:26" ht="15.75" customHeight="1">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126"/>
      <c r="Z26" s="126"/>
    </row>
    <row r="27" spans="1:26" ht="15.75" customHeight="1">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126"/>
      <c r="Z27" s="126"/>
    </row>
    <row r="28" spans="1:26" ht="15.75" customHeight="1">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126"/>
      <c r="Z28" s="126"/>
    </row>
    <row r="29" spans="1:26" ht="15.75" customHeight="1">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126"/>
      <c r="Z29" s="126"/>
    </row>
    <row r="30" spans="1:26" ht="15.75" customHeight="1">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126"/>
      <c r="Z30" s="126"/>
    </row>
    <row r="31" spans="1:26" ht="15.75" customHeight="1">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126"/>
      <c r="Z31" s="126"/>
    </row>
    <row r="32" spans="1:26" ht="15.75" customHeight="1">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126"/>
      <c r="Z32" s="126"/>
    </row>
    <row r="33" spans="1:26" ht="15.7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126"/>
      <c r="Z33" s="126"/>
    </row>
    <row r="34" spans="1:26" ht="15.75" customHeight="1">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126"/>
      <c r="Z34" s="126"/>
    </row>
    <row r="35" spans="1:26" ht="15.75" customHeight="1">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126"/>
      <c r="Z35" s="126"/>
    </row>
    <row r="36" spans="1:26" ht="15.75" customHeight="1">
      <c r="A36" s="251"/>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126"/>
      <c r="Z36" s="126"/>
    </row>
    <row r="37" spans="1:26" ht="15.75" customHeight="1">
      <c r="A37" s="251"/>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126"/>
      <c r="Z37" s="126"/>
    </row>
    <row r="38" spans="1:26" ht="15.75" customHeight="1">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126"/>
      <c r="Z38" s="126"/>
    </row>
    <row r="39" spans="1:26" ht="15.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126"/>
      <c r="Z39" s="126"/>
    </row>
    <row r="40" spans="1:26" ht="15.75" customHeight="1">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126"/>
      <c r="Z40" s="126"/>
    </row>
    <row r="41" spans="1:26" ht="15.75" customHeight="1">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126"/>
      <c r="Z41" s="126"/>
    </row>
    <row r="42" spans="1:26" ht="15.75" customHeight="1">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126"/>
      <c r="Z42" s="126"/>
    </row>
    <row r="43" spans="1:26" ht="15.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126"/>
      <c r="Z43" s="126"/>
    </row>
    <row r="44" spans="1:26" ht="15.75" customHeight="1">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126"/>
      <c r="Z44" s="126"/>
    </row>
    <row r="45" spans="1:26" ht="15.75" customHeight="1">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126"/>
      <c r="Z45" s="126"/>
    </row>
    <row r="46" spans="1:26" ht="15.75" customHeight="1">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126"/>
      <c r="Z46" s="126"/>
    </row>
    <row r="47" spans="1:26" ht="15.75" customHeight="1">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126"/>
      <c r="Z47" s="126"/>
    </row>
    <row r="48" spans="1:26" ht="15.75" customHeight="1">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126"/>
      <c r="Z48" s="126"/>
    </row>
    <row r="49" spans="1:26" ht="15.75" customHeight="1">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126"/>
      <c r="Z49" s="126"/>
    </row>
    <row r="50" spans="1:26" ht="15.75" customHeigh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126"/>
      <c r="Z50" s="126"/>
    </row>
    <row r="51" spans="1:26" ht="15.75"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126"/>
      <c r="Z51" s="126"/>
    </row>
    <row r="52" spans="1:26" ht="15.75" customHeight="1">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126"/>
      <c r="Z52" s="126"/>
    </row>
    <row r="53" spans="1:26" ht="15.75" customHeight="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126"/>
      <c r="Z53" s="126"/>
    </row>
    <row r="54" spans="1:26" ht="15.75" customHeight="1">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126"/>
      <c r="Z54" s="126"/>
    </row>
    <row r="55" spans="1:26" ht="15.75" customHeight="1">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126"/>
      <c r="Z55" s="126"/>
    </row>
    <row r="56" spans="1:26" ht="15.75" customHeight="1">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126"/>
      <c r="Z56" s="126"/>
    </row>
    <row r="57" spans="1:26" ht="15.75" customHeight="1">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126"/>
      <c r="Z57" s="126"/>
    </row>
    <row r="58" spans="1:26" ht="15.75" customHeight="1">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126"/>
      <c r="Z58" s="126"/>
    </row>
    <row r="59" spans="1:26" ht="15.75" customHeight="1">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126"/>
      <c r="Z59" s="126"/>
    </row>
    <row r="60" spans="1:26" ht="15.75" customHeight="1">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126"/>
      <c r="Z60" s="126"/>
    </row>
    <row r="61" spans="1:26" ht="15.75" customHeight="1">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126"/>
      <c r="Z61" s="126"/>
    </row>
    <row r="62" spans="1:26" ht="15.75" customHeight="1">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126"/>
      <c r="Z62" s="126"/>
    </row>
    <row r="63" spans="1:26" ht="15.75" customHeight="1">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126"/>
      <c r="Z63" s="126"/>
    </row>
    <row r="64" spans="1:26" ht="15.75" customHeight="1">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126"/>
      <c r="Z64" s="126"/>
    </row>
    <row r="65" spans="1:26" ht="15.75" customHeight="1">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126"/>
      <c r="Z65" s="126"/>
    </row>
    <row r="66" spans="1:26" ht="15.75" customHeight="1">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126"/>
      <c r="Z66" s="126"/>
    </row>
    <row r="67" spans="1:26" ht="15.75" customHeight="1">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126"/>
      <c r="Z67" s="126"/>
    </row>
    <row r="68" spans="1:26" ht="15.75" customHeight="1">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126"/>
      <c r="Z68" s="126"/>
    </row>
    <row r="69" spans="1:26" ht="15.75" customHeight="1">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126"/>
      <c r="Z69" s="126"/>
    </row>
    <row r="70" spans="1:26" ht="15.7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126"/>
      <c r="Z70" s="126"/>
    </row>
    <row r="71" spans="1:26" ht="15.7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126"/>
      <c r="Z71" s="126"/>
    </row>
    <row r="72" spans="1:26" ht="15.7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126"/>
      <c r="Z72" s="126"/>
    </row>
    <row r="73" spans="1:26" ht="15.7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126"/>
      <c r="Z73" s="126"/>
    </row>
    <row r="74" spans="1:26" ht="15.7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126"/>
      <c r="Z74" s="126"/>
    </row>
    <row r="75" spans="1:26" ht="15.7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126"/>
      <c r="Z75" s="126"/>
    </row>
    <row r="76" spans="1:26" ht="15.7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126"/>
      <c r="Z76" s="126"/>
    </row>
    <row r="77" spans="1:26" ht="15.7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126"/>
      <c r="Z77" s="126"/>
    </row>
    <row r="78" spans="1:26" ht="15.7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126"/>
      <c r="Z78" s="126"/>
    </row>
    <row r="79" spans="1:26" ht="15.7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126"/>
      <c r="Z79" s="126"/>
    </row>
    <row r="80" spans="1:26" ht="15.7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126"/>
      <c r="Z80" s="126"/>
    </row>
    <row r="81" spans="1:26" ht="15.7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126"/>
      <c r="Z81" s="126"/>
    </row>
    <row r="82" spans="1:26" ht="15.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126"/>
      <c r="Z82" s="126"/>
    </row>
    <row r="83" spans="1:26" ht="15.7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126"/>
      <c r="Z83" s="126"/>
    </row>
    <row r="84" spans="1:26" ht="15.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126"/>
      <c r="Z84" s="126"/>
    </row>
    <row r="85" spans="1:26" ht="15.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126"/>
      <c r="Z85" s="126"/>
    </row>
    <row r="86" spans="1:26" ht="15.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126"/>
      <c r="Z86" s="126"/>
    </row>
    <row r="87" spans="1:26" ht="15.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126"/>
      <c r="Z87" s="126"/>
    </row>
    <row r="88" spans="1:26" ht="15.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126"/>
      <c r="Z88" s="126"/>
    </row>
    <row r="89" spans="1:26" ht="15.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126"/>
      <c r="Z89" s="126"/>
    </row>
    <row r="90" spans="1:26" ht="15.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126"/>
      <c r="Z90" s="126"/>
    </row>
    <row r="91" spans="1:26" ht="15.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126"/>
      <c r="Z91" s="126"/>
    </row>
    <row r="92" spans="1:26" ht="15.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126"/>
      <c r="Z92" s="126"/>
    </row>
    <row r="93" spans="1:26" ht="15.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126"/>
      <c r="Z93" s="126"/>
    </row>
    <row r="94" spans="1:26" ht="15.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126"/>
      <c r="Z94" s="126"/>
    </row>
    <row r="95" spans="1:26" ht="15.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126"/>
      <c r="Z95" s="126"/>
    </row>
    <row r="96" spans="1:26" ht="15.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126"/>
      <c r="Z96" s="126"/>
    </row>
    <row r="97" spans="1:26" ht="15.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126"/>
      <c r="Z97" s="126"/>
    </row>
    <row r="98" spans="1:26" ht="15.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126"/>
      <c r="Z98" s="126"/>
    </row>
    <row r="99" spans="1:26" ht="15.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126"/>
      <c r="Z99" s="126"/>
    </row>
    <row r="100" spans="1:26" ht="15.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126"/>
      <c r="Z100" s="126"/>
    </row>
    <row r="101" spans="1:26" ht="15.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126"/>
      <c r="Z101" s="126"/>
    </row>
    <row r="102" spans="1:26" ht="15.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126"/>
      <c r="Z102" s="126"/>
    </row>
    <row r="103" spans="1:26" ht="15.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126"/>
      <c r="Z103" s="126"/>
    </row>
    <row r="104" spans="1:26" ht="15.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126"/>
      <c r="Z104" s="126"/>
    </row>
    <row r="105" spans="1:26" ht="15.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126"/>
      <c r="Z105" s="126"/>
    </row>
    <row r="106" spans="1:26" ht="15.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126"/>
      <c r="Z106" s="126"/>
    </row>
    <row r="107" spans="1:26" ht="15.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126"/>
      <c r="Z107" s="126"/>
    </row>
    <row r="108" spans="1:26" ht="15.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126"/>
      <c r="Z108" s="126"/>
    </row>
    <row r="109" spans="1:26" ht="15.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126"/>
      <c r="Z109" s="126"/>
    </row>
    <row r="110" spans="1:26" ht="15.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126"/>
      <c r="Z110" s="126"/>
    </row>
    <row r="111" spans="1:26" ht="15.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126"/>
      <c r="Z111" s="126"/>
    </row>
    <row r="112" spans="1:26" ht="15.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126"/>
      <c r="Z112" s="126"/>
    </row>
    <row r="113" spans="1:26" ht="15.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126"/>
      <c r="Z113" s="126"/>
    </row>
    <row r="114" spans="1:26" ht="15.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126"/>
      <c r="Z114" s="126"/>
    </row>
    <row r="115" spans="1:26" ht="15.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126"/>
      <c r="Z115" s="126"/>
    </row>
    <row r="116" spans="1:26" ht="15.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126"/>
      <c r="Z116" s="126"/>
    </row>
    <row r="117" spans="1:26" ht="15.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126"/>
      <c r="Z117" s="126"/>
    </row>
    <row r="118" spans="1:26" ht="15.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126"/>
      <c r="Z118" s="126"/>
    </row>
    <row r="119" spans="1:26" ht="15.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126"/>
      <c r="Z119" s="126"/>
    </row>
    <row r="120" spans="1:26" ht="15.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126"/>
      <c r="Z120" s="126"/>
    </row>
    <row r="121" spans="1:26" ht="15.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126"/>
      <c r="Z121" s="126"/>
    </row>
    <row r="122" spans="1:26" ht="15.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126"/>
      <c r="Z122" s="126"/>
    </row>
    <row r="123" spans="1:26" ht="15.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126"/>
      <c r="Z123" s="126"/>
    </row>
    <row r="124" spans="1:26" ht="15.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126"/>
      <c r="Z124" s="126"/>
    </row>
    <row r="125" spans="1:26" ht="15.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126"/>
      <c r="Z125" s="126"/>
    </row>
    <row r="126" spans="1:26" ht="15.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126"/>
      <c r="Z126" s="126"/>
    </row>
    <row r="127" spans="1:26" ht="15.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126"/>
      <c r="Z127" s="126"/>
    </row>
    <row r="128" spans="1:26" ht="15.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126"/>
      <c r="Z128" s="126"/>
    </row>
    <row r="129" spans="1:26" ht="15.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126"/>
      <c r="Z129" s="126"/>
    </row>
    <row r="130" spans="1:26" ht="15.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126"/>
      <c r="Z130" s="126"/>
    </row>
    <row r="131" spans="1:26" ht="15.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126"/>
      <c r="Z131" s="126"/>
    </row>
    <row r="132" spans="1:26" ht="15.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126"/>
      <c r="Z132" s="126"/>
    </row>
    <row r="133" spans="1:26" ht="15.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126"/>
      <c r="Z133" s="126"/>
    </row>
    <row r="134" spans="1:26" ht="15.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126"/>
      <c r="Z134" s="126"/>
    </row>
    <row r="135" spans="1:26" ht="15.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126"/>
      <c r="Z135" s="126"/>
    </row>
    <row r="136" spans="1:26" ht="15.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126"/>
      <c r="Z136" s="126"/>
    </row>
    <row r="137" spans="1:26" ht="15.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126"/>
      <c r="Z137" s="126"/>
    </row>
    <row r="138" spans="1:26" ht="15.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126"/>
      <c r="Z138" s="126"/>
    </row>
    <row r="139" spans="1:26" ht="15.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126"/>
      <c r="Z139" s="126"/>
    </row>
    <row r="140" spans="1:26" ht="15.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126"/>
      <c r="Z140" s="126"/>
    </row>
    <row r="141" spans="1:26" ht="15.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126"/>
      <c r="Z141" s="126"/>
    </row>
    <row r="142" spans="1:26" ht="15.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126"/>
      <c r="Z142" s="126"/>
    </row>
    <row r="143" spans="1:26" ht="15.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126"/>
      <c r="Z143" s="126"/>
    </row>
    <row r="144" spans="1:26" ht="15.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126"/>
      <c r="Z144" s="126"/>
    </row>
    <row r="145" spans="1:26" ht="15.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126"/>
      <c r="Z145" s="126"/>
    </row>
    <row r="146" spans="1:26" ht="15.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126"/>
      <c r="Z146" s="126"/>
    </row>
    <row r="147" spans="1:26" ht="15.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126"/>
      <c r="Z147" s="126"/>
    </row>
    <row r="148" spans="1:26" ht="15.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126"/>
      <c r="Z148" s="126"/>
    </row>
    <row r="149" spans="1:26" ht="15.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126"/>
      <c r="Z149" s="126"/>
    </row>
    <row r="150" spans="1:26" ht="15.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126"/>
      <c r="Z150" s="126"/>
    </row>
    <row r="151" spans="1:26" ht="15.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126"/>
      <c r="Z151" s="126"/>
    </row>
    <row r="152" spans="1:26" ht="15.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126"/>
      <c r="Z152" s="126"/>
    </row>
    <row r="153" spans="1:26" ht="15.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126"/>
      <c r="Z153" s="126"/>
    </row>
    <row r="154" spans="1:26" ht="15.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126"/>
      <c r="Z154" s="126"/>
    </row>
    <row r="155" spans="1:26" ht="15.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126"/>
      <c r="Z155" s="126"/>
    </row>
    <row r="156" spans="1:26" ht="15.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126"/>
      <c r="Z156" s="126"/>
    </row>
    <row r="157" spans="1:26" ht="15.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126"/>
      <c r="Z157" s="126"/>
    </row>
    <row r="158" spans="1:26" ht="15.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126"/>
      <c r="Z158" s="126"/>
    </row>
    <row r="159" spans="1:26" ht="15.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126"/>
      <c r="Z159" s="126"/>
    </row>
    <row r="160" spans="1:26" ht="15.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126"/>
      <c r="Z160" s="126"/>
    </row>
    <row r="161" spans="1:26" ht="15.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126"/>
      <c r="Z161" s="126"/>
    </row>
    <row r="162" spans="1:26" ht="15.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126"/>
      <c r="Z162" s="126"/>
    </row>
    <row r="163" spans="1:26" ht="15.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126"/>
      <c r="Z163" s="126"/>
    </row>
    <row r="164" spans="1:26" ht="15.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126"/>
      <c r="Z164" s="126"/>
    </row>
    <row r="165" spans="1:26" ht="15.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126"/>
      <c r="Z165" s="126"/>
    </row>
    <row r="166" spans="1:26" ht="15.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126"/>
      <c r="Z166" s="126"/>
    </row>
    <row r="167" spans="1:26" ht="15.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126"/>
      <c r="Z167" s="126"/>
    </row>
    <row r="168" spans="1:26" ht="15.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126"/>
      <c r="Z168" s="126"/>
    </row>
    <row r="169" spans="1:26" ht="15.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126"/>
      <c r="Z169" s="126"/>
    </row>
    <row r="170" spans="1:26" ht="15.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126"/>
      <c r="Z170" s="126"/>
    </row>
    <row r="171" spans="1:26" ht="15.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126"/>
      <c r="Z171" s="126"/>
    </row>
    <row r="172" spans="1:26" ht="15.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126"/>
      <c r="Z172" s="126"/>
    </row>
    <row r="173" spans="1:26" ht="15.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126"/>
      <c r="Z173" s="126"/>
    </row>
    <row r="174" spans="1:26" ht="15.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126"/>
      <c r="Z174" s="126"/>
    </row>
    <row r="175" spans="1:26" ht="15.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126"/>
      <c r="Z175" s="126"/>
    </row>
    <row r="176" spans="1:26" ht="15.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126"/>
      <c r="Z176" s="126"/>
    </row>
    <row r="177" spans="1:26" ht="15.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126"/>
      <c r="Z177" s="126"/>
    </row>
    <row r="178" spans="1:26" ht="15.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126"/>
      <c r="Z178" s="126"/>
    </row>
    <row r="179" spans="1:26" ht="15.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126"/>
      <c r="Z179" s="126"/>
    </row>
    <row r="180" spans="1:26" ht="15.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126"/>
      <c r="Z180" s="126"/>
    </row>
    <row r="181" spans="1:26" ht="15.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126"/>
      <c r="Z181" s="126"/>
    </row>
    <row r="182" spans="1:26" ht="15.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126"/>
      <c r="Z182" s="126"/>
    </row>
    <row r="183" spans="1:26" ht="15.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126"/>
      <c r="Z183" s="126"/>
    </row>
    <row r="184" spans="1:26" ht="15.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126"/>
      <c r="Z184" s="126"/>
    </row>
    <row r="185" spans="1:26" ht="15.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126"/>
      <c r="Z185" s="126"/>
    </row>
    <row r="186" spans="1:26" ht="15.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126"/>
      <c r="Z186" s="126"/>
    </row>
    <row r="187" spans="1:26" ht="15.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126"/>
      <c r="Z187" s="126"/>
    </row>
    <row r="188" spans="1:26" ht="15.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126"/>
      <c r="Z188" s="126"/>
    </row>
    <row r="189" spans="1:26" ht="15.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126"/>
      <c r="Z189" s="126"/>
    </row>
    <row r="190" spans="1:26" ht="15.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126"/>
      <c r="Z190" s="126"/>
    </row>
    <row r="191" spans="1:26" ht="15.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126"/>
      <c r="Z191" s="126"/>
    </row>
    <row r="192" spans="1:26" ht="15.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126"/>
      <c r="Z192" s="126"/>
    </row>
    <row r="193" spans="1:26" ht="15.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126"/>
      <c r="Z193" s="126"/>
    </row>
    <row r="194" spans="1:26" ht="15.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126"/>
      <c r="Z194" s="126"/>
    </row>
    <row r="195" spans="1:26" ht="15.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126"/>
      <c r="Z195" s="126"/>
    </row>
    <row r="196" spans="1:26" ht="15.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126"/>
      <c r="Z196" s="126"/>
    </row>
    <row r="197" spans="1:26" ht="15.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126"/>
      <c r="Z197" s="126"/>
    </row>
    <row r="198" spans="1:26" ht="15.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126"/>
      <c r="Z198" s="126"/>
    </row>
    <row r="199" spans="1:26" ht="15.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126"/>
      <c r="Z199" s="126"/>
    </row>
    <row r="200" spans="1:26" ht="15.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126"/>
      <c r="Z200" s="126"/>
    </row>
    <row r="201" spans="1:26" ht="15.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126"/>
      <c r="Z201" s="126"/>
    </row>
    <row r="202" spans="1:26" ht="15.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126"/>
      <c r="Z202" s="126"/>
    </row>
    <row r="203" spans="1:26" ht="15.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126"/>
      <c r="Z203" s="126"/>
    </row>
    <row r="204" spans="1:26" ht="15.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126"/>
      <c r="Z204" s="126"/>
    </row>
    <row r="205" spans="1:26" ht="15.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126"/>
      <c r="Z205" s="126"/>
    </row>
    <row r="206" spans="1:26" ht="15.7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126"/>
      <c r="Z206" s="126"/>
    </row>
    <row r="207" spans="1:26" ht="15.7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126"/>
      <c r="Z207" s="126"/>
    </row>
    <row r="208" spans="1:26" ht="15.75" customHeight="1">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126"/>
      <c r="Z208" s="126"/>
    </row>
    <row r="209" spans="1:26" ht="15.75" customHeight="1">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126"/>
      <c r="Z209" s="126"/>
    </row>
    <row r="210" spans="1:26" ht="15.75" customHeight="1">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126"/>
      <c r="Z210" s="126"/>
    </row>
    <row r="211" spans="1:26" ht="15.75"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12:B14"/>
    <mergeCell ref="B19:H25"/>
  </mergeCells>
  <conditionalFormatting sqref="B19">
    <cfRule type="notContainsBlanks" dxfId="0" priority="1">
      <formula>LEN(TRIM(B19))&gt;0</formula>
    </cfRule>
  </conditionalFormatting>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topLeftCell="B22" workbookViewId="0">
      <selection activeCell="G27" sqref="G27"/>
    </sheetView>
  </sheetViews>
  <sheetFormatPr defaultColWidth="14.42578125" defaultRowHeight="15" customHeight="1"/>
  <cols>
    <col min="1" max="1" width="11.28515625" customWidth="1"/>
    <col min="2" max="2" width="68.42578125" customWidth="1"/>
    <col min="3" max="3" width="15.7109375" hidden="1" customWidth="1"/>
    <col min="4" max="4" width="18.7109375" customWidth="1"/>
    <col min="5" max="5" width="17" customWidth="1"/>
    <col min="6" max="6" width="16.28515625" bestFit="1" customWidth="1"/>
    <col min="7" max="7" width="16.85546875" customWidth="1"/>
    <col min="8" max="8" width="15.85546875" customWidth="1"/>
    <col min="9" max="9" width="13.42578125" customWidth="1"/>
    <col min="10" max="10" width="16.28515625" bestFit="1" customWidth="1"/>
    <col min="11" max="11" width="85.28515625" customWidth="1"/>
    <col min="12" max="12" width="14.28515625" customWidth="1"/>
    <col min="13" max="13" width="13.140625" customWidth="1"/>
    <col min="14" max="27" width="9.140625" customWidth="1"/>
  </cols>
  <sheetData>
    <row r="1" spans="1:27" ht="6.75" customHeight="1">
      <c r="A1" s="76"/>
      <c r="B1" s="76"/>
      <c r="C1" s="76"/>
      <c r="D1" s="76"/>
      <c r="E1" s="76"/>
      <c r="F1" s="76"/>
      <c r="G1" s="76"/>
      <c r="H1" s="76"/>
      <c r="I1" s="76"/>
      <c r="J1" s="76"/>
      <c r="K1" s="76"/>
      <c r="L1" s="76"/>
      <c r="M1" s="76"/>
      <c r="N1" s="76"/>
      <c r="O1" s="76"/>
      <c r="P1" s="76"/>
      <c r="Q1" s="76"/>
      <c r="R1" s="76"/>
      <c r="S1" s="76"/>
      <c r="T1" s="76"/>
      <c r="U1" s="76"/>
      <c r="V1" s="76"/>
      <c r="W1" s="76"/>
      <c r="X1" s="76"/>
      <c r="Y1" s="76"/>
      <c r="Z1" s="76"/>
      <c r="AA1" s="76"/>
    </row>
    <row r="2" spans="1:27">
      <c r="A2" s="76"/>
      <c r="B2" s="77" t="s">
        <v>1236</v>
      </c>
      <c r="C2" s="78"/>
      <c r="D2" s="79"/>
      <c r="E2" s="79"/>
      <c r="F2" s="79"/>
      <c r="G2" s="79"/>
      <c r="H2" s="79"/>
      <c r="I2" s="80"/>
      <c r="J2" s="76"/>
      <c r="K2" s="76"/>
      <c r="L2" s="76"/>
      <c r="M2" s="76"/>
      <c r="N2" s="76"/>
      <c r="O2" s="76"/>
      <c r="P2" s="76"/>
      <c r="Q2" s="76"/>
      <c r="R2" s="76"/>
      <c r="S2" s="76"/>
      <c r="T2" s="76"/>
      <c r="U2" s="76"/>
      <c r="V2" s="76"/>
      <c r="W2" s="76"/>
      <c r="X2" s="76"/>
      <c r="Y2" s="76"/>
      <c r="Z2" s="76"/>
      <c r="AA2" s="76"/>
    </row>
    <row r="3" spans="1:27">
      <c r="A3" s="76"/>
      <c r="B3" s="76"/>
      <c r="C3" s="76"/>
      <c r="D3" s="76"/>
      <c r="E3" s="76"/>
      <c r="F3" s="76"/>
      <c r="G3" s="76"/>
      <c r="H3" s="76"/>
      <c r="I3" s="76"/>
      <c r="J3" s="76"/>
      <c r="K3" s="76"/>
      <c r="L3" s="76"/>
      <c r="M3" s="76"/>
      <c r="N3" s="76"/>
      <c r="O3" s="76"/>
      <c r="P3" s="76"/>
      <c r="Q3" s="76"/>
      <c r="R3" s="76"/>
      <c r="S3" s="76"/>
      <c r="T3" s="76"/>
      <c r="U3" s="76"/>
      <c r="V3" s="76"/>
      <c r="W3" s="76"/>
      <c r="X3" s="76"/>
      <c r="Y3" s="76"/>
      <c r="Z3" s="76"/>
      <c r="AA3" s="76"/>
    </row>
    <row r="4" spans="1:27"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82" t="s">
        <v>1240</v>
      </c>
      <c r="J4" s="405" t="s">
        <v>1243</v>
      </c>
      <c r="K4" s="406"/>
      <c r="L4" s="76"/>
      <c r="M4" s="76"/>
      <c r="N4" s="76"/>
      <c r="O4" s="76"/>
      <c r="P4" s="76"/>
      <c r="Q4" s="76"/>
      <c r="R4" s="76"/>
      <c r="S4" s="76"/>
      <c r="T4" s="76"/>
      <c r="U4" s="76"/>
      <c r="V4" s="76"/>
      <c r="W4" s="76"/>
      <c r="X4" s="76"/>
      <c r="Y4" s="76"/>
      <c r="Z4" s="76"/>
      <c r="AA4" s="76"/>
    </row>
    <row r="5" spans="1:27">
      <c r="A5" s="84" t="str">
        <f>'INPUT CE'!A248</f>
        <v>BA0820</v>
      </c>
      <c r="B5" s="84" t="str">
        <f>'INPUT CE'!B248</f>
        <v>B.2.A.7.2) - da pubblico (altri soggetti pubbl. della Regione)</v>
      </c>
      <c r="C5" s="84"/>
      <c r="D5" s="86">
        <f>'INPUT CE'!C248</f>
        <v>0</v>
      </c>
      <c r="E5" s="86">
        <f>'INPUT CE'!D248</f>
        <v>0</v>
      </c>
      <c r="F5" s="86">
        <f>'INPUT CE'!E248</f>
        <v>0</v>
      </c>
      <c r="G5" s="86">
        <f>'INPUT CE'!F248</f>
        <v>0</v>
      </c>
      <c r="H5" s="86">
        <f t="shared" ref="H5:H11" si="0">F5-E5</f>
        <v>0</v>
      </c>
      <c r="I5" s="87" t="e">
        <f t="shared" ref="I5:I11" si="1">F5/E5-1</f>
        <v>#DIV/0!</v>
      </c>
      <c r="J5" s="402"/>
      <c r="K5" s="403"/>
      <c r="L5" s="88"/>
      <c r="M5" s="88"/>
      <c r="N5" s="88"/>
      <c r="O5" s="76"/>
      <c r="P5" s="76"/>
      <c r="Q5" s="76"/>
      <c r="R5" s="76"/>
      <c r="S5" s="76"/>
      <c r="T5" s="76"/>
      <c r="U5" s="76"/>
      <c r="V5" s="76"/>
      <c r="W5" s="76"/>
      <c r="X5" s="76"/>
      <c r="Y5" s="76"/>
      <c r="Z5" s="76"/>
      <c r="AA5" s="76"/>
    </row>
    <row r="6" spans="1:27">
      <c r="A6" s="84" t="str">
        <f>'INPUT CE'!A250</f>
        <v>BA0840</v>
      </c>
      <c r="B6" s="84" t="str">
        <f>'INPUT CE'!B250</f>
        <v>B.2.A.7.4) - da privato</v>
      </c>
      <c r="C6" s="84"/>
      <c r="D6" s="86">
        <f>'INPUT CE'!C250</f>
        <v>170818479.31999999</v>
      </c>
      <c r="E6" s="86">
        <f>'INPUT CE'!D250</f>
        <v>181394336.99000001</v>
      </c>
      <c r="F6" s="86">
        <f>'INPUT CE'!E250</f>
        <v>196432014.33000001</v>
      </c>
      <c r="G6" s="86">
        <f>'INPUT CE'!F250</f>
        <v>22463923.600000001</v>
      </c>
      <c r="H6" s="86">
        <f t="shared" si="0"/>
        <v>15037677.340000004</v>
      </c>
      <c r="I6" s="87">
        <f t="shared" si="1"/>
        <v>8.2900478534944533E-2</v>
      </c>
      <c r="J6" s="407" t="s">
        <v>1259</v>
      </c>
      <c r="K6" s="408"/>
      <c r="L6" s="88"/>
      <c r="M6" s="88"/>
      <c r="N6" s="88"/>
      <c r="O6" s="76"/>
      <c r="P6" s="76"/>
      <c r="Q6" s="76"/>
      <c r="R6" s="76"/>
      <c r="S6" s="76"/>
      <c r="T6" s="76"/>
      <c r="U6" s="76"/>
      <c r="V6" s="76"/>
      <c r="W6" s="76"/>
      <c r="X6" s="76"/>
      <c r="Y6" s="76"/>
      <c r="Z6" s="76"/>
      <c r="AA6" s="76"/>
    </row>
    <row r="7" spans="1:27">
      <c r="A7" s="76" t="s">
        <v>394</v>
      </c>
      <c r="B7" s="89" t="str">
        <f>'INPUT CE'!B251</f>
        <v>B.2.A.7.4.A) Servizi sanitari per assistenza ospedaliera da IRCCS privati e Policlinici privati</v>
      </c>
      <c r="C7" s="89"/>
      <c r="D7" s="85">
        <f>'INPUT CE'!C251</f>
        <v>0</v>
      </c>
      <c r="E7" s="85">
        <f>'INPUT CE'!D251</f>
        <v>0</v>
      </c>
      <c r="F7" s="85">
        <f>'INPUT CE'!E251</f>
        <v>0</v>
      </c>
      <c r="G7" s="85">
        <f>'INPUT CE'!F251</f>
        <v>0</v>
      </c>
      <c r="H7" s="85">
        <f t="shared" si="0"/>
        <v>0</v>
      </c>
      <c r="I7" s="90" t="e">
        <f t="shared" si="1"/>
        <v>#DIV/0!</v>
      </c>
      <c r="J7" s="409"/>
      <c r="K7" s="410"/>
      <c r="L7" s="88"/>
      <c r="M7" s="88"/>
      <c r="N7" s="88"/>
      <c r="O7" s="76"/>
      <c r="P7" s="76"/>
      <c r="Q7" s="76"/>
      <c r="R7" s="76"/>
      <c r="S7" s="76"/>
      <c r="T7" s="76"/>
      <c r="U7" s="76"/>
      <c r="V7" s="76"/>
      <c r="W7" s="76"/>
      <c r="X7" s="76"/>
      <c r="Y7" s="76"/>
      <c r="Z7" s="76"/>
      <c r="AA7" s="76"/>
    </row>
    <row r="8" spans="1:27">
      <c r="A8" s="76" t="s">
        <v>396</v>
      </c>
      <c r="B8" s="89" t="str">
        <f>'INPUT CE'!B252</f>
        <v>B.2.A.7.4.B) Servizi sanitari per assistenza ospedaliera da Ospedali Classificati privati</v>
      </c>
      <c r="C8" s="89"/>
      <c r="D8" s="85">
        <f>'INPUT CE'!C252</f>
        <v>96921787.409999996</v>
      </c>
      <c r="E8" s="85">
        <f>'INPUT CE'!D252</f>
        <v>105756098.56</v>
      </c>
      <c r="F8" s="85">
        <f>'INPUT CE'!E252</f>
        <v>109755524.23999999</v>
      </c>
      <c r="G8" s="85">
        <f>'INPUT CE'!F252</f>
        <v>11693513.120000001</v>
      </c>
      <c r="H8" s="85">
        <f t="shared" si="0"/>
        <v>3999425.6799999923</v>
      </c>
      <c r="I8" s="99">
        <f t="shared" si="1"/>
        <v>3.7817447262683768E-2</v>
      </c>
      <c r="J8" s="409"/>
      <c r="K8" s="410"/>
      <c r="L8" s="88"/>
      <c r="M8" s="88"/>
      <c r="N8" s="88"/>
      <c r="O8" s="76"/>
      <c r="P8" s="76"/>
      <c r="Q8" s="76"/>
      <c r="R8" s="76"/>
      <c r="S8" s="76"/>
      <c r="T8" s="76"/>
      <c r="U8" s="76"/>
      <c r="V8" s="76"/>
      <c r="W8" s="76"/>
      <c r="X8" s="76"/>
      <c r="Y8" s="76"/>
      <c r="Z8" s="76"/>
      <c r="AA8" s="76"/>
    </row>
    <row r="9" spans="1:27">
      <c r="A9" s="76" t="s">
        <v>398</v>
      </c>
      <c r="B9" s="89" t="str">
        <f>'INPUT CE'!B253</f>
        <v>B.2.A.7.4.C) Servizi sanitari per assistenza ospedaliera da Case di Cura private</v>
      </c>
      <c r="C9" s="89"/>
      <c r="D9" s="85">
        <f>'INPUT CE'!C253</f>
        <v>73896691.909999996</v>
      </c>
      <c r="E9" s="85">
        <f>'INPUT CE'!D253</f>
        <v>75638238.430000007</v>
      </c>
      <c r="F9" s="85">
        <f>'INPUT CE'!E253</f>
        <v>86676490.090000004</v>
      </c>
      <c r="G9" s="85">
        <f>'INPUT CE'!F253</f>
        <v>10770410.480000002</v>
      </c>
      <c r="H9" s="85">
        <f t="shared" si="0"/>
        <v>11038251.659999996</v>
      </c>
      <c r="I9" s="99">
        <f t="shared" si="1"/>
        <v>0.14593480611285559</v>
      </c>
      <c r="J9" s="409"/>
      <c r="K9" s="410"/>
      <c r="L9" s="88"/>
      <c r="M9" s="88"/>
      <c r="N9" s="88"/>
      <c r="O9" s="76"/>
      <c r="P9" s="76"/>
      <c r="Q9" s="76"/>
      <c r="R9" s="76"/>
      <c r="S9" s="76"/>
      <c r="T9" s="76"/>
      <c r="U9" s="76"/>
      <c r="V9" s="76"/>
      <c r="W9" s="76"/>
      <c r="X9" s="76"/>
      <c r="Y9" s="76"/>
      <c r="Z9" s="76"/>
      <c r="AA9" s="76"/>
    </row>
    <row r="10" spans="1:27">
      <c r="A10" s="76" t="s">
        <v>400</v>
      </c>
      <c r="B10" s="89" t="str">
        <f>'INPUT CE'!B254</f>
        <v>B.2.A.7.4.D) Servizi sanitari per assistenza ospedaliera da altri privati</v>
      </c>
      <c r="C10" s="89"/>
      <c r="D10" s="85">
        <f>'INPUT CE'!C254</f>
        <v>0</v>
      </c>
      <c r="E10" s="85">
        <f>'INPUT CE'!D254</f>
        <v>0</v>
      </c>
      <c r="F10" s="85">
        <f>'INPUT CE'!E254</f>
        <v>0</v>
      </c>
      <c r="G10" s="85">
        <f>'INPUT CE'!F254</f>
        <v>0</v>
      </c>
      <c r="H10" s="85">
        <f t="shared" si="0"/>
        <v>0</v>
      </c>
      <c r="I10" s="99" t="e">
        <f t="shared" si="1"/>
        <v>#DIV/0!</v>
      </c>
      <c r="J10" s="411"/>
      <c r="K10" s="412"/>
      <c r="L10" s="91"/>
      <c r="M10" s="91"/>
      <c r="N10" s="91"/>
      <c r="O10" s="76"/>
      <c r="P10" s="76"/>
      <c r="Q10" s="76"/>
      <c r="R10" s="76"/>
      <c r="S10" s="76"/>
      <c r="T10" s="76"/>
      <c r="U10" s="76"/>
      <c r="V10" s="76"/>
      <c r="W10" s="76"/>
      <c r="X10" s="76"/>
      <c r="Y10" s="76"/>
      <c r="Z10" s="76"/>
      <c r="AA10" s="76"/>
    </row>
    <row r="11" spans="1:27">
      <c r="A11" s="84" t="str">
        <f>'INPUT CE'!A255</f>
        <v>BA0890</v>
      </c>
      <c r="B11" s="84" t="str">
        <f>'INPUT CE'!B255</f>
        <v>B.2.A.7.5) - da privato per cittadini non residenti - Extraregione (mobilità attiva in compensazione)</v>
      </c>
      <c r="C11" s="84"/>
      <c r="D11" s="85">
        <f>'INPUT CE'!C255</f>
        <v>71923622.659999996</v>
      </c>
      <c r="E11" s="85">
        <f>'INPUT CE'!D255</f>
        <v>59782861.719999999</v>
      </c>
      <c r="F11" s="85">
        <f>'INPUT CE'!E255</f>
        <v>68040730.799999997</v>
      </c>
      <c r="G11" s="85">
        <f>'INPUT CE'!F255</f>
        <v>291588.16000000003</v>
      </c>
      <c r="H11" s="85">
        <f t="shared" si="0"/>
        <v>8257869.0799999982</v>
      </c>
      <c r="I11" s="99">
        <f t="shared" si="1"/>
        <v>0.13813104362043904</v>
      </c>
      <c r="J11" s="402"/>
      <c r="K11" s="403"/>
      <c r="L11" s="91"/>
      <c r="M11" s="91"/>
      <c r="N11" s="91"/>
      <c r="O11" s="76"/>
      <c r="P11" s="76"/>
      <c r="Q11" s="76"/>
      <c r="R11" s="76"/>
      <c r="S11" s="76"/>
      <c r="T11" s="76"/>
      <c r="U11" s="76"/>
      <c r="V11" s="76"/>
      <c r="W11" s="76"/>
      <c r="X11" s="76"/>
      <c r="Y11" s="76"/>
      <c r="Z11" s="76"/>
      <c r="AA11" s="76"/>
    </row>
    <row r="12" spans="1:27">
      <c r="A12" s="76"/>
      <c r="B12" s="92"/>
      <c r="C12" s="92"/>
      <c r="D12" s="92"/>
      <c r="E12" s="92"/>
      <c r="F12" s="76"/>
      <c r="G12" s="76"/>
      <c r="H12" s="76"/>
      <c r="I12" s="76"/>
      <c r="J12" s="76"/>
      <c r="K12" s="76"/>
      <c r="L12" s="76"/>
      <c r="M12" s="76"/>
      <c r="N12" s="76"/>
      <c r="O12" s="76"/>
      <c r="P12" s="76"/>
      <c r="Q12" s="76"/>
      <c r="R12" s="76"/>
      <c r="S12" s="76"/>
      <c r="T12" s="76"/>
      <c r="U12" s="76"/>
      <c r="V12" s="76"/>
      <c r="W12" s="76"/>
      <c r="X12" s="76"/>
      <c r="Y12" s="76"/>
      <c r="Z12" s="76"/>
      <c r="AA12" s="76"/>
    </row>
    <row r="13" spans="1:27" ht="67.5" customHeight="1">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row>
    <row r="14" spans="1:27" ht="42" customHeight="1">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c r="AA14" s="76"/>
    </row>
    <row r="15" spans="1:27" ht="15" customHeight="1">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row>
    <row r="16" spans="1:27" ht="27.75" customHeight="1">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row>
    <row r="17" spans="1:27" ht="27.75" customHeight="1">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row>
    <row r="18" spans="1:27">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row>
    <row r="19" spans="1:27">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row>
    <row r="20" spans="1:27">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row>
    <row r="21" spans="1:27"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row>
    <row r="22" spans="1:27"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row>
    <row r="23" spans="1:27" ht="15.75" customHeight="1">
      <c r="A23" s="76"/>
      <c r="B23" s="77" t="s">
        <v>1260</v>
      </c>
      <c r="C23" s="78"/>
      <c r="D23" s="79"/>
      <c r="E23" s="79"/>
      <c r="F23" s="79"/>
      <c r="G23" s="79"/>
      <c r="H23" s="79"/>
      <c r="I23" s="80"/>
      <c r="J23" s="76"/>
      <c r="K23" s="76"/>
      <c r="L23" s="76"/>
      <c r="M23" s="76"/>
      <c r="N23" s="76"/>
      <c r="O23" s="76"/>
      <c r="P23" s="76"/>
      <c r="Q23" s="76"/>
      <c r="R23" s="76"/>
      <c r="S23" s="76"/>
      <c r="T23" s="76"/>
      <c r="U23" s="76"/>
      <c r="V23" s="76"/>
      <c r="W23" s="76"/>
      <c r="X23" s="76"/>
      <c r="Y23" s="76"/>
      <c r="Z23" s="76"/>
      <c r="AA23" s="76"/>
    </row>
    <row r="24" spans="1:27"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row>
    <row r="25" spans="1:27" ht="37.5" customHeight="1">
      <c r="A25" s="76"/>
      <c r="B25" s="81" t="s">
        <v>1237</v>
      </c>
      <c r="C25" s="81" t="s">
        <v>1238</v>
      </c>
      <c r="D25" s="82" t="str">
        <f>'INPUT CE'!$C$7</f>
        <v>CONSUNTIVO 2019</v>
      </c>
      <c r="E25" s="82" t="str">
        <f>'INPUT CE'!$D$7</f>
        <v>CONSUNTIVO 2020</v>
      </c>
      <c r="F25" s="82" t="str">
        <f>'INPUT CE'!$E$7</f>
        <v>CONSUNTIVO 2021</v>
      </c>
      <c r="G25" s="83" t="str">
        <f>CONCATENATE('INPUT CE'!$E$7," ",'INPUT CE'!$F$7)</f>
        <v>CONSUNTIVO 2021 Di cui Covid</v>
      </c>
      <c r="H25" s="82" t="s">
        <v>1239</v>
      </c>
      <c r="I25" s="82" t="s">
        <v>1240</v>
      </c>
      <c r="J25" s="405" t="s">
        <v>1243</v>
      </c>
      <c r="K25" s="406"/>
      <c r="L25" s="76"/>
      <c r="M25" s="76"/>
      <c r="N25" s="76"/>
      <c r="O25" s="76"/>
      <c r="P25" s="76"/>
      <c r="Q25" s="76"/>
      <c r="R25" s="76"/>
      <c r="S25" s="76"/>
      <c r="T25" s="76"/>
      <c r="U25" s="76"/>
      <c r="V25" s="76"/>
      <c r="W25" s="76"/>
      <c r="X25" s="76"/>
      <c r="Y25" s="76"/>
      <c r="Z25" s="76"/>
      <c r="AA25" s="1"/>
    </row>
    <row r="26" spans="1:27" ht="15.75" customHeight="1">
      <c r="A26" s="76" t="str">
        <f t="shared" ref="A26:B26" si="2">A6</f>
        <v>BA0840</v>
      </c>
      <c r="B26" s="84" t="str">
        <f t="shared" si="2"/>
        <v>B.2.A.7.4) - da privato</v>
      </c>
      <c r="C26" s="84"/>
      <c r="D26" s="86">
        <f t="shared" ref="D26:G26" si="3">D6</f>
        <v>170818479.31999999</v>
      </c>
      <c r="E26" s="86">
        <f t="shared" si="3"/>
        <v>181394336.99000001</v>
      </c>
      <c r="F26" s="86">
        <f t="shared" si="3"/>
        <v>196432014.33000001</v>
      </c>
      <c r="G26" s="86">
        <f t="shared" si="3"/>
        <v>22463923.600000001</v>
      </c>
      <c r="H26" s="86">
        <f t="shared" ref="H26:H38" si="4">F26-E26</f>
        <v>15037677.340000004</v>
      </c>
      <c r="I26" s="87">
        <f t="shared" ref="I26:I38" si="5">F26/E26-1</f>
        <v>8.2900478534944533E-2</v>
      </c>
      <c r="J26" s="404"/>
      <c r="K26" s="403"/>
      <c r="L26" s="76"/>
      <c r="M26" s="76"/>
      <c r="N26" s="76"/>
      <c r="O26" s="76"/>
      <c r="P26" s="76"/>
      <c r="Q26" s="76"/>
      <c r="R26" s="76"/>
      <c r="S26" s="76"/>
      <c r="T26" s="76"/>
      <c r="U26" s="76"/>
      <c r="V26" s="76"/>
      <c r="W26" s="76"/>
      <c r="X26" s="76"/>
      <c r="Y26" s="76"/>
      <c r="Z26" s="76"/>
      <c r="AA26" s="1"/>
    </row>
    <row r="27" spans="1:27" ht="15.75" customHeight="1">
      <c r="A27" s="76" t="str">
        <f t="shared" ref="A27:A38" si="6">CONCATENATE("di cui ",$A$26)</f>
        <v>di cui BA0840</v>
      </c>
      <c r="B27" s="100" t="s">
        <v>1261</v>
      </c>
      <c r="C27" s="89"/>
      <c r="D27" s="93"/>
      <c r="E27" s="94">
        <v>157521654.38000003</v>
      </c>
      <c r="F27" s="94">
        <v>161361907.09999999</v>
      </c>
      <c r="G27" s="94">
        <f>[1]RIEPILOGO!$L$43</f>
        <v>746165.99</v>
      </c>
      <c r="H27" s="85">
        <f t="shared" si="4"/>
        <v>3840252.719999969</v>
      </c>
      <c r="I27" s="90">
        <f t="shared" si="5"/>
        <v>2.4379205101134005E-2</v>
      </c>
      <c r="J27" s="402" t="s">
        <v>1702</v>
      </c>
      <c r="K27" s="403"/>
      <c r="L27" s="76"/>
      <c r="M27" s="76"/>
      <c r="N27" s="76"/>
      <c r="O27" s="76"/>
      <c r="P27" s="76"/>
      <c r="Q27" s="76"/>
      <c r="R27" s="76"/>
      <c r="S27" s="76"/>
      <c r="T27" s="76"/>
      <c r="U27" s="76"/>
      <c r="V27" s="76"/>
      <c r="W27" s="76"/>
      <c r="X27" s="76"/>
      <c r="Y27" s="76"/>
      <c r="Z27" s="76"/>
      <c r="AA27" s="1"/>
    </row>
    <row r="28" spans="1:27" ht="15.75" customHeight="1">
      <c r="A28" s="76" t="str">
        <f t="shared" si="6"/>
        <v>di cui BA0840</v>
      </c>
      <c r="B28" s="100" t="s">
        <v>1262</v>
      </c>
      <c r="C28" s="89"/>
      <c r="D28" s="93"/>
      <c r="E28" s="94">
        <v>0</v>
      </c>
      <c r="F28" s="94"/>
      <c r="G28" s="94"/>
      <c r="H28" s="85">
        <f t="shared" si="4"/>
        <v>0</v>
      </c>
      <c r="I28" s="90" t="e">
        <f t="shared" si="5"/>
        <v>#DIV/0!</v>
      </c>
      <c r="J28" s="402"/>
      <c r="K28" s="403"/>
      <c r="L28" s="76"/>
      <c r="M28" s="76"/>
      <c r="N28" s="76"/>
      <c r="O28" s="76"/>
      <c r="P28" s="76"/>
      <c r="Q28" s="76"/>
      <c r="R28" s="76"/>
      <c r="S28" s="76"/>
      <c r="T28" s="76"/>
      <c r="U28" s="76"/>
      <c r="V28" s="76"/>
      <c r="W28" s="76"/>
      <c r="X28" s="76"/>
      <c r="Y28" s="76"/>
      <c r="Z28" s="76"/>
      <c r="AA28" s="1"/>
    </row>
    <row r="29" spans="1:27" ht="15.75" customHeight="1">
      <c r="A29" s="76" t="str">
        <f t="shared" si="6"/>
        <v>di cui BA0840</v>
      </c>
      <c r="B29" s="100" t="s">
        <v>1263</v>
      </c>
      <c r="C29" s="89"/>
      <c r="D29" s="93"/>
      <c r="E29" s="94">
        <v>11525000</v>
      </c>
      <c r="F29" s="94">
        <v>12444000</v>
      </c>
      <c r="G29" s="94"/>
      <c r="H29" s="85">
        <f t="shared" si="4"/>
        <v>919000</v>
      </c>
      <c r="I29" s="90">
        <f t="shared" si="5"/>
        <v>7.9739696312364439E-2</v>
      </c>
      <c r="J29" s="402" t="s">
        <v>1656</v>
      </c>
      <c r="K29" s="403"/>
      <c r="L29" s="76"/>
      <c r="M29" s="76"/>
      <c r="N29" s="76"/>
      <c r="O29" s="76"/>
      <c r="P29" s="76"/>
      <c r="Q29" s="76"/>
      <c r="R29" s="76"/>
      <c r="S29" s="76"/>
      <c r="T29" s="76"/>
      <c r="U29" s="76"/>
      <c r="V29" s="76"/>
      <c r="W29" s="76"/>
      <c r="X29" s="76"/>
      <c r="Y29" s="76"/>
      <c r="Z29" s="76"/>
      <c r="AA29" s="1"/>
    </row>
    <row r="30" spans="1:27" ht="15.75" customHeight="1">
      <c r="A30" s="76" t="str">
        <f t="shared" si="6"/>
        <v>di cui BA0840</v>
      </c>
      <c r="B30" s="100" t="s">
        <v>1264</v>
      </c>
      <c r="C30" s="89"/>
      <c r="D30" s="93"/>
      <c r="E30" s="94"/>
      <c r="F30" s="94"/>
      <c r="G30" s="94"/>
      <c r="H30" s="85">
        <f t="shared" si="4"/>
        <v>0</v>
      </c>
      <c r="I30" s="90" t="e">
        <f t="shared" si="5"/>
        <v>#DIV/0!</v>
      </c>
      <c r="J30" s="402"/>
      <c r="K30" s="403"/>
      <c r="L30" s="76"/>
      <c r="M30" s="76"/>
      <c r="N30" s="76"/>
      <c r="O30" s="76"/>
      <c r="P30" s="76"/>
      <c r="Q30" s="76"/>
      <c r="R30" s="76"/>
      <c r="S30" s="76"/>
      <c r="T30" s="76"/>
      <c r="U30" s="76"/>
      <c r="V30" s="76"/>
      <c r="W30" s="76"/>
      <c r="X30" s="76"/>
      <c r="Y30" s="76"/>
      <c r="Z30" s="76"/>
      <c r="AA30" s="1"/>
    </row>
    <row r="31" spans="1:27" ht="15.75" customHeight="1">
      <c r="A31" s="76" t="str">
        <f t="shared" si="6"/>
        <v>di cui BA0840</v>
      </c>
      <c r="B31" s="100" t="s">
        <v>1265</v>
      </c>
      <c r="C31" s="89"/>
      <c r="D31" s="93"/>
      <c r="E31" s="94"/>
      <c r="F31" s="94">
        <v>105885.63</v>
      </c>
      <c r="G31" s="391">
        <v>105885.63</v>
      </c>
      <c r="H31" s="85">
        <f t="shared" si="4"/>
        <v>105885.63</v>
      </c>
      <c r="I31" s="90" t="e">
        <f t="shared" si="5"/>
        <v>#DIV/0!</v>
      </c>
      <c r="J31" s="402" t="s">
        <v>1657</v>
      </c>
      <c r="K31" s="403"/>
      <c r="L31" s="76"/>
      <c r="M31" s="76"/>
      <c r="N31" s="76"/>
      <c r="O31" s="76"/>
      <c r="P31" s="76"/>
      <c r="Q31" s="76"/>
      <c r="R31" s="76"/>
      <c r="S31" s="76"/>
      <c r="T31" s="76"/>
      <c r="U31" s="76"/>
      <c r="V31" s="76"/>
      <c r="W31" s="76"/>
      <c r="X31" s="76"/>
      <c r="Y31" s="76"/>
      <c r="Z31" s="76"/>
      <c r="AA31" s="1"/>
    </row>
    <row r="32" spans="1:27" ht="15.75" customHeight="1">
      <c r="A32" s="76" t="str">
        <f t="shared" si="6"/>
        <v>di cui BA0840</v>
      </c>
      <c r="B32" s="100" t="s">
        <v>1266</v>
      </c>
      <c r="C32" s="89"/>
      <c r="D32" s="93"/>
      <c r="E32" s="94"/>
      <c r="F32" s="94">
        <v>1011021.85</v>
      </c>
      <c r="G32" s="391">
        <v>1011021.85</v>
      </c>
      <c r="H32" s="85">
        <f t="shared" si="4"/>
        <v>1011021.85</v>
      </c>
      <c r="I32" s="90" t="e">
        <f t="shared" si="5"/>
        <v>#DIV/0!</v>
      </c>
      <c r="J32" s="402" t="s">
        <v>1658</v>
      </c>
      <c r="K32" s="403"/>
      <c r="L32" s="76"/>
      <c r="M32" s="76"/>
      <c r="N32" s="76"/>
      <c r="O32" s="76"/>
      <c r="P32" s="76"/>
      <c r="Q32" s="76"/>
      <c r="R32" s="76"/>
      <c r="S32" s="76"/>
      <c r="T32" s="76"/>
      <c r="U32" s="76"/>
      <c r="V32" s="76"/>
      <c r="W32" s="76"/>
      <c r="X32" s="76"/>
      <c r="Y32" s="76"/>
      <c r="Z32" s="76"/>
      <c r="AA32" s="1"/>
    </row>
    <row r="33" spans="1:27" ht="15.75" customHeight="1">
      <c r="A33" s="76" t="str">
        <f t="shared" si="6"/>
        <v>di cui BA0840</v>
      </c>
      <c r="B33" s="100" t="s">
        <v>1267</v>
      </c>
      <c r="C33" s="89"/>
      <c r="D33" s="93"/>
      <c r="E33" s="94">
        <v>6344924.5999999996</v>
      </c>
      <c r="F33" s="94">
        <f>[1]RIEPILOGO!$L$44</f>
        <v>4796105.83</v>
      </c>
      <c r="G33" s="94">
        <f>[1]RIEPILOGO!$L$44</f>
        <v>4796105.83</v>
      </c>
      <c r="H33" s="85">
        <f t="shared" si="4"/>
        <v>-1548818.7699999996</v>
      </c>
      <c r="I33" s="90">
        <f t="shared" si="5"/>
        <v>-0.24410357374459579</v>
      </c>
      <c r="J33" s="402" t="s">
        <v>1659</v>
      </c>
      <c r="K33" s="403"/>
      <c r="L33" s="76"/>
      <c r="M33" s="76"/>
      <c r="N33" s="76"/>
      <c r="O33" s="76"/>
      <c r="P33" s="76"/>
      <c r="Q33" s="76"/>
      <c r="R33" s="76"/>
      <c r="S33" s="76"/>
      <c r="T33" s="76"/>
      <c r="U33" s="76"/>
      <c r="V33" s="76"/>
      <c r="W33" s="76"/>
      <c r="X33" s="76"/>
      <c r="Y33" s="76"/>
      <c r="Z33" s="76"/>
      <c r="AA33" s="1"/>
    </row>
    <row r="34" spans="1:27" ht="15.75" customHeight="1">
      <c r="A34" s="76" t="str">
        <f t="shared" si="6"/>
        <v>di cui BA0840</v>
      </c>
      <c r="B34" s="100" t="s">
        <v>1268</v>
      </c>
      <c r="C34" s="89"/>
      <c r="D34" s="93"/>
      <c r="E34" s="94">
        <v>1946002</v>
      </c>
      <c r="F34" s="94">
        <v>3846700</v>
      </c>
      <c r="G34" s="94">
        <v>3846700</v>
      </c>
      <c r="H34" s="85">
        <f t="shared" si="4"/>
        <v>1900698</v>
      </c>
      <c r="I34" s="90">
        <f t="shared" si="5"/>
        <v>0.97671944838700053</v>
      </c>
      <c r="J34" s="402" t="s">
        <v>1660</v>
      </c>
      <c r="K34" s="403"/>
      <c r="L34" s="76"/>
      <c r="M34" s="76"/>
      <c r="N34" s="76"/>
      <c r="O34" s="76"/>
      <c r="P34" s="76"/>
      <c r="Q34" s="76"/>
      <c r="R34" s="76"/>
      <c r="S34" s="76"/>
      <c r="T34" s="76"/>
      <c r="U34" s="76"/>
      <c r="V34" s="76"/>
      <c r="W34" s="76"/>
      <c r="X34" s="76"/>
      <c r="Y34" s="76"/>
      <c r="Z34" s="76"/>
      <c r="AA34" s="1"/>
    </row>
    <row r="35" spans="1:27" ht="15.75" customHeight="1">
      <c r="A35" s="76" t="str">
        <f t="shared" si="6"/>
        <v>di cui BA0840</v>
      </c>
      <c r="B35" s="100" t="s">
        <v>1269</v>
      </c>
      <c r="C35" s="89"/>
      <c r="D35" s="93"/>
      <c r="E35" s="94">
        <v>2286702</v>
      </c>
      <c r="F35" s="94">
        <v>6864600</v>
      </c>
      <c r="G35" s="94">
        <v>6864600</v>
      </c>
      <c r="H35" s="85">
        <f t="shared" si="4"/>
        <v>4577898</v>
      </c>
      <c r="I35" s="90">
        <f t="shared" si="5"/>
        <v>2.0019652757552144</v>
      </c>
      <c r="J35" s="402" t="s">
        <v>1661</v>
      </c>
      <c r="K35" s="403"/>
      <c r="L35" s="76"/>
      <c r="M35" s="76"/>
      <c r="N35" s="76"/>
      <c r="O35" s="76"/>
      <c r="P35" s="76"/>
      <c r="Q35" s="76"/>
      <c r="R35" s="76"/>
      <c r="S35" s="76"/>
      <c r="T35" s="76"/>
      <c r="U35" s="76"/>
      <c r="V35" s="76"/>
      <c r="W35" s="76"/>
      <c r="X35" s="76"/>
      <c r="Y35" s="76"/>
      <c r="Z35" s="76"/>
      <c r="AA35" s="1"/>
    </row>
    <row r="36" spans="1:27" ht="15.75" customHeight="1">
      <c r="A36" s="76" t="str">
        <f t="shared" si="6"/>
        <v>di cui BA0840</v>
      </c>
      <c r="B36" s="100" t="s">
        <v>1270</v>
      </c>
      <c r="C36" s="89"/>
      <c r="D36" s="93"/>
      <c r="E36" s="94">
        <v>0</v>
      </c>
      <c r="F36" s="94"/>
      <c r="G36" s="94"/>
      <c r="H36" s="85">
        <f t="shared" si="4"/>
        <v>0</v>
      </c>
      <c r="I36" s="90" t="e">
        <f t="shared" si="5"/>
        <v>#DIV/0!</v>
      </c>
      <c r="J36" s="402"/>
      <c r="K36" s="403"/>
      <c r="L36" s="76"/>
      <c r="M36" s="76"/>
      <c r="N36" s="76"/>
      <c r="O36" s="76"/>
      <c r="P36" s="76"/>
      <c r="Q36" s="76"/>
      <c r="R36" s="76"/>
      <c r="S36" s="76"/>
      <c r="T36" s="76"/>
      <c r="U36" s="76"/>
      <c r="V36" s="76"/>
      <c r="W36" s="76"/>
      <c r="X36" s="76"/>
      <c r="Y36" s="76"/>
      <c r="Z36" s="76"/>
      <c r="AA36" s="1"/>
    </row>
    <row r="37" spans="1:27" ht="15.75" customHeight="1">
      <c r="A37" s="76" t="str">
        <f t="shared" si="6"/>
        <v>di cui BA0840</v>
      </c>
      <c r="B37" s="100" t="s">
        <v>1271</v>
      </c>
      <c r="C37" s="89"/>
      <c r="D37" s="93"/>
      <c r="E37" s="94"/>
      <c r="F37" s="94">
        <v>4066513.83</v>
      </c>
      <c r="G37" s="391">
        <f>F37</f>
        <v>4066513.83</v>
      </c>
      <c r="H37" s="85">
        <f t="shared" si="4"/>
        <v>4066513.83</v>
      </c>
      <c r="I37" s="90" t="e">
        <f t="shared" si="5"/>
        <v>#DIV/0!</v>
      </c>
      <c r="J37" s="402" t="s">
        <v>1662</v>
      </c>
      <c r="K37" s="403"/>
      <c r="L37" s="76"/>
      <c r="M37" s="76"/>
      <c r="N37" s="76"/>
      <c r="O37" s="76"/>
      <c r="P37" s="76"/>
      <c r="Q37" s="76"/>
      <c r="R37" s="76"/>
      <c r="S37" s="76"/>
      <c r="T37" s="76"/>
      <c r="U37" s="76"/>
      <c r="V37" s="76"/>
      <c r="W37" s="76"/>
      <c r="X37" s="76"/>
      <c r="Y37" s="76"/>
      <c r="Z37" s="76"/>
      <c r="AA37" s="1"/>
    </row>
    <row r="38" spans="1:27" ht="15.75" customHeight="1">
      <c r="A38" s="76" t="str">
        <f t="shared" si="6"/>
        <v>di cui BA0840</v>
      </c>
      <c r="B38" s="100" t="s">
        <v>1251</v>
      </c>
      <c r="C38" s="89"/>
      <c r="D38" s="93"/>
      <c r="E38" s="94">
        <v>1770054.0099999998</v>
      </c>
      <c r="F38" s="94">
        <f>1855085.34+75987.79+4206.96</f>
        <v>1935280.09</v>
      </c>
      <c r="G38" s="94">
        <v>1026930.47</v>
      </c>
      <c r="H38" s="85">
        <f t="shared" si="4"/>
        <v>165226.08000000031</v>
      </c>
      <c r="I38" s="90">
        <f t="shared" si="5"/>
        <v>9.3345219448981887E-2</v>
      </c>
      <c r="J38" s="402" t="s">
        <v>1704</v>
      </c>
      <c r="K38" s="403"/>
      <c r="L38" s="76"/>
      <c r="M38" s="76"/>
      <c r="N38" s="76"/>
      <c r="O38" s="76"/>
      <c r="P38" s="76"/>
      <c r="Q38" s="76"/>
      <c r="R38" s="76"/>
      <c r="S38" s="76"/>
      <c r="T38" s="76"/>
      <c r="U38" s="76"/>
      <c r="V38" s="76"/>
      <c r="W38" s="76"/>
      <c r="X38" s="76"/>
      <c r="Y38" s="76"/>
      <c r="Z38" s="76"/>
      <c r="AA38" s="1"/>
    </row>
    <row r="39" spans="1:27" ht="15.75" customHeight="1">
      <c r="A39" s="76"/>
      <c r="B39" s="96" t="s">
        <v>1252</v>
      </c>
      <c r="C39" s="96"/>
      <c r="D39" s="98"/>
      <c r="E39" s="98">
        <f t="shared" ref="E39:G39" si="7">E26-SUM(E27:E38)</f>
        <v>0</v>
      </c>
      <c r="F39" s="98">
        <f t="shared" si="7"/>
        <v>0</v>
      </c>
      <c r="G39" s="98">
        <f t="shared" si="7"/>
        <v>0</v>
      </c>
      <c r="H39" s="103"/>
      <c r="I39" s="103"/>
      <c r="J39" s="370"/>
      <c r="K39" s="76"/>
      <c r="L39" s="76"/>
      <c r="M39" s="76"/>
      <c r="N39" s="76"/>
      <c r="O39" s="76"/>
      <c r="P39" s="76"/>
      <c r="Q39" s="76"/>
      <c r="R39" s="76"/>
      <c r="S39" s="76"/>
      <c r="T39" s="76"/>
      <c r="U39" s="76"/>
      <c r="V39" s="76"/>
      <c r="W39" s="76"/>
      <c r="X39" s="76"/>
      <c r="Y39" s="76"/>
      <c r="Z39" s="76"/>
      <c r="AA39" s="1"/>
    </row>
    <row r="40" spans="1:27" ht="15.75" customHeight="1">
      <c r="A40" s="76"/>
      <c r="B40" s="76"/>
      <c r="C40" s="76"/>
      <c r="D40" s="76"/>
      <c r="E40" s="103"/>
      <c r="F40" s="76"/>
      <c r="G40" s="103"/>
      <c r="H40" s="76"/>
      <c r="I40" s="76"/>
      <c r="J40" s="76"/>
      <c r="K40" s="76"/>
      <c r="L40" s="76"/>
      <c r="M40" s="76"/>
      <c r="N40" s="76"/>
      <c r="O40" s="76"/>
      <c r="P40" s="76"/>
      <c r="Q40" s="76"/>
      <c r="R40" s="76"/>
      <c r="S40" s="76"/>
      <c r="T40" s="76"/>
      <c r="U40" s="76"/>
      <c r="V40" s="76"/>
      <c r="W40" s="76"/>
      <c r="X40" s="76"/>
      <c r="Y40" s="76"/>
      <c r="Z40" s="76"/>
      <c r="AA40" s="1"/>
    </row>
    <row r="41" spans="1:27" ht="15.75" customHeight="1">
      <c r="A41" s="76"/>
      <c r="B41" s="96" t="s">
        <v>1272</v>
      </c>
      <c r="C41" s="96"/>
      <c r="D41" s="76"/>
      <c r="E41" s="76"/>
      <c r="F41" s="386"/>
      <c r="G41" s="385"/>
      <c r="H41" s="386"/>
      <c r="I41" s="382"/>
      <c r="J41" s="382"/>
      <c r="K41" s="382"/>
      <c r="L41" s="76"/>
      <c r="M41" s="76"/>
      <c r="N41" s="76"/>
      <c r="O41" s="76"/>
      <c r="P41" s="76"/>
      <c r="Q41" s="76"/>
      <c r="R41" s="76"/>
      <c r="S41" s="76"/>
      <c r="T41" s="76"/>
      <c r="U41" s="76"/>
      <c r="V41" s="76"/>
      <c r="W41" s="76"/>
      <c r="X41" s="76"/>
      <c r="Y41" s="76"/>
      <c r="Z41" s="76"/>
      <c r="AA41" s="1"/>
    </row>
    <row r="42" spans="1:27" ht="15.75" customHeight="1">
      <c r="A42" s="76"/>
      <c r="B42" s="96" t="s">
        <v>1273</v>
      </c>
      <c r="C42" s="96"/>
      <c r="D42" s="76"/>
      <c r="E42" s="76"/>
      <c r="F42" s="381"/>
      <c r="G42" s="381"/>
      <c r="H42" s="381"/>
      <c r="I42" s="382"/>
      <c r="J42" s="382"/>
      <c r="K42" s="382"/>
      <c r="L42" s="76"/>
      <c r="M42" s="76"/>
      <c r="N42" s="76"/>
      <c r="O42" s="76"/>
      <c r="P42" s="76"/>
      <c r="Q42" s="76"/>
      <c r="R42" s="76"/>
      <c r="S42" s="76"/>
      <c r="T42" s="76"/>
      <c r="U42" s="76"/>
      <c r="V42" s="76"/>
      <c r="W42" s="76"/>
      <c r="X42" s="76"/>
      <c r="Y42" s="76"/>
      <c r="Z42" s="76"/>
      <c r="AA42" s="1"/>
    </row>
    <row r="43" spans="1:27" ht="15.75" customHeight="1">
      <c r="A43" s="76"/>
      <c r="B43" s="95" t="s">
        <v>1274</v>
      </c>
      <c r="C43" s="76"/>
      <c r="D43" s="76"/>
      <c r="E43" s="76"/>
      <c r="F43" s="382"/>
      <c r="G43" s="382"/>
      <c r="H43" s="382"/>
      <c r="I43" s="382"/>
      <c r="J43" s="382"/>
      <c r="K43" s="382"/>
      <c r="L43" s="76"/>
      <c r="M43" s="76"/>
      <c r="N43" s="76"/>
      <c r="O43" s="76"/>
      <c r="P43" s="76"/>
      <c r="Q43" s="76"/>
      <c r="R43" s="76"/>
      <c r="S43" s="76"/>
      <c r="T43" s="76"/>
      <c r="U43" s="76"/>
      <c r="V43" s="76"/>
      <c r="W43" s="76"/>
      <c r="X43" s="76"/>
      <c r="Y43" s="76"/>
      <c r="Z43" s="76"/>
      <c r="AA43" s="1"/>
    </row>
    <row r="44" spans="1:27" ht="15.75" customHeight="1">
      <c r="A44" s="76"/>
      <c r="B44" s="76"/>
      <c r="C44" s="76"/>
      <c r="D44" s="76"/>
      <c r="E44" s="76"/>
      <c r="F44" s="383"/>
      <c r="G44" s="382"/>
      <c r="H44" s="382"/>
      <c r="I44" s="382"/>
      <c r="J44" s="382"/>
      <c r="K44" s="382"/>
      <c r="L44" s="76"/>
      <c r="M44" s="76"/>
      <c r="N44" s="76"/>
      <c r="O44" s="76"/>
      <c r="P44" s="76"/>
      <c r="Q44" s="76"/>
      <c r="R44" s="76"/>
      <c r="S44" s="76"/>
      <c r="T44" s="76"/>
      <c r="U44" s="76"/>
      <c r="V44" s="76"/>
      <c r="W44" s="76"/>
      <c r="X44" s="76"/>
      <c r="Y44" s="76"/>
      <c r="Z44" s="76"/>
      <c r="AA44" s="1"/>
    </row>
    <row r="45" spans="1:27" ht="15.75" customHeight="1">
      <c r="A45" s="76"/>
      <c r="B45" s="76"/>
      <c r="C45" s="76"/>
      <c r="D45" s="76"/>
      <c r="E45" s="76"/>
      <c r="F45" s="383"/>
      <c r="G45" s="382"/>
      <c r="H45" s="382"/>
      <c r="I45" s="382"/>
      <c r="J45" s="382"/>
      <c r="K45" s="382"/>
      <c r="L45" s="76"/>
      <c r="M45" s="76"/>
      <c r="N45" s="76"/>
      <c r="O45" s="76"/>
      <c r="P45" s="76"/>
      <c r="Q45" s="76"/>
      <c r="R45" s="76"/>
      <c r="S45" s="76"/>
      <c r="T45" s="76"/>
      <c r="U45" s="76"/>
      <c r="V45" s="76"/>
      <c r="W45" s="76"/>
      <c r="X45" s="76"/>
      <c r="Y45" s="76"/>
      <c r="Z45" s="76"/>
      <c r="AA45" s="1"/>
    </row>
    <row r="46" spans="1:27" ht="15.75" customHeight="1">
      <c r="A46" s="76"/>
      <c r="B46" s="76"/>
      <c r="C46" s="76"/>
      <c r="D46" s="76"/>
      <c r="E46" s="76"/>
      <c r="F46" s="383"/>
      <c r="G46" s="382"/>
      <c r="H46" s="382"/>
      <c r="I46" s="382"/>
      <c r="J46" s="382"/>
      <c r="K46" s="382"/>
      <c r="L46" s="76"/>
      <c r="M46" s="76"/>
      <c r="N46" s="76"/>
      <c r="O46" s="76"/>
      <c r="P46" s="76"/>
      <c r="Q46" s="76"/>
      <c r="R46" s="76"/>
      <c r="S46" s="76"/>
      <c r="T46" s="76"/>
      <c r="U46" s="76"/>
      <c r="V46" s="76"/>
      <c r="W46" s="76"/>
      <c r="X46" s="76"/>
      <c r="Y46" s="76"/>
      <c r="Z46" s="76"/>
      <c r="AA46" s="1"/>
    </row>
    <row r="47" spans="1:27" ht="15.75" customHeight="1">
      <c r="A47" s="76"/>
      <c r="B47" s="76"/>
      <c r="C47" s="76"/>
      <c r="D47" s="76"/>
      <c r="E47" s="76"/>
      <c r="F47" s="383"/>
      <c r="G47" s="382"/>
      <c r="H47" s="382"/>
      <c r="I47" s="382"/>
      <c r="J47" s="382"/>
      <c r="K47" s="382"/>
      <c r="L47" s="76"/>
      <c r="M47" s="76"/>
      <c r="N47" s="76"/>
      <c r="O47" s="76"/>
      <c r="P47" s="76"/>
      <c r="Q47" s="76"/>
      <c r="R47" s="76"/>
      <c r="S47" s="76"/>
      <c r="T47" s="76"/>
      <c r="U47" s="76"/>
      <c r="V47" s="76"/>
      <c r="W47" s="76"/>
      <c r="X47" s="76"/>
      <c r="Y47" s="76"/>
      <c r="Z47" s="76"/>
      <c r="AA47" s="1"/>
    </row>
    <row r="48" spans="1:27" ht="15.75" customHeight="1">
      <c r="A48" s="76"/>
      <c r="B48" s="76"/>
      <c r="C48" s="76"/>
      <c r="D48" s="76"/>
      <c r="E48" s="76"/>
      <c r="F48" s="383"/>
      <c r="G48" s="382"/>
      <c r="H48" s="382"/>
      <c r="I48" s="382"/>
      <c r="J48" s="382"/>
      <c r="K48" s="382"/>
      <c r="L48" s="76"/>
      <c r="M48" s="76"/>
      <c r="N48" s="76"/>
      <c r="O48" s="76"/>
      <c r="P48" s="76"/>
      <c r="Q48" s="76"/>
      <c r="R48" s="76"/>
      <c r="S48" s="76"/>
      <c r="T48" s="76"/>
      <c r="U48" s="76"/>
      <c r="V48" s="76"/>
      <c r="W48" s="76"/>
      <c r="X48" s="76"/>
      <c r="Y48" s="76"/>
      <c r="Z48" s="76"/>
      <c r="AA48" s="1"/>
    </row>
    <row r="49" spans="1:27" ht="15.75" customHeight="1">
      <c r="A49" s="76"/>
      <c r="B49" s="76"/>
      <c r="C49" s="76"/>
      <c r="D49" s="76"/>
      <c r="E49" s="76"/>
      <c r="F49" s="383"/>
      <c r="G49" s="382"/>
      <c r="H49" s="382"/>
      <c r="I49" s="382"/>
      <c r="J49" s="382"/>
      <c r="K49" s="382"/>
      <c r="L49" s="76"/>
      <c r="M49" s="76"/>
      <c r="N49" s="76"/>
      <c r="O49" s="76"/>
      <c r="P49" s="76"/>
      <c r="Q49" s="76"/>
      <c r="R49" s="76"/>
      <c r="S49" s="76"/>
      <c r="T49" s="76"/>
      <c r="U49" s="76"/>
      <c r="V49" s="76"/>
      <c r="W49" s="76"/>
      <c r="X49" s="76"/>
      <c r="Y49" s="76"/>
      <c r="Z49" s="76"/>
      <c r="AA49" s="1"/>
    </row>
    <row r="50" spans="1:27" ht="15.75" customHeight="1">
      <c r="A50" s="76"/>
      <c r="B50" s="76"/>
      <c r="C50" s="76"/>
      <c r="D50" s="76"/>
      <c r="E50" s="76"/>
      <c r="F50" s="382"/>
      <c r="G50" s="382"/>
      <c r="H50" s="382"/>
      <c r="I50" s="382"/>
      <c r="J50" s="382"/>
      <c r="K50" s="382"/>
      <c r="L50" s="76"/>
      <c r="M50" s="76"/>
      <c r="N50" s="76"/>
      <c r="O50" s="76"/>
      <c r="P50" s="76"/>
      <c r="Q50" s="76"/>
      <c r="R50" s="76"/>
      <c r="S50" s="76"/>
      <c r="T50" s="76"/>
      <c r="U50" s="76"/>
      <c r="V50" s="76"/>
      <c r="W50" s="76"/>
      <c r="X50" s="76"/>
      <c r="Y50" s="76"/>
      <c r="Z50" s="76"/>
      <c r="AA50" s="1"/>
    </row>
    <row r="51" spans="1:27" ht="15.75" customHeight="1">
      <c r="A51" s="76"/>
      <c r="B51" s="76"/>
      <c r="C51" s="76"/>
      <c r="D51" s="76"/>
      <c r="E51" s="76"/>
      <c r="F51" s="382"/>
      <c r="G51" s="382"/>
      <c r="H51" s="382"/>
      <c r="I51" s="382"/>
      <c r="J51" s="382"/>
      <c r="K51" s="382"/>
      <c r="L51" s="76"/>
      <c r="M51" s="76"/>
      <c r="N51" s="76"/>
      <c r="O51" s="76"/>
      <c r="P51" s="76"/>
      <c r="Q51" s="76"/>
      <c r="R51" s="76"/>
      <c r="S51" s="76"/>
      <c r="T51" s="76"/>
      <c r="U51" s="76"/>
      <c r="V51" s="76"/>
      <c r="W51" s="76"/>
      <c r="X51" s="76"/>
      <c r="Y51" s="76"/>
      <c r="Z51" s="76"/>
      <c r="AA51" s="1"/>
    </row>
    <row r="52" spans="1:27" ht="15.75" customHeight="1">
      <c r="A52" s="76"/>
      <c r="B52" s="76"/>
      <c r="C52" s="76"/>
      <c r="D52" s="76"/>
      <c r="E52" s="76"/>
      <c r="F52" s="382"/>
      <c r="G52" s="382"/>
      <c r="H52" s="382"/>
      <c r="I52" s="382"/>
      <c r="J52" s="382"/>
      <c r="K52" s="382"/>
      <c r="L52" s="76"/>
      <c r="M52" s="76"/>
      <c r="N52" s="76"/>
      <c r="O52" s="76"/>
      <c r="P52" s="76"/>
      <c r="Q52" s="76"/>
      <c r="R52" s="76"/>
      <c r="S52" s="76"/>
      <c r="T52" s="76"/>
      <c r="U52" s="76"/>
      <c r="V52" s="76"/>
      <c r="W52" s="76"/>
      <c r="X52" s="76"/>
      <c r="Y52" s="76"/>
      <c r="Z52" s="76"/>
      <c r="AA52" s="1"/>
    </row>
    <row r="53" spans="1:27" ht="15.75" customHeight="1">
      <c r="A53" s="76"/>
      <c r="B53" s="76"/>
      <c r="C53" s="76"/>
      <c r="D53" s="76"/>
      <c r="E53" s="76"/>
      <c r="F53" s="382"/>
      <c r="G53" s="382"/>
      <c r="H53" s="382"/>
      <c r="I53" s="382"/>
      <c r="J53" s="382"/>
      <c r="K53" s="382"/>
      <c r="L53" s="76"/>
      <c r="M53" s="76"/>
      <c r="N53" s="76"/>
      <c r="O53" s="76"/>
      <c r="P53" s="76"/>
      <c r="Q53" s="76"/>
      <c r="R53" s="76"/>
      <c r="S53" s="76"/>
      <c r="T53" s="76"/>
      <c r="U53" s="76"/>
      <c r="V53" s="76"/>
      <c r="W53" s="76"/>
      <c r="X53" s="76"/>
      <c r="Y53" s="76"/>
      <c r="Z53" s="76"/>
      <c r="AA53" s="1"/>
    </row>
    <row r="54" spans="1:27" ht="15.75" customHeight="1">
      <c r="A54" s="76"/>
      <c r="B54" s="76"/>
      <c r="C54" s="76"/>
      <c r="D54" s="76"/>
      <c r="E54" s="76"/>
      <c r="F54" s="382"/>
      <c r="G54" s="382"/>
      <c r="H54" s="382"/>
      <c r="I54" s="382"/>
      <c r="J54" s="382"/>
      <c r="K54" s="382"/>
      <c r="L54" s="76"/>
      <c r="M54" s="76"/>
      <c r="N54" s="76"/>
      <c r="O54" s="76"/>
      <c r="P54" s="76"/>
      <c r="Q54" s="76"/>
      <c r="R54" s="76"/>
      <c r="S54" s="76"/>
      <c r="T54" s="76"/>
      <c r="U54" s="76"/>
      <c r="V54" s="76"/>
      <c r="W54" s="76"/>
      <c r="X54" s="76"/>
      <c r="Y54" s="76"/>
      <c r="Z54" s="76"/>
      <c r="AA54" s="1"/>
    </row>
    <row r="55" spans="1:27"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1"/>
    </row>
    <row r="56" spans="1:27"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1"/>
    </row>
    <row r="57" spans="1:27"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1"/>
    </row>
    <row r="58" spans="1:27"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1"/>
    </row>
    <row r="59" spans="1:27"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1"/>
    </row>
    <row r="60" spans="1:27"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1"/>
    </row>
    <row r="61" spans="1:27"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1"/>
    </row>
    <row r="62" spans="1:27"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1"/>
    </row>
    <row r="63" spans="1:27"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1"/>
    </row>
    <row r="64" spans="1:27"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1"/>
    </row>
    <row r="65" spans="1:27"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1"/>
    </row>
    <row r="66" spans="1:27"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1"/>
    </row>
    <row r="67" spans="1:27"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1"/>
    </row>
    <row r="68" spans="1:27"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1"/>
    </row>
    <row r="69" spans="1:27"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1"/>
    </row>
    <row r="70" spans="1:27"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1"/>
    </row>
    <row r="71" spans="1:27"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1"/>
    </row>
    <row r="72" spans="1:27"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1"/>
    </row>
    <row r="73" spans="1:27"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1"/>
    </row>
    <row r="74" spans="1:27"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1"/>
    </row>
    <row r="75" spans="1:27"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1"/>
    </row>
    <row r="76" spans="1:27"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1"/>
    </row>
    <row r="77" spans="1:27"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1"/>
    </row>
    <row r="78" spans="1:27"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1"/>
    </row>
    <row r="79" spans="1:27"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1"/>
    </row>
    <row r="80" spans="1:27"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1"/>
    </row>
    <row r="81" spans="1:27"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1"/>
    </row>
    <row r="82" spans="1:27"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1"/>
    </row>
    <row r="83" spans="1:27"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1"/>
    </row>
    <row r="84" spans="1:27"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1"/>
    </row>
    <row r="85" spans="1:27"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1"/>
    </row>
    <row r="86" spans="1:27"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1"/>
    </row>
    <row r="87" spans="1:27"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1"/>
    </row>
    <row r="88" spans="1:27"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1"/>
    </row>
    <row r="89" spans="1:27"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1"/>
    </row>
    <row r="90" spans="1:27"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1"/>
    </row>
    <row r="91" spans="1:27"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row>
    <row r="92" spans="1:27"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row>
    <row r="93" spans="1:27"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row>
    <row r="94" spans="1:27"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row>
    <row r="95" spans="1:27"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row>
    <row r="96" spans="1:27"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row>
    <row r="97" spans="1:27"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row>
    <row r="98" spans="1:27"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row>
    <row r="99" spans="1:27"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row>
    <row r="100" spans="1:27"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row>
    <row r="101" spans="1:27"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row>
    <row r="102" spans="1:27"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row>
    <row r="103" spans="1:27"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row>
    <row r="104" spans="1:27"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row>
    <row r="105" spans="1:27"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row>
    <row r="106" spans="1:27"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row>
    <row r="107" spans="1:27"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row>
    <row r="108" spans="1:27"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row>
    <row r="109" spans="1:27"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row>
    <row r="110" spans="1:27"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spans="1:27"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spans="1:27"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spans="1:27"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spans="1:27"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spans="1:27"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spans="1:27"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spans="1:27"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spans="1:27"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spans="1:27"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spans="1:27"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spans="1:27"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spans="1:27"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spans="1:27"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spans="1:27"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spans="1:27"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1:27"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1:27"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1:27"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1:27"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1:27"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1:27"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1:27"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1:27"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1:27"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1:27"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1:27"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1:27"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1:27"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1:27"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1:27"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1:27"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1:27"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1:27"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1:27"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1:27"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1:27"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1:27"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1:27"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1:27"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1:27"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1:27"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1:27"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1:27"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1:27"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1:27"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1:27"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1:27"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1:27"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1:27"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1:27"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1:27"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1:27"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1:27"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1:27"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1:27"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1:27"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1:27"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1:27"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1:27"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1:27"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1:27"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1:27"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1:27"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1:27"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1:27"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1:27"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1:27"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1:27"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1:27"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1:27"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1:27"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1:27"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1:27"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1:27"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1:27"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1:27"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1:27"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1:27"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1:27"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1:27"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1:27"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1:27"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1:27"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1:27"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1:27"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1:27"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1:27"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1:27"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1:27"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1:27"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1:27"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spans="1:27"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spans="1:27"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spans="1:27"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spans="1:27"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spans="1:27"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spans="1:27"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spans="1:27"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spans="1:27"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spans="1:27"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spans="1:27"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spans="1:27"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spans="1:27"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spans="1:27"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spans="1:27"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spans="1:27"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spans="1:27"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spans="1:27"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spans="1:27"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spans="1:27"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spans="1:27"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row>
    <row r="222" spans="1:27"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row>
    <row r="223" spans="1:27"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row>
    <row r="224" spans="1:27"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row>
    <row r="225" spans="1:27"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row>
    <row r="226" spans="1:27"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row>
    <row r="227" spans="1:27"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row>
    <row r="228" spans="1:27"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row>
    <row r="229" spans="1:27"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row>
    <row r="230" spans="1:27"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row>
    <row r="231" spans="1:27"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row>
    <row r="232" spans="1:27" ht="15.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row>
    <row r="233" spans="1:27" ht="15.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spans="1:27" ht="15.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spans="1:27" ht="15.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spans="1:27" ht="15.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spans="1:27" ht="15.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spans="1:27" ht="15.75" customHeigh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spans="1:27" ht="15.7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spans="1:27" ht="15.75" customHeigh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spans="1:27" ht="15.75" customHeigh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spans="1:27" ht="15.75" customHeight="1">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spans="1:27" ht="15.75" customHeight="1">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spans="1:27" ht="15.75" customHeight="1"/>
    <row r="245" spans="1:27" ht="15.75" customHeight="1"/>
    <row r="246" spans="1:27" ht="15.75" customHeight="1"/>
    <row r="247" spans="1:27" ht="15.75" customHeight="1"/>
    <row r="248" spans="1:27" ht="15.75" customHeight="1"/>
    <row r="249" spans="1:27" ht="15.75" customHeight="1"/>
    <row r="250" spans="1:27" ht="15.75" customHeight="1"/>
    <row r="251" spans="1:27" ht="15.75" customHeight="1"/>
    <row r="252" spans="1:27" ht="15.75" customHeight="1"/>
    <row r="253" spans="1:27" ht="15.75" customHeight="1"/>
    <row r="254" spans="1:27" ht="15.75" customHeight="1"/>
    <row r="255" spans="1:27" ht="15.75" customHeight="1"/>
    <row r="256" spans="1:2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J4:K4"/>
    <mergeCell ref="J5:K5"/>
    <mergeCell ref="J6:K10"/>
    <mergeCell ref="J11:K11"/>
    <mergeCell ref="J25:K25"/>
    <mergeCell ref="J26:K26"/>
    <mergeCell ref="J27:K27"/>
    <mergeCell ref="J35:K35"/>
    <mergeCell ref="J36:K36"/>
    <mergeCell ref="J37:K37"/>
    <mergeCell ref="J38:K38"/>
    <mergeCell ref="J28:K28"/>
    <mergeCell ref="J29:K29"/>
    <mergeCell ref="J30:K30"/>
    <mergeCell ref="J31:K31"/>
    <mergeCell ref="J32:K32"/>
    <mergeCell ref="J33:K33"/>
    <mergeCell ref="J34:K34"/>
  </mergeCells>
  <conditionalFormatting sqref="I8:I10 I33:I36 I38">
    <cfRule type="cellIs" dxfId="90" priority="1" operator="lessThan">
      <formula>0</formula>
    </cfRule>
  </conditionalFormatting>
  <conditionalFormatting sqref="I27 I29:I31">
    <cfRule type="cellIs" dxfId="89" priority="2" operator="lessThan">
      <formula>0</formula>
    </cfRule>
  </conditionalFormatting>
  <conditionalFormatting sqref="I26">
    <cfRule type="cellIs" dxfId="88" priority="3" operator="lessThan">
      <formula>0</formula>
    </cfRule>
  </conditionalFormatting>
  <conditionalFormatting sqref="I5">
    <cfRule type="cellIs" dxfId="87" priority="4" operator="lessThan">
      <formula>0</formula>
    </cfRule>
  </conditionalFormatting>
  <conditionalFormatting sqref="I11">
    <cfRule type="cellIs" dxfId="86" priority="5" operator="lessThan">
      <formula>0</formula>
    </cfRule>
  </conditionalFormatting>
  <conditionalFormatting sqref="I28">
    <cfRule type="cellIs" dxfId="85" priority="6" operator="lessThan">
      <formula>0</formula>
    </cfRule>
  </conditionalFormatting>
  <conditionalFormatting sqref="D39">
    <cfRule type="cellIs" dxfId="84" priority="7" operator="notEqual">
      <formula>0</formula>
    </cfRule>
  </conditionalFormatting>
  <conditionalFormatting sqref="E39">
    <cfRule type="cellIs" dxfId="83" priority="8" operator="notEqual">
      <formula>0</formula>
    </cfRule>
  </conditionalFormatting>
  <conditionalFormatting sqref="F39:G39">
    <cfRule type="cellIs" dxfId="82" priority="9" operator="notEqual">
      <formula>0</formula>
    </cfRule>
  </conditionalFormatting>
  <conditionalFormatting sqref="I6:I7">
    <cfRule type="cellIs" dxfId="81" priority="10" operator="lessThan">
      <formula>0</formula>
    </cfRule>
  </conditionalFormatting>
  <conditionalFormatting sqref="I32">
    <cfRule type="cellIs" dxfId="80" priority="11" operator="lessThan">
      <formula>0</formula>
    </cfRule>
  </conditionalFormatting>
  <conditionalFormatting sqref="I37">
    <cfRule type="cellIs" dxfId="79" priority="12" operator="lessThan">
      <formula>0</formula>
    </cfRule>
  </conditionalFormatting>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topLeftCell="B52" workbookViewId="0">
      <selection activeCell="E34" sqref="E34"/>
    </sheetView>
  </sheetViews>
  <sheetFormatPr defaultColWidth="14.42578125" defaultRowHeight="15" customHeight="1"/>
  <cols>
    <col min="1" max="1" width="11.28515625" customWidth="1"/>
    <col min="2" max="2" width="92" customWidth="1"/>
    <col min="3" max="3" width="21.42578125" hidden="1" customWidth="1"/>
    <col min="4" max="5" width="17.28515625" customWidth="1"/>
    <col min="6" max="6" width="19.42578125" customWidth="1"/>
    <col min="7" max="7" width="17.42578125" customWidth="1"/>
    <col min="8" max="8" width="15.85546875" customWidth="1"/>
    <col min="9" max="9" width="13.42578125" customWidth="1"/>
    <col min="11" max="11" width="85.28515625" customWidth="1"/>
    <col min="12" max="12" width="14.28515625" customWidth="1"/>
    <col min="13" max="13" width="13.140625" customWidth="1"/>
    <col min="14" max="27" width="9.140625" customWidth="1"/>
  </cols>
  <sheetData>
    <row r="1" spans="1:27" ht="6.75" customHeight="1">
      <c r="A1" s="76"/>
      <c r="B1" s="76"/>
      <c r="C1" s="76"/>
      <c r="D1" s="76"/>
      <c r="E1" s="76"/>
      <c r="F1" s="76"/>
      <c r="G1" s="76"/>
      <c r="H1" s="76"/>
      <c r="I1" s="76"/>
      <c r="J1" s="76"/>
      <c r="K1" s="76"/>
      <c r="L1" s="76"/>
      <c r="M1" s="76"/>
      <c r="N1" s="76"/>
      <c r="O1" s="76"/>
      <c r="P1" s="76"/>
      <c r="Q1" s="76"/>
      <c r="R1" s="76"/>
      <c r="S1" s="76"/>
      <c r="T1" s="76"/>
      <c r="U1" s="76"/>
      <c r="V1" s="76"/>
      <c r="W1" s="76"/>
      <c r="X1" s="76"/>
      <c r="Y1" s="76"/>
      <c r="Z1" s="76"/>
      <c r="AA1" s="76"/>
    </row>
    <row r="2" spans="1:27">
      <c r="A2" s="76"/>
      <c r="B2" s="77" t="s">
        <v>1236</v>
      </c>
      <c r="C2" s="78"/>
      <c r="D2" s="79"/>
      <c r="E2" s="79"/>
      <c r="F2" s="79"/>
      <c r="G2" s="79"/>
      <c r="H2" s="79"/>
      <c r="I2" s="80"/>
      <c r="J2" s="76"/>
      <c r="K2" s="76"/>
      <c r="L2" s="76"/>
      <c r="M2" s="76"/>
      <c r="N2" s="76"/>
      <c r="O2" s="76"/>
      <c r="P2" s="76"/>
      <c r="Q2" s="76"/>
      <c r="R2" s="76"/>
      <c r="S2" s="76"/>
      <c r="T2" s="76"/>
      <c r="U2" s="76"/>
      <c r="V2" s="76"/>
      <c r="W2" s="76"/>
      <c r="X2" s="76"/>
      <c r="Y2" s="76"/>
      <c r="Z2" s="76"/>
      <c r="AA2" s="76"/>
    </row>
    <row r="3" spans="1:27">
      <c r="A3" s="76"/>
      <c r="B3" s="76"/>
      <c r="C3" s="76"/>
      <c r="D3" s="76"/>
      <c r="E3" s="76"/>
      <c r="F3" s="76"/>
      <c r="G3" s="76"/>
      <c r="H3" s="76"/>
      <c r="I3" s="76"/>
      <c r="J3" s="76"/>
      <c r="K3" s="76"/>
      <c r="L3" s="76"/>
      <c r="M3" s="76"/>
      <c r="N3" s="76"/>
      <c r="O3" s="76"/>
      <c r="P3" s="76"/>
      <c r="Q3" s="76"/>
      <c r="R3" s="76"/>
      <c r="S3" s="76"/>
      <c r="T3" s="76"/>
      <c r="U3" s="76"/>
      <c r="V3" s="76"/>
      <c r="W3" s="76"/>
      <c r="X3" s="76"/>
      <c r="Y3" s="76"/>
      <c r="Z3" s="76"/>
      <c r="AA3" s="76"/>
    </row>
    <row r="4" spans="1:27"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82" t="s">
        <v>1240</v>
      </c>
      <c r="J4" s="405" t="s">
        <v>1243</v>
      </c>
      <c r="K4" s="406"/>
      <c r="L4" s="76"/>
      <c r="M4" s="76"/>
      <c r="N4" s="76"/>
      <c r="O4" s="76"/>
      <c r="P4" s="76"/>
      <c r="Q4" s="76"/>
      <c r="R4" s="76"/>
      <c r="S4" s="76"/>
      <c r="T4" s="76"/>
      <c r="U4" s="76"/>
      <c r="V4" s="76"/>
      <c r="W4" s="76"/>
      <c r="X4" s="76"/>
      <c r="Y4" s="76"/>
      <c r="Z4" s="76"/>
      <c r="AA4" s="76"/>
    </row>
    <row r="5" spans="1:27">
      <c r="A5" s="84" t="str">
        <f>'INPUT CE'!A214</f>
        <v>BA0550</v>
      </c>
      <c r="B5" s="84" t="str">
        <f>'INPUT CE'!B214</f>
        <v>B.2.A.3.3) - da pubblico (altri soggetti pubbl. della Regione)</v>
      </c>
      <c r="C5" s="84" t="s">
        <v>1275</v>
      </c>
      <c r="D5" s="86">
        <f>'INPUT CE'!C214</f>
        <v>0</v>
      </c>
      <c r="E5" s="86">
        <f>'INPUT CE'!D214</f>
        <v>0</v>
      </c>
      <c r="F5" s="86">
        <f>'INPUT CE'!E214</f>
        <v>0</v>
      </c>
      <c r="G5" s="86">
        <f>'INPUT CE'!F214</f>
        <v>0</v>
      </c>
      <c r="H5" s="86">
        <f t="shared" ref="H5:H18" si="0">F5-E5</f>
        <v>0</v>
      </c>
      <c r="I5" s="87" t="e">
        <f t="shared" ref="I5:I18" si="1">F5/E5-1</f>
        <v>#DIV/0!</v>
      </c>
      <c r="J5" s="402"/>
      <c r="K5" s="403"/>
      <c r="L5" s="88"/>
      <c r="M5" s="88"/>
      <c r="N5" s="88"/>
      <c r="O5" s="76"/>
      <c r="P5" s="76"/>
      <c r="Q5" s="76"/>
      <c r="R5" s="76"/>
      <c r="S5" s="76"/>
      <c r="T5" s="76"/>
      <c r="U5" s="76"/>
      <c r="V5" s="76"/>
      <c r="W5" s="76"/>
      <c r="X5" s="76"/>
      <c r="Y5" s="76"/>
      <c r="Z5" s="76"/>
      <c r="AA5" s="76"/>
    </row>
    <row r="6" spans="1:27">
      <c r="A6" s="84" t="str">
        <f>'INPUT CE'!A215</f>
        <v>BA0551</v>
      </c>
      <c r="B6" s="84" t="str">
        <f>'INPUT CE'!B215</f>
        <v>B.2.A.3.4) prestazioni di pronto soccorso  non seguite da ricovero - da pubblico (altri soggetti pubbl. della Regione)</v>
      </c>
      <c r="C6" s="84" t="s">
        <v>1276</v>
      </c>
      <c r="D6" s="86">
        <f>'INPUT CE'!C215</f>
        <v>0</v>
      </c>
      <c r="E6" s="86">
        <f>'INPUT CE'!D215</f>
        <v>0</v>
      </c>
      <c r="F6" s="86">
        <f>'INPUT CE'!E215</f>
        <v>0</v>
      </c>
      <c r="G6" s="86">
        <f>'INPUT CE'!F215</f>
        <v>0</v>
      </c>
      <c r="H6" s="86">
        <f t="shared" si="0"/>
        <v>0</v>
      </c>
      <c r="I6" s="101" t="e">
        <f t="shared" si="1"/>
        <v>#DIV/0!</v>
      </c>
      <c r="J6" s="402"/>
      <c r="K6" s="403"/>
      <c r="L6" s="88"/>
      <c r="M6" s="88"/>
      <c r="N6" s="88"/>
      <c r="O6" s="76"/>
      <c r="P6" s="76"/>
      <c r="Q6" s="76"/>
      <c r="R6" s="76"/>
      <c r="S6" s="76"/>
      <c r="T6" s="76"/>
      <c r="U6" s="76"/>
      <c r="V6" s="76"/>
      <c r="W6" s="76"/>
      <c r="X6" s="76"/>
      <c r="Y6" s="76"/>
      <c r="Z6" s="76"/>
      <c r="AA6" s="76"/>
    </row>
    <row r="7" spans="1:27">
      <c r="A7" s="84" t="str">
        <f>'INPUT CE'!A218</f>
        <v>BA0570</v>
      </c>
      <c r="B7" s="84" t="str">
        <f>'INPUT CE'!B218</f>
        <v>B.2.A.3.7) - da privato - Medici SUMAI</v>
      </c>
      <c r="C7" s="84" t="s">
        <v>1277</v>
      </c>
      <c r="D7" s="86">
        <f>'INPUT CE'!C218</f>
        <v>10456798.199999999</v>
      </c>
      <c r="E7" s="86">
        <f>'INPUT CE'!D218</f>
        <v>10295719.08</v>
      </c>
      <c r="F7" s="86">
        <f>'INPUT CE'!E218</f>
        <v>9875255.7100000009</v>
      </c>
      <c r="G7" s="86">
        <f>'INPUT CE'!F218</f>
        <v>39376.800000000003</v>
      </c>
      <c r="H7" s="86">
        <f t="shared" si="0"/>
        <v>-420463.36999999918</v>
      </c>
      <c r="I7" s="101">
        <f t="shared" si="1"/>
        <v>-4.0838659906404451E-2</v>
      </c>
      <c r="J7" s="402"/>
      <c r="K7" s="403"/>
      <c r="L7" s="88"/>
      <c r="M7" s="88"/>
      <c r="N7" s="88"/>
      <c r="O7" s="76"/>
      <c r="P7" s="76"/>
      <c r="Q7" s="76"/>
      <c r="R7" s="76"/>
      <c r="S7" s="76"/>
      <c r="T7" s="76"/>
      <c r="U7" s="76"/>
      <c r="V7" s="76"/>
      <c r="W7" s="76"/>
      <c r="X7" s="76"/>
      <c r="Y7" s="76"/>
      <c r="Z7" s="76"/>
      <c r="AA7" s="76"/>
    </row>
    <row r="8" spans="1:27">
      <c r="A8" s="84" t="str">
        <f>'INPUT CE'!A219</f>
        <v>BA0580</v>
      </c>
      <c r="B8" s="84" t="str">
        <f>'INPUT CE'!B219</f>
        <v>B.2.A.3.8) - da privato</v>
      </c>
      <c r="C8" s="84" t="s">
        <v>1278</v>
      </c>
      <c r="D8" s="86">
        <f>'INPUT CE'!C219</f>
        <v>72186519.760000005</v>
      </c>
      <c r="E8" s="86">
        <f>'INPUT CE'!D219</f>
        <v>69882252.760000005</v>
      </c>
      <c r="F8" s="86">
        <f>'INPUT CE'!E219</f>
        <v>81729484.180000007</v>
      </c>
      <c r="G8" s="86">
        <f>'INPUT CE'!F219</f>
        <v>8671443.0099999998</v>
      </c>
      <c r="H8" s="86">
        <f t="shared" si="0"/>
        <v>11847231.420000002</v>
      </c>
      <c r="I8" s="101">
        <f t="shared" si="1"/>
        <v>0.16953133237830098</v>
      </c>
      <c r="J8" s="407" t="s">
        <v>1259</v>
      </c>
      <c r="K8" s="408"/>
      <c r="L8" s="88"/>
      <c r="M8" s="88"/>
      <c r="N8" s="88"/>
      <c r="O8" s="76"/>
      <c r="P8" s="76"/>
      <c r="Q8" s="76"/>
      <c r="R8" s="76"/>
      <c r="S8" s="76"/>
      <c r="T8" s="76"/>
      <c r="U8" s="76"/>
      <c r="V8" s="76"/>
      <c r="W8" s="76"/>
      <c r="X8" s="76"/>
      <c r="Y8" s="76"/>
      <c r="Z8" s="76"/>
      <c r="AA8" s="76"/>
    </row>
    <row r="9" spans="1:27">
      <c r="A9" s="102" t="str">
        <f>'INPUT CE'!A220</f>
        <v>BA0590</v>
      </c>
      <c r="B9" s="89" t="str">
        <f>'INPUT CE'!B220</f>
        <v>B.2.A.3.8.A) Servizi sanitari per assistenza specialistica da IRCCS privati e Policlinici privati</v>
      </c>
      <c r="C9" s="89" t="str">
        <f t="shared" ref="C9:C16" si="2">TRIM(MID(B9,FIND(")",B9)+2,LEN(B9)-(FIND(")",B9)+1)))</f>
        <v>Servizi sanitari per assistenza specialistica da IRCCS privati e Policlinici privati</v>
      </c>
      <c r="D9" s="85">
        <f>'INPUT CE'!C220</f>
        <v>0</v>
      </c>
      <c r="E9" s="85">
        <f>'INPUT CE'!D220</f>
        <v>0</v>
      </c>
      <c r="F9" s="85">
        <f>'INPUT CE'!E220</f>
        <v>0</v>
      </c>
      <c r="G9" s="85">
        <f>'INPUT CE'!F220</f>
        <v>0</v>
      </c>
      <c r="H9" s="85">
        <f t="shared" si="0"/>
        <v>0</v>
      </c>
      <c r="I9" s="99" t="e">
        <f t="shared" si="1"/>
        <v>#DIV/0!</v>
      </c>
      <c r="J9" s="409"/>
      <c r="K9" s="410"/>
      <c r="L9" s="88"/>
      <c r="M9" s="88"/>
      <c r="N9" s="88"/>
      <c r="O9" s="76"/>
      <c r="P9" s="76"/>
      <c r="Q9" s="76"/>
      <c r="R9" s="76"/>
      <c r="S9" s="76"/>
      <c r="T9" s="76"/>
      <c r="U9" s="76"/>
      <c r="V9" s="76"/>
      <c r="W9" s="76"/>
      <c r="X9" s="76"/>
      <c r="Y9" s="76"/>
      <c r="Z9" s="76"/>
      <c r="AA9" s="76"/>
    </row>
    <row r="10" spans="1:27">
      <c r="A10" s="102" t="str">
        <f>'INPUT CE'!A221</f>
        <v>BA0591</v>
      </c>
      <c r="B10" s="89" t="str">
        <f>'INPUT CE'!B221</f>
        <v>B.2.A.3.8.B) Servizi sanitari per prestazioni di pronto soccorso non seguite da ricovero - da IRCCS privati e Policlinici privati</v>
      </c>
      <c r="C10" s="89" t="str">
        <f t="shared" si="2"/>
        <v>Servizi sanitari per prestazioni di pronto soccorso non seguite da ricovero - da IRCCS privati e Policlinici privati</v>
      </c>
      <c r="D10" s="85">
        <f>'INPUT CE'!C221</f>
        <v>0</v>
      </c>
      <c r="E10" s="85">
        <f>'INPUT CE'!D221</f>
        <v>0</v>
      </c>
      <c r="F10" s="85">
        <f>'INPUT CE'!E221</f>
        <v>0</v>
      </c>
      <c r="G10" s="85">
        <f>'INPUT CE'!F221</f>
        <v>0</v>
      </c>
      <c r="H10" s="85">
        <f t="shared" si="0"/>
        <v>0</v>
      </c>
      <c r="I10" s="99" t="e">
        <f t="shared" si="1"/>
        <v>#DIV/0!</v>
      </c>
      <c r="J10" s="409"/>
      <c r="K10" s="410"/>
      <c r="L10" s="88"/>
      <c r="M10" s="88"/>
      <c r="N10" s="88"/>
      <c r="O10" s="76"/>
      <c r="P10" s="76"/>
      <c r="Q10" s="76"/>
      <c r="R10" s="76"/>
      <c r="S10" s="76"/>
      <c r="T10" s="76"/>
      <c r="U10" s="76"/>
      <c r="V10" s="76"/>
      <c r="W10" s="76"/>
      <c r="X10" s="76"/>
      <c r="Y10" s="76"/>
      <c r="Z10" s="76"/>
      <c r="AA10" s="76"/>
    </row>
    <row r="11" spans="1:27">
      <c r="A11" s="102" t="str">
        <f>'INPUT CE'!A222</f>
        <v>BA0600</v>
      </c>
      <c r="B11" s="89" t="str">
        <f>'INPUT CE'!B222</f>
        <v>B.2.A.3.8.C) Servizi sanitari per assistenza specialistica da Ospedali Classificati privati</v>
      </c>
      <c r="C11" s="89" t="str">
        <f t="shared" si="2"/>
        <v>Servizi sanitari per assistenza specialistica da Ospedali Classificati privati</v>
      </c>
      <c r="D11" s="85">
        <f>'INPUT CE'!C222</f>
        <v>35551124</v>
      </c>
      <c r="E11" s="85">
        <f>'INPUT CE'!D222</f>
        <v>36055277.670000002</v>
      </c>
      <c r="F11" s="85">
        <f>'INPUT CE'!E222</f>
        <v>41547748.630000003</v>
      </c>
      <c r="G11" s="85">
        <f>'INPUT CE'!F222</f>
        <v>7529019.6498289872</v>
      </c>
      <c r="H11" s="85">
        <f t="shared" si="0"/>
        <v>5492470.9600000009</v>
      </c>
      <c r="I11" s="99">
        <f t="shared" si="1"/>
        <v>0.1523347291974968</v>
      </c>
      <c r="J11" s="409"/>
      <c r="K11" s="410"/>
      <c r="L11" s="88"/>
      <c r="M11" s="88"/>
      <c r="N11" s="88"/>
      <c r="O11" s="76"/>
      <c r="P11" s="76"/>
      <c r="Q11" s="76"/>
      <c r="R11" s="76"/>
      <c r="S11" s="76"/>
      <c r="T11" s="76"/>
      <c r="U11" s="76"/>
      <c r="V11" s="76"/>
      <c r="W11" s="76"/>
      <c r="X11" s="76"/>
      <c r="Y11" s="76"/>
      <c r="Z11" s="76"/>
      <c r="AA11" s="76"/>
    </row>
    <row r="12" spans="1:27">
      <c r="A12" s="102" t="str">
        <f>'INPUT CE'!A223</f>
        <v>BA0601</v>
      </c>
      <c r="B12" s="89" t="str">
        <f>'INPUT CE'!B223</f>
        <v>B.2.A.3.8.D) Servizi sanitari per prestazioni di pronto soccorso non seguite da ricovero - da Ospedali Classificati privati</v>
      </c>
      <c r="C12" s="89" t="str">
        <f t="shared" si="2"/>
        <v>Servizi sanitari per prestazioni di pronto soccorso non seguite da ricovero - da Ospedali Classificati privati</v>
      </c>
      <c r="D12" s="85">
        <f>'INPUT CE'!C223</f>
        <v>2131195.1</v>
      </c>
      <c r="E12" s="85">
        <f>'INPUT CE'!D223</f>
        <v>2048291.6</v>
      </c>
      <c r="F12" s="85">
        <f>'INPUT CE'!E223</f>
        <v>2623697.15</v>
      </c>
      <c r="G12" s="85">
        <f>'INPUT CE'!F223</f>
        <v>0</v>
      </c>
      <c r="H12" s="85">
        <f t="shared" si="0"/>
        <v>575405.54999999981</v>
      </c>
      <c r="I12" s="99">
        <f t="shared" si="1"/>
        <v>0.28091974306783252</v>
      </c>
      <c r="J12" s="409"/>
      <c r="K12" s="410"/>
      <c r="L12" s="88"/>
      <c r="M12" s="88"/>
      <c r="N12" s="88"/>
      <c r="O12" s="76"/>
      <c r="P12" s="76"/>
      <c r="Q12" s="76"/>
      <c r="R12" s="76"/>
      <c r="S12" s="76"/>
      <c r="T12" s="76"/>
      <c r="U12" s="76"/>
      <c r="V12" s="76"/>
      <c r="W12" s="76"/>
      <c r="X12" s="76"/>
      <c r="Y12" s="76"/>
      <c r="Z12" s="76"/>
      <c r="AA12" s="76"/>
    </row>
    <row r="13" spans="1:27">
      <c r="A13" s="102" t="str">
        <f>'INPUT CE'!A224</f>
        <v>BA0610</v>
      </c>
      <c r="B13" s="89" t="str">
        <f>'INPUT CE'!B224</f>
        <v>B.2.A.3.8.E) Servizi sanitari per assistenza specialistica da Case di Cura private</v>
      </c>
      <c r="C13" s="89" t="str">
        <f t="shared" si="2"/>
        <v>Servizi sanitari per assistenza specialistica da Case di Cura private</v>
      </c>
      <c r="D13" s="85">
        <f>'INPUT CE'!C224</f>
        <v>24044028.050000001</v>
      </c>
      <c r="E13" s="85">
        <f>'INPUT CE'!D224</f>
        <v>21856644.739999998</v>
      </c>
      <c r="F13" s="85">
        <f>'INPUT CE'!E224</f>
        <v>26842997.780000001</v>
      </c>
      <c r="G13" s="85">
        <f>'INPUT CE'!F224</f>
        <v>921648.06017101253</v>
      </c>
      <c r="H13" s="85">
        <f t="shared" si="0"/>
        <v>4986353.0400000028</v>
      </c>
      <c r="I13" s="99">
        <f t="shared" si="1"/>
        <v>0.22813899842890528</v>
      </c>
      <c r="J13" s="409"/>
      <c r="K13" s="410"/>
      <c r="L13" s="88"/>
      <c r="M13" s="88"/>
      <c r="N13" s="88"/>
      <c r="O13" s="76"/>
      <c r="P13" s="76"/>
      <c r="Q13" s="76"/>
      <c r="R13" s="76"/>
      <c r="S13" s="76"/>
      <c r="T13" s="76"/>
      <c r="U13" s="76"/>
      <c r="V13" s="76"/>
      <c r="W13" s="76"/>
      <c r="X13" s="76"/>
      <c r="Y13" s="76"/>
      <c r="Z13" s="76"/>
      <c r="AA13" s="76"/>
    </row>
    <row r="14" spans="1:27">
      <c r="A14" s="102" t="str">
        <f>'INPUT CE'!A225</f>
        <v>BA0611</v>
      </c>
      <c r="B14" s="89" t="str">
        <f>'INPUT CE'!B225</f>
        <v>B.2.A.3.8.F) Servizi sanitari per prestazioni di pronto soccorso non seguite da ricovero - da Case di Cura private</v>
      </c>
      <c r="C14" s="89" t="str">
        <f t="shared" si="2"/>
        <v>Servizi sanitari per prestazioni di pronto soccorso non seguite da ricovero - da Case di Cura private</v>
      </c>
      <c r="D14" s="85">
        <f>'INPUT CE'!C225</f>
        <v>1748318.25</v>
      </c>
      <c r="E14" s="85">
        <f>'INPUT CE'!D225</f>
        <v>1725436</v>
      </c>
      <c r="F14" s="85">
        <f>'INPUT CE'!E225</f>
        <v>2265830.75</v>
      </c>
      <c r="G14" s="85">
        <f>'INPUT CE'!F225</f>
        <v>175702.45</v>
      </c>
      <c r="H14" s="85">
        <f t="shared" si="0"/>
        <v>540394.75</v>
      </c>
      <c r="I14" s="99">
        <f t="shared" si="1"/>
        <v>0.31319315813510329</v>
      </c>
      <c r="J14" s="409"/>
      <c r="K14" s="410"/>
      <c r="L14" s="88"/>
      <c r="M14" s="88"/>
      <c r="N14" s="88"/>
      <c r="O14" s="76"/>
      <c r="P14" s="76"/>
      <c r="Q14" s="76"/>
      <c r="R14" s="76"/>
      <c r="S14" s="76"/>
      <c r="T14" s="76"/>
      <c r="U14" s="76"/>
      <c r="V14" s="76"/>
      <c r="W14" s="76"/>
      <c r="X14" s="76"/>
      <c r="Y14" s="76"/>
      <c r="Z14" s="76"/>
      <c r="AA14" s="76"/>
    </row>
    <row r="15" spans="1:27">
      <c r="A15" s="102" t="str">
        <f>'INPUT CE'!A226</f>
        <v>BA0620</v>
      </c>
      <c r="B15" s="89" t="str">
        <f>'INPUT CE'!B226</f>
        <v>B.2.A.3.8.G) Servizi sanitari per assistenza specialistica da altri privati</v>
      </c>
      <c r="C15" s="89" t="str">
        <f t="shared" si="2"/>
        <v>Servizi sanitari per assistenza specialistica da altri privati</v>
      </c>
      <c r="D15" s="85">
        <f>'INPUT CE'!C226</f>
        <v>8711854.3599999994</v>
      </c>
      <c r="E15" s="85">
        <f>'INPUT CE'!D226</f>
        <v>8196602.75</v>
      </c>
      <c r="F15" s="85">
        <f>'INPUT CE'!E226</f>
        <v>8449209.8699999992</v>
      </c>
      <c r="G15" s="85">
        <f>'INPUT CE'!F226</f>
        <v>45072.85</v>
      </c>
      <c r="H15" s="85">
        <f t="shared" si="0"/>
        <v>252607.11999999918</v>
      </c>
      <c r="I15" s="99">
        <f t="shared" si="1"/>
        <v>3.0818514414401754E-2</v>
      </c>
      <c r="J15" s="409"/>
      <c r="K15" s="410"/>
      <c r="L15" s="88"/>
      <c r="M15" s="88"/>
      <c r="N15" s="88"/>
      <c r="O15" s="76"/>
      <c r="P15" s="76"/>
      <c r="Q15" s="76"/>
      <c r="R15" s="76"/>
      <c r="S15" s="76"/>
      <c r="T15" s="76"/>
      <c r="U15" s="76"/>
      <c r="V15" s="76"/>
      <c r="W15" s="76"/>
      <c r="X15" s="76"/>
      <c r="Y15" s="76"/>
      <c r="Z15" s="76"/>
      <c r="AA15" s="76"/>
    </row>
    <row r="16" spans="1:27">
      <c r="A16" s="102" t="str">
        <f>'INPUT CE'!A227</f>
        <v>BA0621</v>
      </c>
      <c r="B16" s="89" t="str">
        <f>'INPUT CE'!B227</f>
        <v>B.2.A.3.8.H) Servizi sanitari per prestazioni di pronto soccorso non seguite da ricovero - da altri privati</v>
      </c>
      <c r="C16" s="89" t="str">
        <f t="shared" si="2"/>
        <v>Servizi sanitari per prestazioni di pronto soccorso non seguite da ricovero - da altri privati</v>
      </c>
      <c r="D16" s="85">
        <f>'INPUT CE'!C227</f>
        <v>0</v>
      </c>
      <c r="E16" s="85">
        <f>'INPUT CE'!D227</f>
        <v>0</v>
      </c>
      <c r="F16" s="85">
        <f>'INPUT CE'!E227</f>
        <v>0</v>
      </c>
      <c r="G16" s="85">
        <f>'INPUT CE'!F227</f>
        <v>0</v>
      </c>
      <c r="H16" s="85">
        <f t="shared" si="0"/>
        <v>0</v>
      </c>
      <c r="I16" s="99" t="e">
        <f t="shared" si="1"/>
        <v>#DIV/0!</v>
      </c>
      <c r="J16" s="411"/>
      <c r="K16" s="412"/>
      <c r="L16" s="91"/>
      <c r="M16" s="91"/>
      <c r="N16" s="91"/>
      <c r="O16" s="76"/>
      <c r="P16" s="76"/>
      <c r="Q16" s="76"/>
      <c r="R16" s="76"/>
      <c r="S16" s="76"/>
      <c r="T16" s="76"/>
      <c r="U16" s="76"/>
      <c r="V16" s="76"/>
      <c r="W16" s="76"/>
      <c r="X16" s="76"/>
      <c r="Y16" s="76"/>
      <c r="Z16" s="76"/>
      <c r="AA16" s="76"/>
    </row>
    <row r="17" spans="1:27">
      <c r="A17" s="84" t="str">
        <f>'INPUT CE'!A228</f>
        <v>BA0630</v>
      </c>
      <c r="B17" s="84" t="str">
        <f>'INPUT CE'!B228</f>
        <v>B.2.A.3.9) - da privato per cittadini non residenti - Extraregione (mobilità attiva in compensazione)</v>
      </c>
      <c r="C17" s="84" t="s">
        <v>1279</v>
      </c>
      <c r="D17" s="85">
        <f>'INPUT CE'!C228</f>
        <v>15342102.199999999</v>
      </c>
      <c r="E17" s="85">
        <f>'INPUT CE'!D228</f>
        <v>14890863.619999999</v>
      </c>
      <c r="F17" s="85">
        <f>'INPUT CE'!E228</f>
        <v>17186025.800000001</v>
      </c>
      <c r="G17" s="85">
        <f>'INPUT CE'!F228</f>
        <v>25379.4</v>
      </c>
      <c r="H17" s="85">
        <f t="shared" si="0"/>
        <v>2295162.1800000016</v>
      </c>
      <c r="I17" s="99">
        <f t="shared" si="1"/>
        <v>0.15413224098818268</v>
      </c>
      <c r="J17" s="402"/>
      <c r="K17" s="403"/>
      <c r="L17" s="91"/>
      <c r="M17" s="91"/>
      <c r="N17" s="91"/>
      <c r="O17" s="76"/>
      <c r="P17" s="76"/>
      <c r="Q17" s="76"/>
      <c r="R17" s="76"/>
      <c r="S17" s="76"/>
      <c r="T17" s="76"/>
      <c r="U17" s="76"/>
      <c r="V17" s="76"/>
      <c r="W17" s="76"/>
      <c r="X17" s="76"/>
      <c r="Y17" s="76"/>
      <c r="Z17" s="76"/>
      <c r="AA17" s="76"/>
    </row>
    <row r="18" spans="1:27">
      <c r="A18" s="84" t="str">
        <f>'INPUT CE'!A229</f>
        <v>BA0631</v>
      </c>
      <c r="B18" s="84" t="str">
        <f>'INPUT CE'!B229</f>
        <v>B.2.A.3.10) Servizi sanitari per prestazioni di pronto soccorso non seguite da ricovero - da privato per cittadini non residenti - Extraregione (mobilità attiva in compensazione)</v>
      </c>
      <c r="C18" s="84" t="s">
        <v>1280</v>
      </c>
      <c r="D18" s="85">
        <f>'INPUT CE'!C229</f>
        <v>852686.75</v>
      </c>
      <c r="E18" s="85">
        <f>'INPUT CE'!D229</f>
        <v>624946.55000000005</v>
      </c>
      <c r="F18" s="85">
        <f>'INPUT CE'!E229</f>
        <v>783228.15</v>
      </c>
      <c r="G18" s="85">
        <f>'INPUT CE'!F229</f>
        <v>41149.599999999999</v>
      </c>
      <c r="H18" s="85">
        <f t="shared" si="0"/>
        <v>158281.59999999998</v>
      </c>
      <c r="I18" s="99">
        <f t="shared" si="1"/>
        <v>0.25327221984024062</v>
      </c>
      <c r="J18" s="402"/>
      <c r="K18" s="403"/>
      <c r="L18" s="91"/>
      <c r="M18" s="91"/>
      <c r="N18" s="91"/>
      <c r="O18" s="76"/>
      <c r="P18" s="76"/>
      <c r="Q18" s="76"/>
      <c r="R18" s="76"/>
      <c r="S18" s="76"/>
      <c r="T18" s="76"/>
      <c r="U18" s="76"/>
      <c r="V18" s="76"/>
      <c r="W18" s="76"/>
      <c r="X18" s="76"/>
      <c r="Y18" s="76"/>
      <c r="Z18" s="76"/>
      <c r="AA18" s="76"/>
    </row>
    <row r="19" spans="1:27">
      <c r="A19" s="76"/>
      <c r="B19" s="92"/>
      <c r="C19" s="92"/>
      <c r="D19" s="92"/>
      <c r="E19" s="92"/>
      <c r="F19" s="76"/>
      <c r="G19" s="76"/>
      <c r="H19" s="76"/>
      <c r="I19" s="76"/>
      <c r="J19" s="76"/>
      <c r="K19" s="76"/>
      <c r="L19" s="76"/>
      <c r="M19" s="76"/>
      <c r="N19" s="76"/>
      <c r="O19" s="76"/>
      <c r="P19" s="76"/>
      <c r="Q19" s="76"/>
      <c r="R19" s="76"/>
      <c r="S19" s="76"/>
      <c r="T19" s="76"/>
      <c r="U19" s="76"/>
      <c r="V19" s="76"/>
      <c r="W19" s="76"/>
      <c r="X19" s="76"/>
      <c r="Y19" s="76"/>
      <c r="Z19" s="76"/>
      <c r="AA19" s="76"/>
    </row>
    <row r="20" spans="1:27" ht="67.5" customHeight="1">
      <c r="A20" s="76"/>
      <c r="B20" s="76"/>
      <c r="C20" s="76"/>
      <c r="D20" s="76"/>
      <c r="E20" s="76"/>
      <c r="F20" s="76"/>
      <c r="G20" s="76"/>
      <c r="H20" s="76"/>
      <c r="I20" s="76"/>
      <c r="J20" s="76"/>
      <c r="K20" s="103"/>
      <c r="L20" s="76"/>
      <c r="M20" s="76"/>
      <c r="N20" s="76"/>
      <c r="O20" s="76"/>
      <c r="P20" s="76"/>
      <c r="Q20" s="76"/>
      <c r="R20" s="76"/>
      <c r="S20" s="76"/>
      <c r="T20" s="76"/>
      <c r="U20" s="76"/>
      <c r="V20" s="76"/>
      <c r="W20" s="76"/>
      <c r="X20" s="76"/>
      <c r="Y20" s="76"/>
      <c r="Z20" s="76"/>
      <c r="AA20" s="76"/>
    </row>
    <row r="21" spans="1:27" ht="42"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row>
    <row r="22" spans="1:27" ht="1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row>
    <row r="23" spans="1:27" ht="27.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row>
    <row r="24" spans="1:27" ht="27.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row>
    <row r="25" spans="1:27"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row>
    <row r="26" spans="1:27"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row>
    <row r="27" spans="1:27"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c r="AA27" s="76"/>
    </row>
    <row r="28" spans="1:27"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row>
    <row r="29" spans="1:27"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row>
    <row r="30" spans="1:27" ht="15.75" customHeight="1">
      <c r="A30" s="76"/>
      <c r="B30" s="77" t="s">
        <v>1281</v>
      </c>
      <c r="C30" s="78"/>
      <c r="D30" s="79"/>
      <c r="E30" s="79"/>
      <c r="F30" s="79"/>
      <c r="G30" s="79"/>
      <c r="H30" s="79"/>
      <c r="I30" s="80"/>
      <c r="J30" s="76"/>
      <c r="K30" s="76"/>
      <c r="L30" s="76"/>
      <c r="M30" s="76"/>
      <c r="N30" s="76"/>
      <c r="O30" s="76"/>
      <c r="P30" s="76"/>
      <c r="Q30" s="76"/>
      <c r="R30" s="76"/>
      <c r="S30" s="76"/>
      <c r="T30" s="76"/>
      <c r="U30" s="76"/>
      <c r="V30" s="76"/>
      <c r="W30" s="76"/>
      <c r="X30" s="76"/>
      <c r="Y30" s="76"/>
      <c r="Z30" s="76"/>
      <c r="AA30" s="76"/>
    </row>
    <row r="31" spans="1:27"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row>
    <row r="32" spans="1:27" ht="43.5" customHeight="1">
      <c r="A32" s="76"/>
      <c r="B32" s="81" t="s">
        <v>1237</v>
      </c>
      <c r="C32" s="81" t="s">
        <v>1238</v>
      </c>
      <c r="D32" s="82" t="str">
        <f>'INPUT CE'!$C$7</f>
        <v>CONSUNTIVO 2019</v>
      </c>
      <c r="E32" s="82" t="str">
        <f>'INPUT CE'!$D$7</f>
        <v>CONSUNTIVO 2020</v>
      </c>
      <c r="F32" s="82" t="str">
        <f>'INPUT CE'!$E$7</f>
        <v>CONSUNTIVO 2021</v>
      </c>
      <c r="G32" s="83" t="str">
        <f>CONCATENATE('INPUT CE'!$E$7," ",'INPUT CE'!$F$7)</f>
        <v>CONSUNTIVO 2021 Di cui Covid</v>
      </c>
      <c r="H32" s="82" t="s">
        <v>1239</v>
      </c>
      <c r="I32" s="82" t="s">
        <v>1240</v>
      </c>
      <c r="J32" s="405" t="s">
        <v>1243</v>
      </c>
      <c r="K32" s="406"/>
      <c r="L32" s="76"/>
      <c r="M32" s="76"/>
      <c r="N32" s="76"/>
      <c r="O32" s="76"/>
      <c r="P32" s="76"/>
      <c r="Q32" s="76"/>
      <c r="R32" s="76"/>
      <c r="S32" s="76"/>
      <c r="T32" s="76"/>
      <c r="U32" s="76"/>
      <c r="V32" s="76"/>
      <c r="W32" s="76"/>
      <c r="X32" s="76"/>
      <c r="Y32" s="76"/>
      <c r="Z32" s="76"/>
      <c r="AA32" s="76"/>
    </row>
    <row r="33" spans="1:27" ht="15.75" customHeight="1">
      <c r="A33" s="76" t="s">
        <v>1282</v>
      </c>
      <c r="B33" s="84" t="s">
        <v>1281</v>
      </c>
      <c r="C33" s="84" t="s">
        <v>1281</v>
      </c>
      <c r="D33" s="86">
        <f t="shared" ref="D33:G33" si="3">D9+D10+D11+D12+D13+D14</f>
        <v>63474665.400000006</v>
      </c>
      <c r="E33" s="86">
        <f t="shared" si="3"/>
        <v>61685650.010000005</v>
      </c>
      <c r="F33" s="86">
        <f t="shared" si="3"/>
        <v>73280274.310000002</v>
      </c>
      <c r="G33" s="86">
        <f t="shared" si="3"/>
        <v>8626370.1599999983</v>
      </c>
      <c r="H33" s="86">
        <f t="shared" ref="H33" si="4">F33-E33</f>
        <v>11594624.299999997</v>
      </c>
      <c r="I33" s="87">
        <f t="shared" ref="I33:I42" si="5">F33/E33-1</f>
        <v>0.18796307241830745</v>
      </c>
      <c r="J33" s="404"/>
      <c r="K33" s="403"/>
      <c r="L33" s="76"/>
      <c r="M33" s="76"/>
      <c r="N33" s="76"/>
      <c r="O33" s="76"/>
      <c r="P33" s="76"/>
      <c r="Q33" s="76"/>
      <c r="R33" s="76"/>
      <c r="S33" s="76"/>
      <c r="T33" s="76"/>
      <c r="U33" s="76"/>
      <c r="V33" s="76"/>
      <c r="W33" s="76"/>
      <c r="X33" s="76"/>
      <c r="Y33" s="76"/>
      <c r="Z33" s="76"/>
      <c r="AA33" s="76"/>
    </row>
    <row r="34" spans="1:27" ht="15.75" customHeight="1">
      <c r="A34" s="76" t="str">
        <f t="shared" ref="A34:A42" si="6">CONCATENATE("di cui ",$A$33)</f>
        <v>di cui Privati_Osp</v>
      </c>
      <c r="B34" s="89" t="s">
        <v>1283</v>
      </c>
      <c r="C34" s="89" t="s">
        <v>1283</v>
      </c>
      <c r="D34" s="93"/>
      <c r="E34" s="94">
        <f>54514009.41+684682.3</f>
        <v>55198691.709999993</v>
      </c>
      <c r="F34" s="94">
        <v>65014145.210000001</v>
      </c>
      <c r="G34" s="391">
        <f>2006386.75+5629231.25</f>
        <v>7635618</v>
      </c>
      <c r="H34" s="85">
        <v>2006386.75</v>
      </c>
      <c r="I34" s="90">
        <f t="shared" si="5"/>
        <v>0.17782040109877828</v>
      </c>
      <c r="J34" s="402" t="s">
        <v>1702</v>
      </c>
      <c r="K34" s="403"/>
      <c r="L34" s="76"/>
      <c r="M34" s="76"/>
      <c r="N34" s="76"/>
      <c r="O34" s="76"/>
      <c r="P34" s="76"/>
      <c r="Q34" s="76"/>
      <c r="R34" s="76"/>
      <c r="S34" s="76"/>
      <c r="T34" s="76"/>
      <c r="U34" s="76"/>
      <c r="V34" s="76"/>
      <c r="W34" s="76"/>
      <c r="X34" s="76"/>
      <c r="Y34" s="76"/>
      <c r="Z34" s="76"/>
      <c r="AA34" s="76"/>
    </row>
    <row r="35" spans="1:27" ht="15.75" customHeight="1">
      <c r="A35" s="76" t="str">
        <f t="shared" si="6"/>
        <v>di cui Privati_Osp</v>
      </c>
      <c r="B35" s="89" t="s">
        <v>1284</v>
      </c>
      <c r="C35" s="89" t="s">
        <v>1284</v>
      </c>
      <c r="D35" s="93"/>
      <c r="E35" s="94">
        <v>3685456.45</v>
      </c>
      <c r="F35" s="94">
        <v>4534578.4000000004</v>
      </c>
      <c r="G35" s="94">
        <v>175702.45</v>
      </c>
      <c r="H35" s="85">
        <v>175702.45</v>
      </c>
      <c r="I35" s="90">
        <f t="shared" si="5"/>
        <v>0.23039804201186542</v>
      </c>
      <c r="J35" s="413" t="s">
        <v>1663</v>
      </c>
      <c r="K35" s="413"/>
      <c r="L35" s="76"/>
      <c r="M35" s="76"/>
      <c r="N35" s="76"/>
      <c r="O35" s="76"/>
      <c r="P35" s="76"/>
      <c r="Q35" s="76"/>
      <c r="R35" s="76"/>
      <c r="S35" s="76"/>
      <c r="T35" s="76"/>
      <c r="U35" s="76"/>
      <c r="V35" s="76"/>
      <c r="W35" s="76"/>
      <c r="X35" s="76"/>
      <c r="Y35" s="76"/>
      <c r="Z35" s="76"/>
      <c r="AA35" s="76"/>
    </row>
    <row r="36" spans="1:27" ht="15.75" customHeight="1">
      <c r="A36" s="76" t="str">
        <f t="shared" si="6"/>
        <v>di cui Privati_Osp</v>
      </c>
      <c r="B36" s="89" t="s">
        <v>1285</v>
      </c>
      <c r="C36" s="89" t="s">
        <v>1285</v>
      </c>
      <c r="D36" s="93"/>
      <c r="E36" s="94">
        <v>0</v>
      </c>
      <c r="F36" s="94"/>
      <c r="G36" s="94"/>
      <c r="H36" s="85"/>
      <c r="I36" s="90" t="e">
        <f t="shared" si="5"/>
        <v>#DIV/0!</v>
      </c>
      <c r="J36" s="413"/>
      <c r="K36" s="413"/>
      <c r="L36" s="76"/>
      <c r="M36" s="76"/>
      <c r="N36" s="76"/>
      <c r="O36" s="76"/>
      <c r="P36" s="76"/>
      <c r="Q36" s="76"/>
      <c r="R36" s="76"/>
      <c r="S36" s="76"/>
      <c r="T36" s="76"/>
      <c r="U36" s="76"/>
      <c r="V36" s="76"/>
      <c r="W36" s="76"/>
      <c r="X36" s="76"/>
      <c r="Y36" s="76"/>
      <c r="Z36" s="76"/>
      <c r="AA36" s="76"/>
    </row>
    <row r="37" spans="1:27" ht="15.75" customHeight="1">
      <c r="A37" s="76" t="str">
        <f t="shared" si="6"/>
        <v>di cui Privati_Osp</v>
      </c>
      <c r="B37" s="89" t="s">
        <v>1263</v>
      </c>
      <c r="C37" s="89" t="s">
        <v>1263</v>
      </c>
      <c r="D37" s="93"/>
      <c r="E37" s="94">
        <v>2740000</v>
      </c>
      <c r="F37" s="94">
        <v>2740000</v>
      </c>
      <c r="G37" s="94"/>
      <c r="H37" s="85"/>
      <c r="I37" s="90">
        <f t="shared" si="5"/>
        <v>0</v>
      </c>
      <c r="J37" s="413" t="s">
        <v>1664</v>
      </c>
      <c r="K37" s="413"/>
      <c r="L37" s="76"/>
      <c r="M37" s="76"/>
      <c r="N37" s="76"/>
      <c r="O37" s="76"/>
      <c r="P37" s="76"/>
      <c r="Q37" s="76"/>
      <c r="R37" s="76"/>
      <c r="S37" s="76"/>
      <c r="T37" s="76"/>
      <c r="U37" s="76"/>
      <c r="V37" s="76"/>
      <c r="W37" s="76"/>
      <c r="X37" s="76"/>
      <c r="Y37" s="76"/>
      <c r="Z37" s="76"/>
      <c r="AA37" s="76"/>
    </row>
    <row r="38" spans="1:27" ht="15.75" customHeight="1">
      <c r="A38" s="76" t="str">
        <f t="shared" si="6"/>
        <v>di cui Privati_Osp</v>
      </c>
      <c r="B38" s="89" t="s">
        <v>1286</v>
      </c>
      <c r="C38" s="89" t="s">
        <v>1286</v>
      </c>
      <c r="D38" s="93"/>
      <c r="E38" s="94">
        <v>0</v>
      </c>
      <c r="F38" s="94"/>
      <c r="G38" s="94"/>
      <c r="H38" s="85"/>
      <c r="I38" s="90" t="e">
        <f t="shared" si="5"/>
        <v>#DIV/0!</v>
      </c>
      <c r="J38" s="413"/>
      <c r="K38" s="413"/>
      <c r="L38" s="76"/>
      <c r="M38" s="76"/>
      <c r="N38" s="76"/>
      <c r="O38" s="76"/>
      <c r="P38" s="76"/>
      <c r="Q38" s="76"/>
      <c r="R38" s="76"/>
      <c r="S38" s="76"/>
      <c r="T38" s="76"/>
      <c r="U38" s="76"/>
      <c r="V38" s="76"/>
      <c r="W38" s="76"/>
      <c r="X38" s="76"/>
      <c r="Y38" s="76"/>
      <c r="Z38" s="76"/>
      <c r="AA38" s="76"/>
    </row>
    <row r="39" spans="1:27" ht="15.75" customHeight="1">
      <c r="A39" s="76" t="str">
        <f t="shared" si="6"/>
        <v>di cui Privati_Osp</v>
      </c>
      <c r="B39" s="89" t="s">
        <v>1287</v>
      </c>
      <c r="C39" s="89" t="s">
        <v>1287</v>
      </c>
      <c r="D39" s="93"/>
      <c r="E39" s="94">
        <v>0</v>
      </c>
      <c r="F39" s="94"/>
      <c r="G39" s="94"/>
      <c r="H39" s="85">
        <v>25407.83</v>
      </c>
      <c r="I39" s="90" t="e">
        <f t="shared" si="5"/>
        <v>#DIV/0!</v>
      </c>
      <c r="J39" s="413" t="s">
        <v>1665</v>
      </c>
      <c r="K39" s="413"/>
      <c r="L39" s="76"/>
      <c r="M39" s="76"/>
      <c r="N39" s="76"/>
      <c r="O39" s="76"/>
      <c r="P39" s="76"/>
      <c r="Q39" s="76"/>
      <c r="R39" s="76"/>
      <c r="S39" s="76"/>
      <c r="T39" s="76"/>
      <c r="U39" s="76"/>
      <c r="V39" s="76"/>
      <c r="W39" s="76"/>
      <c r="X39" s="76"/>
      <c r="Y39" s="76"/>
      <c r="Z39" s="76"/>
      <c r="AA39" s="76"/>
    </row>
    <row r="40" spans="1:27" ht="15.75" customHeight="1">
      <c r="A40" s="76" t="str">
        <f t="shared" si="6"/>
        <v>di cui Privati_Osp</v>
      </c>
      <c r="B40" s="89" t="s">
        <v>1288</v>
      </c>
      <c r="C40" s="89" t="s">
        <v>1289</v>
      </c>
      <c r="D40" s="93"/>
      <c r="E40" s="94">
        <v>0</v>
      </c>
      <c r="F40" s="94">
        <v>486830.52000000008</v>
      </c>
      <c r="G40" s="94">
        <v>487736.46000000008</v>
      </c>
      <c r="H40" s="85">
        <v>487736.46000000008</v>
      </c>
      <c r="I40" s="90" t="e">
        <f t="shared" si="5"/>
        <v>#DIV/0!</v>
      </c>
      <c r="J40" s="413" t="s">
        <v>1666</v>
      </c>
      <c r="K40" s="413"/>
      <c r="L40" s="76"/>
      <c r="M40" s="76"/>
      <c r="N40" s="76"/>
      <c r="O40" s="76"/>
      <c r="P40" s="76"/>
      <c r="Q40" s="76"/>
      <c r="R40" s="76"/>
      <c r="S40" s="76"/>
      <c r="T40" s="76"/>
      <c r="U40" s="76"/>
      <c r="V40" s="76"/>
      <c r="W40" s="76"/>
      <c r="X40" s="76"/>
      <c r="Y40" s="76"/>
      <c r="Z40" s="76"/>
      <c r="AA40" s="76"/>
    </row>
    <row r="41" spans="1:27" ht="15.75" customHeight="1">
      <c r="A41" s="76" t="str">
        <f t="shared" si="6"/>
        <v>di cui Privati_Osp</v>
      </c>
      <c r="B41" s="100" t="s">
        <v>1271</v>
      </c>
      <c r="C41" s="89"/>
      <c r="D41" s="93"/>
      <c r="E41" s="94">
        <v>0</v>
      </c>
      <c r="F41" s="94">
        <v>327313.24999999994</v>
      </c>
      <c r="G41" s="94">
        <f>F41</f>
        <v>327313.24999999994</v>
      </c>
      <c r="H41" s="85"/>
      <c r="I41" s="90" t="e">
        <f t="shared" si="5"/>
        <v>#DIV/0!</v>
      </c>
      <c r="J41" s="413" t="s">
        <v>1666</v>
      </c>
      <c r="K41" s="413"/>
      <c r="L41" s="76"/>
      <c r="M41" s="76"/>
      <c r="N41" s="76"/>
      <c r="O41" s="76"/>
      <c r="P41" s="76"/>
      <c r="Q41" s="76"/>
      <c r="R41" s="76"/>
      <c r="S41" s="76"/>
      <c r="T41" s="76"/>
      <c r="U41" s="76"/>
      <c r="V41" s="76"/>
      <c r="W41" s="76"/>
      <c r="X41" s="76"/>
      <c r="Y41" s="76"/>
      <c r="Z41" s="76"/>
      <c r="AA41" s="76"/>
    </row>
    <row r="42" spans="1:27" ht="15.75" customHeight="1">
      <c r="A42" s="76" t="str">
        <f t="shared" si="6"/>
        <v>di cui Privati_Osp</v>
      </c>
      <c r="B42" s="89" t="s">
        <v>1251</v>
      </c>
      <c r="C42" s="89" t="s">
        <v>1251</v>
      </c>
      <c r="D42" s="93"/>
      <c r="E42" s="94">
        <v>61501.85</v>
      </c>
      <c r="F42" s="94">
        <f>151991.1+25407.83+8</f>
        <v>177406.93</v>
      </c>
      <c r="G42" s="94"/>
      <c r="H42" s="85">
        <v>5435.65</v>
      </c>
      <c r="I42" s="90">
        <f t="shared" si="5"/>
        <v>1.8845787565739891</v>
      </c>
      <c r="J42" s="413" t="s">
        <v>1703</v>
      </c>
      <c r="K42" s="413"/>
      <c r="L42" s="76"/>
      <c r="M42" s="76"/>
      <c r="N42" s="76"/>
      <c r="O42" s="76"/>
      <c r="P42" s="76"/>
      <c r="Q42" s="76"/>
      <c r="R42" s="76"/>
      <c r="S42" s="76"/>
      <c r="T42" s="76"/>
      <c r="U42" s="76"/>
      <c r="V42" s="76"/>
      <c r="W42" s="76"/>
      <c r="X42" s="76"/>
      <c r="Y42" s="76"/>
      <c r="Z42" s="76"/>
      <c r="AA42" s="76"/>
    </row>
    <row r="43" spans="1:27" ht="15.75" customHeight="1">
      <c r="A43" s="76"/>
      <c r="B43" s="96" t="s">
        <v>1252</v>
      </c>
      <c r="C43" s="96"/>
      <c r="D43" s="98"/>
      <c r="E43" s="98">
        <f t="shared" ref="E43:G43" si="7">E33-SUM(E34:E42)</f>
        <v>0</v>
      </c>
      <c r="F43" s="98">
        <f t="shared" si="7"/>
        <v>0</v>
      </c>
      <c r="G43" s="98">
        <f t="shared" si="7"/>
        <v>0</v>
      </c>
      <c r="H43" s="76"/>
      <c r="I43" s="76"/>
      <c r="J43" s="76"/>
      <c r="K43" s="76"/>
      <c r="L43" s="76"/>
      <c r="M43" s="76"/>
      <c r="N43" s="76"/>
      <c r="O43" s="76"/>
      <c r="P43" s="76"/>
      <c r="Q43" s="76"/>
      <c r="R43" s="76"/>
      <c r="S43" s="76"/>
      <c r="T43" s="76"/>
      <c r="U43" s="76"/>
      <c r="V43" s="76"/>
      <c r="W43" s="76"/>
      <c r="X43" s="76"/>
      <c r="Y43" s="76"/>
      <c r="Z43" s="76"/>
      <c r="AA43" s="76"/>
    </row>
    <row r="44" spans="1:27" ht="15.75" customHeight="1">
      <c r="A44" s="76"/>
      <c r="B44" s="76"/>
      <c r="C44" s="76"/>
      <c r="D44" s="76"/>
      <c r="E44" s="76"/>
      <c r="F44" s="76"/>
      <c r="G44" s="384"/>
      <c r="H44" s="384"/>
      <c r="I44" s="384"/>
      <c r="J44" s="384"/>
      <c r="K44" s="384"/>
      <c r="L44" s="76"/>
      <c r="M44" s="76"/>
      <c r="N44" s="76"/>
      <c r="O44" s="76"/>
      <c r="P44" s="76"/>
      <c r="Q44" s="76"/>
      <c r="R44" s="76"/>
      <c r="S44" s="76"/>
      <c r="T44" s="76"/>
      <c r="U44" s="76"/>
      <c r="V44" s="76"/>
      <c r="W44" s="76"/>
      <c r="X44" s="76"/>
      <c r="Y44" s="76"/>
      <c r="Z44" s="76"/>
      <c r="AA44" s="76"/>
    </row>
    <row r="45" spans="1:27" ht="15.75" customHeight="1">
      <c r="A45" s="76"/>
      <c r="B45" s="95" t="s">
        <v>1290</v>
      </c>
      <c r="C45" s="95"/>
      <c r="D45" s="76"/>
      <c r="E45" s="76"/>
      <c r="F45" s="76"/>
      <c r="G45" s="384"/>
      <c r="H45" s="385"/>
      <c r="I45" s="384"/>
      <c r="J45" s="384"/>
      <c r="K45" s="384"/>
      <c r="L45" s="76"/>
      <c r="M45" s="76"/>
      <c r="N45" s="76"/>
      <c r="O45" s="76"/>
      <c r="P45" s="76"/>
      <c r="Q45" s="76"/>
      <c r="R45" s="76"/>
      <c r="S45" s="76"/>
      <c r="T45" s="76"/>
      <c r="U45" s="76"/>
      <c r="V45" s="76"/>
      <c r="W45" s="76"/>
      <c r="X45" s="76"/>
      <c r="Y45" s="76"/>
      <c r="Z45" s="76"/>
      <c r="AA45" s="76"/>
    </row>
    <row r="46" spans="1:27" ht="15.75" customHeight="1">
      <c r="A46" s="76"/>
      <c r="B46" s="95"/>
      <c r="C46" s="95"/>
      <c r="D46" s="76"/>
      <c r="E46" s="76"/>
      <c r="F46" s="76"/>
      <c r="G46" s="386"/>
      <c r="H46" s="385"/>
      <c r="I46" s="384"/>
      <c r="J46" s="384"/>
      <c r="K46" s="384"/>
      <c r="L46" s="76"/>
      <c r="M46" s="76"/>
      <c r="N46" s="76"/>
      <c r="O46" s="76"/>
      <c r="P46" s="76"/>
      <c r="Q46" s="76"/>
      <c r="R46" s="76"/>
      <c r="S46" s="76"/>
      <c r="T46" s="76"/>
      <c r="U46" s="76"/>
      <c r="V46" s="76"/>
      <c r="W46" s="76"/>
      <c r="X46" s="76"/>
      <c r="Y46" s="76"/>
      <c r="Z46" s="76"/>
      <c r="AA46" s="76"/>
    </row>
    <row r="47" spans="1:27" ht="15.75" customHeight="1">
      <c r="A47" s="76"/>
      <c r="B47" s="76"/>
      <c r="C47" s="76"/>
      <c r="D47" s="76"/>
      <c r="E47" s="76"/>
      <c r="F47" s="76"/>
      <c r="G47" s="386"/>
      <c r="H47" s="384"/>
      <c r="I47" s="384"/>
      <c r="J47" s="384"/>
      <c r="K47" s="384"/>
      <c r="L47" s="76"/>
      <c r="M47" s="76"/>
      <c r="N47" s="76"/>
      <c r="O47" s="76"/>
      <c r="P47" s="76"/>
      <c r="Q47" s="76"/>
      <c r="R47" s="76"/>
      <c r="S47" s="76"/>
      <c r="T47" s="76"/>
      <c r="U47" s="76"/>
      <c r="V47" s="76"/>
      <c r="W47" s="76"/>
      <c r="X47" s="76"/>
      <c r="Y47" s="76"/>
      <c r="Z47" s="76"/>
      <c r="AA47" s="76"/>
    </row>
    <row r="48" spans="1:27"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1:27"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1:27" ht="15.75" customHeight="1">
      <c r="A50" s="76"/>
      <c r="B50" s="77" t="s">
        <v>1291</v>
      </c>
      <c r="C50" s="78"/>
      <c r="D50" s="79"/>
      <c r="E50" s="79"/>
      <c r="F50" s="79"/>
      <c r="G50" s="79"/>
      <c r="H50" s="79"/>
      <c r="I50" s="80"/>
      <c r="J50" s="76"/>
      <c r="K50" s="76"/>
      <c r="L50" s="76"/>
      <c r="M50" s="76"/>
      <c r="N50" s="76"/>
      <c r="O50" s="76"/>
      <c r="P50" s="76"/>
      <c r="Q50" s="76"/>
      <c r="R50" s="76"/>
      <c r="S50" s="76"/>
      <c r="T50" s="76"/>
      <c r="U50" s="76"/>
      <c r="V50" s="76"/>
      <c r="W50" s="76"/>
      <c r="X50" s="76"/>
      <c r="Y50" s="76"/>
      <c r="Z50" s="76"/>
      <c r="AA50" s="76"/>
    </row>
    <row r="51" spans="1:27"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1:27" ht="42.75" customHeight="1">
      <c r="A52" s="76"/>
      <c r="B52" s="81" t="s">
        <v>1237</v>
      </c>
      <c r="C52" s="81" t="s">
        <v>1238</v>
      </c>
      <c r="D52" s="82" t="str">
        <f>'INPUT CE'!$C$7</f>
        <v>CONSUNTIVO 2019</v>
      </c>
      <c r="E52" s="82" t="str">
        <f>'INPUT CE'!$D$7</f>
        <v>CONSUNTIVO 2020</v>
      </c>
      <c r="F52" s="82" t="str">
        <f>'INPUT CE'!$E$7</f>
        <v>CONSUNTIVO 2021</v>
      </c>
      <c r="G52" s="83" t="str">
        <f>CONCATENATE('INPUT CE'!$E$7," ",'INPUT CE'!$F$7)</f>
        <v>CONSUNTIVO 2021 Di cui Covid</v>
      </c>
      <c r="H52" s="82" t="s">
        <v>1239</v>
      </c>
      <c r="I52" s="82" t="s">
        <v>1240</v>
      </c>
      <c r="J52" s="405" t="s">
        <v>1243</v>
      </c>
      <c r="K52" s="406"/>
      <c r="L52" s="76"/>
      <c r="M52" s="76"/>
      <c r="N52" s="76"/>
      <c r="O52" s="76"/>
      <c r="P52" s="76"/>
      <c r="Q52" s="76"/>
      <c r="R52" s="76"/>
      <c r="S52" s="76"/>
      <c r="T52" s="76"/>
      <c r="U52" s="76"/>
      <c r="V52" s="76"/>
      <c r="W52" s="76"/>
      <c r="X52" s="76"/>
      <c r="Y52" s="76"/>
      <c r="Z52" s="76"/>
      <c r="AA52" s="76"/>
    </row>
    <row r="53" spans="1:27" ht="15.75" customHeight="1">
      <c r="A53" s="76" t="s">
        <v>1292</v>
      </c>
      <c r="B53" s="84" t="s">
        <v>1291</v>
      </c>
      <c r="C53" s="84" t="s">
        <v>1291</v>
      </c>
      <c r="D53" s="86">
        <f t="shared" ref="D53:G53" si="8">D15+D16</f>
        <v>8711854.3599999994</v>
      </c>
      <c r="E53" s="86">
        <f t="shared" si="8"/>
        <v>8196602.75</v>
      </c>
      <c r="F53" s="86">
        <f t="shared" si="8"/>
        <v>8449209.8699999992</v>
      </c>
      <c r="G53" s="86">
        <f t="shared" si="8"/>
        <v>45072.85</v>
      </c>
      <c r="H53" s="86">
        <f t="shared" ref="H53" si="9">F53-E53</f>
        <v>252607.11999999918</v>
      </c>
      <c r="I53" s="87">
        <f t="shared" ref="I53:I61" si="10">F53/E53-1</f>
        <v>3.0818514414401754E-2</v>
      </c>
      <c r="J53" s="404"/>
      <c r="K53" s="403"/>
      <c r="L53" s="76"/>
      <c r="M53" s="76"/>
      <c r="N53" s="76"/>
      <c r="O53" s="76"/>
      <c r="P53" s="76"/>
      <c r="Q53" s="76"/>
      <c r="R53" s="76"/>
      <c r="S53" s="76"/>
      <c r="T53" s="76"/>
      <c r="U53" s="76"/>
      <c r="V53" s="76"/>
      <c r="W53" s="76"/>
      <c r="X53" s="76"/>
      <c r="Y53" s="76"/>
      <c r="Z53" s="76"/>
      <c r="AA53" s="76"/>
    </row>
    <row r="54" spans="1:27" ht="15.75" customHeight="1">
      <c r="A54" s="76" t="str">
        <f t="shared" ref="A54:A61" si="11">CONCATENATE("di cui ",$A$53)</f>
        <v>di cui Privati_Amb</v>
      </c>
      <c r="B54" s="100" t="s">
        <v>1293</v>
      </c>
      <c r="C54" s="89" t="s">
        <v>1293</v>
      </c>
      <c r="D54" s="93"/>
      <c r="E54" s="94">
        <v>8092632.1299999999</v>
      </c>
      <c r="F54" s="94">
        <v>8270413.8700000001</v>
      </c>
      <c r="G54" s="371">
        <v>7945.75</v>
      </c>
      <c r="H54" s="85">
        <v>7945.75</v>
      </c>
      <c r="I54" s="90">
        <f t="shared" si="10"/>
        <v>2.1968345668518685E-2</v>
      </c>
      <c r="J54" s="402"/>
      <c r="K54" s="403"/>
      <c r="L54" s="76"/>
      <c r="M54" s="76"/>
      <c r="N54" s="76"/>
      <c r="O54" s="76"/>
      <c r="P54" s="76"/>
      <c r="Q54" s="76"/>
      <c r="R54" s="76"/>
      <c r="S54" s="76"/>
      <c r="T54" s="76"/>
      <c r="U54" s="76"/>
      <c r="V54" s="76"/>
      <c r="W54" s="76"/>
      <c r="X54" s="76"/>
      <c r="Y54" s="76"/>
      <c r="Z54" s="76"/>
      <c r="AA54" s="76"/>
    </row>
    <row r="55" spans="1:27" ht="15.75" customHeight="1">
      <c r="A55" s="76" t="str">
        <f t="shared" si="11"/>
        <v>di cui Privati_Amb</v>
      </c>
      <c r="B55" s="100" t="s">
        <v>1284</v>
      </c>
      <c r="C55" s="89" t="s">
        <v>1284</v>
      </c>
      <c r="D55" s="93"/>
      <c r="E55" s="94">
        <v>0</v>
      </c>
      <c r="F55" s="94"/>
      <c r="G55" s="94"/>
      <c r="H55" s="85"/>
      <c r="I55" s="90" t="e">
        <f t="shared" si="10"/>
        <v>#DIV/0!</v>
      </c>
      <c r="J55" s="402"/>
      <c r="K55" s="403"/>
      <c r="L55" s="76"/>
      <c r="M55" s="76"/>
      <c r="N55" s="76"/>
      <c r="O55" s="76"/>
      <c r="P55" s="76"/>
      <c r="Q55" s="76"/>
      <c r="R55" s="76"/>
      <c r="S55" s="76"/>
      <c r="T55" s="76"/>
      <c r="U55" s="76"/>
      <c r="V55" s="76"/>
      <c r="W55" s="76"/>
      <c r="X55" s="76"/>
      <c r="Y55" s="76"/>
      <c r="Z55" s="76"/>
      <c r="AA55" s="76"/>
    </row>
    <row r="56" spans="1:27" ht="15.75" customHeight="1">
      <c r="A56" s="76" t="str">
        <f t="shared" si="11"/>
        <v>di cui Privati_Amb</v>
      </c>
      <c r="B56" s="100" t="s">
        <v>1285</v>
      </c>
      <c r="C56" s="89" t="s">
        <v>1285</v>
      </c>
      <c r="D56" s="93"/>
      <c r="E56" s="94">
        <v>103970.62</v>
      </c>
      <c r="F56" s="94">
        <v>130789.82</v>
      </c>
      <c r="G56" s="94"/>
      <c r="H56" s="85"/>
      <c r="I56" s="90">
        <f t="shared" si="10"/>
        <v>0.2579497938936981</v>
      </c>
      <c r="J56" s="402"/>
      <c r="K56" s="403"/>
      <c r="L56" s="76"/>
      <c r="M56" s="76"/>
      <c r="N56" s="76"/>
      <c r="O56" s="76"/>
      <c r="P56" s="76"/>
      <c r="Q56" s="76"/>
      <c r="R56" s="76"/>
      <c r="S56" s="76"/>
      <c r="T56" s="76"/>
      <c r="U56" s="76"/>
      <c r="V56" s="76"/>
      <c r="W56" s="76"/>
      <c r="X56" s="76"/>
      <c r="Y56" s="76"/>
      <c r="Z56" s="76"/>
      <c r="AA56" s="76"/>
    </row>
    <row r="57" spans="1:27" ht="15.75" customHeight="1">
      <c r="A57" s="76" t="str">
        <f t="shared" si="11"/>
        <v>di cui Privati_Amb</v>
      </c>
      <c r="B57" s="100" t="s">
        <v>1263</v>
      </c>
      <c r="C57" s="89" t="s">
        <v>1263</v>
      </c>
      <c r="D57" s="93"/>
      <c r="E57" s="94"/>
      <c r="F57" s="94"/>
      <c r="G57" s="94"/>
      <c r="H57" s="85"/>
      <c r="I57" s="90" t="e">
        <f t="shared" si="10"/>
        <v>#DIV/0!</v>
      </c>
      <c r="J57" s="402"/>
      <c r="K57" s="403"/>
      <c r="L57" s="76"/>
      <c r="M57" s="76"/>
      <c r="N57" s="76"/>
      <c r="O57" s="76"/>
      <c r="P57" s="76"/>
      <c r="Q57" s="76"/>
      <c r="R57" s="76"/>
      <c r="S57" s="76"/>
      <c r="T57" s="76"/>
      <c r="U57" s="76"/>
      <c r="V57" s="76"/>
      <c r="W57" s="76"/>
      <c r="X57" s="76"/>
      <c r="Y57" s="76"/>
      <c r="Z57" s="76"/>
      <c r="AA57" s="76"/>
    </row>
    <row r="58" spans="1:27" ht="15.75" customHeight="1">
      <c r="A58" s="76" t="str">
        <f t="shared" si="11"/>
        <v>di cui Privati_Amb</v>
      </c>
      <c r="B58" s="100" t="s">
        <v>1286</v>
      </c>
      <c r="C58" s="89" t="s">
        <v>1286</v>
      </c>
      <c r="D58" s="93"/>
      <c r="E58" s="94"/>
      <c r="F58" s="94"/>
      <c r="G58" s="94"/>
      <c r="H58" s="85"/>
      <c r="I58" s="90" t="e">
        <f t="shared" si="10"/>
        <v>#DIV/0!</v>
      </c>
      <c r="J58" s="402"/>
      <c r="K58" s="403"/>
      <c r="L58" s="76"/>
      <c r="M58" s="76"/>
      <c r="N58" s="76"/>
      <c r="O58" s="76"/>
      <c r="P58" s="76"/>
      <c r="Q58" s="76"/>
      <c r="R58" s="76"/>
      <c r="S58" s="76"/>
      <c r="T58" s="76"/>
      <c r="U58" s="76"/>
      <c r="V58" s="76"/>
      <c r="W58" s="76"/>
      <c r="X58" s="76"/>
      <c r="Y58" s="76"/>
      <c r="Z58" s="76"/>
      <c r="AA58" s="76"/>
    </row>
    <row r="59" spans="1:27" ht="15.75" customHeight="1">
      <c r="A59" s="76" t="str">
        <f t="shared" si="11"/>
        <v>di cui Privati_Amb</v>
      </c>
      <c r="B59" s="100" t="s">
        <v>1287</v>
      </c>
      <c r="C59" s="89" t="s">
        <v>1294</v>
      </c>
      <c r="D59" s="93"/>
      <c r="E59" s="94">
        <v>0</v>
      </c>
      <c r="F59" s="94"/>
      <c r="G59" s="94"/>
      <c r="H59" s="85"/>
      <c r="I59" s="90" t="e">
        <f t="shared" si="10"/>
        <v>#DIV/0!</v>
      </c>
      <c r="J59" s="402"/>
      <c r="K59" s="403"/>
      <c r="L59" s="76"/>
      <c r="M59" s="76"/>
      <c r="N59" s="76"/>
      <c r="O59" s="76"/>
      <c r="P59" s="76"/>
      <c r="Q59" s="76"/>
      <c r="R59" s="76"/>
      <c r="S59" s="76"/>
      <c r="T59" s="76"/>
      <c r="U59" s="76"/>
      <c r="V59" s="76"/>
      <c r="W59" s="76"/>
      <c r="X59" s="76"/>
      <c r="Y59" s="76"/>
      <c r="Z59" s="76"/>
      <c r="AA59" s="76"/>
    </row>
    <row r="60" spans="1:27" ht="15.75" customHeight="1">
      <c r="A60" s="76" t="str">
        <f t="shared" si="11"/>
        <v>di cui Privati_Amb</v>
      </c>
      <c r="B60" s="100" t="s">
        <v>1288</v>
      </c>
      <c r="C60" s="89" t="s">
        <v>1287</v>
      </c>
      <c r="D60" s="93"/>
      <c r="E60" s="94"/>
      <c r="F60" s="94">
        <v>38033.040000000001</v>
      </c>
      <c r="G60" s="94">
        <v>37127.1</v>
      </c>
      <c r="H60" s="85">
        <v>37127.1</v>
      </c>
      <c r="I60" s="90" t="e">
        <f t="shared" si="10"/>
        <v>#DIV/0!</v>
      </c>
      <c r="J60" s="413" t="s">
        <v>1666</v>
      </c>
      <c r="K60" s="413"/>
      <c r="L60" s="76"/>
      <c r="M60" s="76"/>
      <c r="N60" s="76"/>
      <c r="O60" s="76"/>
      <c r="P60" s="76"/>
      <c r="Q60" s="76"/>
      <c r="R60" s="76"/>
      <c r="S60" s="76"/>
      <c r="T60" s="76"/>
      <c r="U60" s="76"/>
      <c r="V60" s="76"/>
      <c r="W60" s="76"/>
      <c r="X60" s="76"/>
      <c r="Y60" s="76"/>
      <c r="Z60" s="76"/>
      <c r="AA60" s="76"/>
    </row>
    <row r="61" spans="1:27" ht="15.75" customHeight="1">
      <c r="A61" s="76" t="str">
        <f t="shared" si="11"/>
        <v>di cui Privati_Amb</v>
      </c>
      <c r="B61" s="100" t="s">
        <v>1251</v>
      </c>
      <c r="C61" s="89" t="s">
        <v>1295</v>
      </c>
      <c r="D61" s="93"/>
      <c r="E61" s="94"/>
      <c r="F61" s="94">
        <v>9973.14</v>
      </c>
      <c r="G61" s="94"/>
      <c r="H61" s="85"/>
      <c r="I61" s="90" t="e">
        <f t="shared" si="10"/>
        <v>#DIV/0!</v>
      </c>
      <c r="J61" s="402"/>
      <c r="K61" s="403"/>
      <c r="L61" s="76"/>
      <c r="M61" s="76"/>
      <c r="N61" s="76"/>
      <c r="O61" s="76"/>
      <c r="P61" s="76"/>
      <c r="Q61" s="76"/>
      <c r="R61" s="76"/>
      <c r="S61" s="76"/>
      <c r="T61" s="76"/>
      <c r="U61" s="76"/>
      <c r="V61" s="76"/>
      <c r="W61" s="76"/>
      <c r="X61" s="76"/>
      <c r="Y61" s="76"/>
      <c r="Z61" s="76"/>
      <c r="AA61" s="76"/>
    </row>
    <row r="62" spans="1:27" ht="15.75" customHeight="1">
      <c r="A62" s="76"/>
      <c r="B62" s="96" t="s">
        <v>1252</v>
      </c>
      <c r="C62" s="96" t="s">
        <v>1251</v>
      </c>
      <c r="D62" s="98"/>
      <c r="E62" s="98">
        <f t="shared" ref="E62:G62" si="12">E53-SUM(E54:E61)</f>
        <v>0</v>
      </c>
      <c r="F62" s="98">
        <f t="shared" si="12"/>
        <v>0</v>
      </c>
      <c r="G62" s="98">
        <f t="shared" si="12"/>
        <v>0</v>
      </c>
      <c r="H62" s="76"/>
      <c r="I62" s="76"/>
      <c r="J62" s="76"/>
      <c r="K62" s="76"/>
      <c r="L62" s="76"/>
      <c r="M62" s="76"/>
      <c r="N62" s="76"/>
      <c r="O62" s="76"/>
      <c r="P62" s="76"/>
      <c r="Q62" s="76"/>
      <c r="R62" s="76"/>
      <c r="S62" s="76"/>
      <c r="T62" s="76"/>
      <c r="U62" s="76"/>
      <c r="V62" s="76"/>
      <c r="W62" s="76"/>
      <c r="X62" s="76"/>
      <c r="Y62" s="76"/>
      <c r="Z62" s="76"/>
      <c r="AA62" s="76"/>
    </row>
    <row r="63" spans="1:27" ht="15.75" customHeight="1">
      <c r="A63" s="76"/>
      <c r="B63" s="76"/>
      <c r="C63" s="96"/>
      <c r="D63" s="98"/>
      <c r="E63" s="76"/>
      <c r="F63" s="76"/>
      <c r="G63" s="103"/>
      <c r="H63" s="76"/>
      <c r="I63" s="76"/>
      <c r="J63" s="76"/>
      <c r="K63" s="76"/>
      <c r="L63" s="76"/>
      <c r="M63" s="76"/>
      <c r="N63" s="76"/>
      <c r="O63" s="76"/>
      <c r="P63" s="76"/>
      <c r="Q63" s="76"/>
      <c r="R63" s="76"/>
      <c r="S63" s="76"/>
      <c r="T63" s="76"/>
      <c r="U63" s="76"/>
      <c r="V63" s="76"/>
      <c r="W63" s="76"/>
      <c r="X63" s="76"/>
      <c r="Y63" s="76"/>
      <c r="Z63" s="76"/>
      <c r="AA63" s="76"/>
    </row>
    <row r="64" spans="1:27" ht="15.75" customHeight="1">
      <c r="A64" s="76"/>
      <c r="B64" s="95" t="s">
        <v>1290</v>
      </c>
      <c r="C64" s="76"/>
      <c r="D64" s="76"/>
      <c r="E64" s="76"/>
      <c r="F64" s="384"/>
      <c r="G64" s="385"/>
      <c r="H64" s="384"/>
      <c r="I64" s="384"/>
      <c r="J64" s="384"/>
      <c r="K64" s="384"/>
      <c r="L64" s="76"/>
      <c r="M64" s="76"/>
      <c r="N64" s="76"/>
      <c r="O64" s="76"/>
      <c r="P64" s="76"/>
      <c r="Q64" s="76"/>
      <c r="R64" s="76"/>
      <c r="S64" s="76"/>
      <c r="T64" s="76"/>
      <c r="U64" s="76"/>
      <c r="V64" s="76"/>
      <c r="W64" s="76"/>
      <c r="X64" s="76"/>
      <c r="Y64" s="76"/>
      <c r="Z64" s="76"/>
      <c r="AA64" s="76"/>
    </row>
    <row r="65" spans="1:27" ht="15.75" customHeight="1">
      <c r="A65" s="76"/>
      <c r="B65" s="95"/>
      <c r="C65" s="95"/>
      <c r="D65" s="76"/>
      <c r="E65" s="76"/>
      <c r="F65" s="384"/>
      <c r="G65" s="384"/>
      <c r="H65" s="384"/>
      <c r="I65" s="384"/>
      <c r="J65" s="384"/>
      <c r="K65" s="384"/>
      <c r="L65" s="76"/>
      <c r="M65" s="76"/>
      <c r="N65" s="76"/>
      <c r="O65" s="76"/>
      <c r="P65" s="76"/>
      <c r="Q65" s="76"/>
      <c r="R65" s="76"/>
      <c r="S65" s="76"/>
      <c r="T65" s="76"/>
      <c r="U65" s="76"/>
      <c r="V65" s="76"/>
      <c r="W65" s="76"/>
      <c r="X65" s="76"/>
      <c r="Y65" s="76"/>
      <c r="Z65" s="76"/>
      <c r="AA65" s="76"/>
    </row>
    <row r="66" spans="1:27" ht="15.75" customHeight="1">
      <c r="A66" s="76"/>
      <c r="B66" s="76"/>
      <c r="C66" s="95"/>
      <c r="D66" s="76"/>
      <c r="E66" s="76"/>
      <c r="F66" s="384"/>
      <c r="G66" s="386"/>
      <c r="H66" s="386"/>
      <c r="I66" s="384"/>
      <c r="J66" s="384"/>
      <c r="K66" s="384"/>
      <c r="L66" s="76"/>
      <c r="M66" s="76"/>
      <c r="N66" s="76"/>
      <c r="O66" s="76"/>
      <c r="P66" s="76"/>
      <c r="Q66" s="76"/>
      <c r="R66" s="76"/>
      <c r="S66" s="76"/>
      <c r="T66" s="76"/>
      <c r="U66" s="76"/>
      <c r="V66" s="76"/>
      <c r="W66" s="76"/>
      <c r="X66" s="76"/>
      <c r="Y66" s="76"/>
      <c r="Z66" s="76"/>
      <c r="AA66" s="76"/>
    </row>
    <row r="67" spans="1:27" ht="15.75" customHeight="1">
      <c r="A67" s="76"/>
      <c r="B67" s="76"/>
      <c r="C67" s="76"/>
      <c r="D67" s="76"/>
      <c r="E67" s="76"/>
      <c r="F67" s="384"/>
      <c r="G67" s="384"/>
      <c r="H67" s="384"/>
      <c r="I67" s="384"/>
      <c r="J67" s="384"/>
      <c r="K67" s="384"/>
      <c r="L67" s="76"/>
      <c r="M67" s="76"/>
      <c r="N67" s="76"/>
      <c r="O67" s="76"/>
      <c r="P67" s="76"/>
      <c r="Q67" s="76"/>
      <c r="R67" s="76"/>
      <c r="S67" s="76"/>
      <c r="T67" s="76"/>
      <c r="U67" s="76"/>
      <c r="V67" s="76"/>
      <c r="W67" s="76"/>
      <c r="X67" s="76"/>
      <c r="Y67" s="76"/>
      <c r="Z67" s="76"/>
      <c r="AA67" s="76"/>
    </row>
    <row r="68" spans="1:27"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row>
    <row r="69" spans="1:27"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row>
    <row r="70" spans="1:27"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row>
    <row r="71" spans="1:27"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row>
    <row r="72" spans="1:27"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row>
    <row r="73" spans="1:27"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row>
    <row r="74" spans="1:27"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row>
    <row r="75" spans="1:27"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row>
    <row r="76" spans="1:27"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row>
    <row r="77" spans="1:27"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row>
    <row r="78" spans="1:27"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row>
    <row r="79" spans="1:27"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row>
    <row r="80" spans="1:27"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row>
    <row r="81" spans="1:27"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row>
    <row r="82" spans="1:27"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row>
    <row r="83" spans="1:27"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row>
    <row r="84" spans="1:27"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row>
    <row r="85" spans="1:27"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row>
    <row r="86" spans="1:27"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row>
    <row r="87" spans="1:27"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row>
    <row r="88" spans="1:27"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row>
    <row r="89" spans="1:27"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row>
    <row r="90" spans="1:27"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row>
    <row r="91" spans="1:27"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row>
    <row r="92" spans="1:27"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row>
    <row r="93" spans="1:27"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row>
    <row r="94" spans="1:27"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row>
    <row r="95" spans="1:27"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row>
    <row r="96" spans="1:27"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row>
    <row r="97" spans="1:27"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row>
    <row r="98" spans="1:27"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row>
    <row r="99" spans="1:27"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row>
    <row r="100" spans="1:27"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row>
    <row r="101" spans="1:27"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row>
    <row r="102" spans="1:27"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row>
    <row r="103" spans="1:27"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row>
    <row r="104" spans="1:27"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row>
    <row r="105" spans="1:27"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row>
    <row r="106" spans="1:27"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row>
    <row r="107" spans="1:27"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row>
    <row r="108" spans="1:27"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row>
    <row r="109" spans="1:27"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row>
    <row r="110" spans="1:27"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spans="1:27"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spans="1:27"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spans="1:27"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spans="1:27"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spans="1:27"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spans="1:27"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spans="1:27"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spans="1:27"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spans="1:27"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spans="1:27"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spans="1:27"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spans="1:27"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spans="1:27"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spans="1:27"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spans="1:27"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1:27"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1:27"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1:27"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1:27"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1:27"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1:27"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1:27"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1:27"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1:27"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1:27"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1:27"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1:27"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1:27"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1:27"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1:27"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1:27"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1:27"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1:27"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1:27"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1:27"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1:27"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1:27"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1:27"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1:27"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1:27"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1:27"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1:27"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1:27"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1:27"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1:27"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1:27"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1:27"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1:27"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1:27"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1:27"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1:27"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1:27"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1:27"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1:27"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1:27"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1:27"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1:27"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1:27"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1:27"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1:27"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1:27"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1:27"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1:27"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1:27"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1:27"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1:27"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1:27"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1:27"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1:27"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1:27"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1:27"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1:27"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1:27"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1:27"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1:27"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1:27"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1:27"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1:27"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1:27"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1:27"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1:27"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1:27"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1:27"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1:27"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1:27"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1:27"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1:27"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1:27"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1:27"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1:27"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1:27"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spans="1:27"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spans="1:27"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spans="1:27"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spans="1:27"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spans="1:27"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spans="1:27"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spans="1:27"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spans="1:27"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spans="1:27"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spans="1:27"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spans="1:27"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spans="1:27"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spans="1:27"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spans="1:27"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spans="1:27"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spans="1:27"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spans="1:27"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spans="1:27"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spans="1:27"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spans="1:27"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row>
    <row r="222" spans="1:27"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row>
    <row r="223" spans="1:27"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row>
    <row r="224" spans="1:27"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row>
    <row r="225" spans="1:27"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row>
    <row r="226" spans="1:27"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row>
    <row r="227" spans="1:27"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row>
    <row r="228" spans="1:27"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row>
    <row r="229" spans="1:27"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row>
    <row r="230" spans="1:27"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row>
    <row r="231" spans="1:27"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row>
    <row r="232" spans="1:27" ht="15.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row>
    <row r="233" spans="1:27" ht="15.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spans="1:27" ht="15.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spans="1:27" ht="15.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spans="1:27" ht="15.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spans="1:27" ht="15.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spans="1:27" ht="15.75" customHeigh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spans="1:27" ht="15.7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spans="1:27" ht="15.75" customHeigh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spans="1:27" ht="15.75" customHeigh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spans="1:27" ht="15.75" customHeight="1">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spans="1:27" ht="15.75" customHeight="1">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spans="1:27" ht="15.75" customHeight="1">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spans="1:27" ht="15.75" customHeight="1">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spans="1:27" ht="15.75" customHeight="1">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spans="1:27" ht="15.75" customHeight="1">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spans="1:27" ht="15.75" customHeight="1">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spans="1:27" ht="15.75" customHeight="1">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spans="1:27" ht="15.75" customHeight="1">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spans="1:27" ht="15.75" customHeight="1">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spans="1:27" ht="15.75" customHeight="1">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spans="1:27" ht="15.75" customHeight="1">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spans="1:27" ht="15.75" customHeight="1">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spans="1:27" ht="15.75" customHeight="1">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spans="1:27" ht="15.75" customHeight="1">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spans="1:27" ht="15.75" customHeight="1">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spans="1:27" ht="15.75" customHeight="1">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spans="1:27" ht="15.75" customHeight="1">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spans="1:27" ht="15.75" customHeight="1">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spans="1:27" ht="15.75" customHeight="1">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spans="1:27" ht="15.75" customHeight="1">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spans="1:27" ht="15.75" customHeight="1">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spans="1:27" ht="15.75" customHeight="1">
      <c r="A264" s="76"/>
      <c r="B264" s="76"/>
      <c r="C264" s="76"/>
      <c r="D264" s="76"/>
      <c r="E264" s="1"/>
      <c r="F264" s="1"/>
      <c r="G264" s="1"/>
      <c r="H264" s="76"/>
      <c r="I264" s="76"/>
      <c r="J264" s="76"/>
      <c r="K264" s="76"/>
      <c r="L264" s="76"/>
      <c r="M264" s="76"/>
      <c r="N264" s="76"/>
      <c r="O264" s="76"/>
      <c r="P264" s="76"/>
      <c r="Q264" s="76"/>
      <c r="R264" s="76"/>
      <c r="S264" s="76"/>
      <c r="T264" s="76"/>
      <c r="U264" s="76"/>
      <c r="V264" s="76"/>
      <c r="W264" s="76"/>
      <c r="X264" s="76"/>
      <c r="Y264" s="76"/>
      <c r="Z264" s="76"/>
      <c r="AA264" s="76"/>
    </row>
    <row r="265" spans="1:27" ht="15.75" customHeight="1"/>
    <row r="266" spans="1:27" ht="15.75" customHeight="1"/>
    <row r="267" spans="1:27" ht="15.75" customHeight="1"/>
    <row r="268" spans="1:27" ht="15.75" customHeight="1"/>
    <row r="269" spans="1:27" ht="15.75" customHeight="1"/>
    <row r="270" spans="1:27" ht="15.75" customHeight="1"/>
    <row r="271" spans="1:27" ht="15.75" customHeight="1"/>
    <row r="272" spans="1:27"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J4:K4"/>
    <mergeCell ref="J5:K5"/>
    <mergeCell ref="J6:K6"/>
    <mergeCell ref="J7:K7"/>
    <mergeCell ref="J8:K16"/>
    <mergeCell ref="J17:K17"/>
    <mergeCell ref="J18:K18"/>
    <mergeCell ref="J32:K32"/>
    <mergeCell ref="J33:K33"/>
    <mergeCell ref="J34:K34"/>
    <mergeCell ref="J35:K35"/>
    <mergeCell ref="J36:K36"/>
    <mergeCell ref="J37:K37"/>
    <mergeCell ref="J38:K38"/>
    <mergeCell ref="J55:K55"/>
    <mergeCell ref="J61:K61"/>
    <mergeCell ref="J39:K39"/>
    <mergeCell ref="J40:K40"/>
    <mergeCell ref="J41:K41"/>
    <mergeCell ref="J42:K42"/>
    <mergeCell ref="J52:K52"/>
    <mergeCell ref="J53:K53"/>
    <mergeCell ref="J54:K54"/>
    <mergeCell ref="J56:K56"/>
    <mergeCell ref="J57:K57"/>
    <mergeCell ref="J58:K58"/>
    <mergeCell ref="J59:K59"/>
    <mergeCell ref="J60:K60"/>
  </mergeCells>
  <conditionalFormatting sqref="I8:I16 I37:I42 I57:I61">
    <cfRule type="cellIs" dxfId="78" priority="1" operator="lessThan">
      <formula>0</formula>
    </cfRule>
  </conditionalFormatting>
  <conditionalFormatting sqref="I34:I35">
    <cfRule type="cellIs" dxfId="77" priority="2" operator="lessThan">
      <formula>0</formula>
    </cfRule>
  </conditionalFormatting>
  <conditionalFormatting sqref="I33">
    <cfRule type="cellIs" dxfId="76" priority="3" operator="lessThan">
      <formula>0</formula>
    </cfRule>
  </conditionalFormatting>
  <conditionalFormatting sqref="I5:I7">
    <cfRule type="cellIs" dxfId="75" priority="4" operator="lessThan">
      <formula>0</formula>
    </cfRule>
  </conditionalFormatting>
  <conditionalFormatting sqref="I17">
    <cfRule type="cellIs" dxfId="74" priority="5" operator="lessThan">
      <formula>0</formula>
    </cfRule>
  </conditionalFormatting>
  <conditionalFormatting sqref="I36">
    <cfRule type="cellIs" dxfId="73" priority="6" operator="lessThan">
      <formula>0</formula>
    </cfRule>
  </conditionalFormatting>
  <conditionalFormatting sqref="I18">
    <cfRule type="cellIs" dxfId="72" priority="7" operator="lessThan">
      <formula>0</formula>
    </cfRule>
  </conditionalFormatting>
  <conditionalFormatting sqref="D43">
    <cfRule type="cellIs" dxfId="71" priority="8" operator="notEqual">
      <formula>0</formula>
    </cfRule>
  </conditionalFormatting>
  <conditionalFormatting sqref="E43">
    <cfRule type="cellIs" dxfId="70" priority="9" operator="notEqual">
      <formula>0</formula>
    </cfRule>
  </conditionalFormatting>
  <conditionalFormatting sqref="F43:G43">
    <cfRule type="cellIs" dxfId="69" priority="10" operator="notEqual">
      <formula>0</formula>
    </cfRule>
  </conditionalFormatting>
  <conditionalFormatting sqref="I54:I55">
    <cfRule type="cellIs" dxfId="68" priority="11" operator="lessThan">
      <formula>0</formula>
    </cfRule>
  </conditionalFormatting>
  <conditionalFormatting sqref="I53">
    <cfRule type="cellIs" dxfId="67" priority="12" operator="lessThan">
      <formula>0</formula>
    </cfRule>
  </conditionalFormatting>
  <conditionalFormatting sqref="I56">
    <cfRule type="cellIs" dxfId="66" priority="13" operator="lessThan">
      <formula>0</formula>
    </cfRule>
  </conditionalFormatting>
  <conditionalFormatting sqref="D63">
    <cfRule type="cellIs" dxfId="65" priority="14" operator="notEqual">
      <formula>0</formula>
    </cfRule>
  </conditionalFormatting>
  <conditionalFormatting sqref="E62">
    <cfRule type="cellIs" dxfId="64" priority="15" operator="notEqual">
      <formula>0</formula>
    </cfRule>
  </conditionalFormatting>
  <conditionalFormatting sqref="F62:G62">
    <cfRule type="cellIs" dxfId="63" priority="16" operator="notEqual">
      <formula>0</formula>
    </cfRule>
  </conditionalFormatting>
  <conditionalFormatting sqref="D62">
    <cfRule type="cellIs" dxfId="62" priority="17" operator="notEqual">
      <formula>0</formula>
    </cfRule>
  </conditionalFormatting>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workbookViewId="0">
      <selection activeCell="J6" sqref="J6:K6"/>
    </sheetView>
  </sheetViews>
  <sheetFormatPr defaultColWidth="14.42578125" defaultRowHeight="15" customHeight="1"/>
  <cols>
    <col min="1" max="1" width="11.28515625" customWidth="1"/>
    <col min="2" max="2" width="60.28515625" customWidth="1"/>
    <col min="3" max="3" width="26.5703125" hidden="1" customWidth="1"/>
    <col min="4" max="4" width="16.7109375" customWidth="1"/>
    <col min="5" max="5" width="16.42578125" customWidth="1"/>
    <col min="6" max="7" width="14.140625" customWidth="1"/>
    <col min="8" max="8" width="15.85546875" customWidth="1"/>
    <col min="9" max="9" width="13.42578125" customWidth="1"/>
    <col min="11" max="11" width="85.28515625" customWidth="1"/>
    <col min="12" max="12" width="14.28515625" customWidth="1"/>
    <col min="13" max="13" width="13.140625" customWidth="1"/>
    <col min="14" max="27" width="9.140625" customWidth="1"/>
  </cols>
  <sheetData>
    <row r="1" spans="1:27" ht="6.75" customHeight="1">
      <c r="A1" s="76"/>
      <c r="B1" s="76"/>
      <c r="C1" s="76"/>
      <c r="D1" s="76"/>
      <c r="E1" s="76"/>
      <c r="F1" s="76"/>
      <c r="G1" s="76"/>
      <c r="H1" s="76"/>
      <c r="I1" s="76"/>
      <c r="J1" s="76"/>
      <c r="K1" s="76"/>
      <c r="L1" s="76"/>
      <c r="M1" s="76"/>
      <c r="N1" s="76"/>
      <c r="O1" s="76"/>
      <c r="P1" s="76"/>
      <c r="Q1" s="76"/>
      <c r="R1" s="76"/>
      <c r="S1" s="76"/>
      <c r="T1" s="76"/>
      <c r="U1" s="76"/>
      <c r="V1" s="76"/>
      <c r="W1" s="76"/>
      <c r="X1" s="76"/>
      <c r="Y1" s="76"/>
      <c r="Z1" s="76"/>
      <c r="AA1" s="76"/>
    </row>
    <row r="2" spans="1:27">
      <c r="A2" s="76"/>
      <c r="B2" s="77" t="s">
        <v>1313</v>
      </c>
      <c r="C2" s="78"/>
      <c r="D2" s="79"/>
      <c r="E2" s="79"/>
      <c r="F2" s="79"/>
      <c r="G2" s="79"/>
      <c r="H2" s="79"/>
      <c r="I2" s="80"/>
      <c r="J2" s="76"/>
      <c r="K2" s="76"/>
      <c r="L2" s="76"/>
      <c r="M2" s="76"/>
      <c r="N2" s="76"/>
      <c r="O2" s="76"/>
      <c r="P2" s="76"/>
      <c r="Q2" s="76"/>
      <c r="R2" s="76"/>
      <c r="S2" s="76"/>
      <c r="T2" s="76"/>
      <c r="U2" s="76"/>
      <c r="V2" s="76"/>
      <c r="W2" s="76"/>
      <c r="X2" s="76"/>
      <c r="Y2" s="76"/>
      <c r="Z2" s="76"/>
      <c r="AA2" s="76"/>
    </row>
    <row r="3" spans="1:27">
      <c r="A3" s="76"/>
      <c r="B3" s="76"/>
      <c r="C3" s="76"/>
      <c r="D3" s="76"/>
      <c r="E3" s="76"/>
      <c r="F3" s="76"/>
      <c r="G3" s="76"/>
      <c r="H3" s="76"/>
      <c r="I3" s="76"/>
      <c r="J3" s="76"/>
      <c r="K3" s="76"/>
      <c r="L3" s="76"/>
      <c r="M3" s="76"/>
      <c r="N3" s="76"/>
      <c r="O3" s="76"/>
      <c r="P3" s="76"/>
      <c r="Q3" s="76"/>
      <c r="R3" s="76"/>
      <c r="S3" s="76"/>
      <c r="T3" s="76"/>
      <c r="U3" s="76"/>
      <c r="V3" s="76"/>
      <c r="W3" s="76"/>
      <c r="X3" s="76"/>
      <c r="Y3" s="76"/>
      <c r="Z3" s="76"/>
      <c r="AA3" s="76"/>
    </row>
    <row r="4" spans="1:27"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82" t="s">
        <v>1240</v>
      </c>
      <c r="J4" s="405" t="s">
        <v>1243</v>
      </c>
      <c r="K4" s="406"/>
      <c r="L4" s="76"/>
      <c r="M4" s="76"/>
      <c r="N4" s="76"/>
      <c r="O4" s="76"/>
      <c r="P4" s="76"/>
      <c r="Q4" s="76"/>
      <c r="R4" s="76"/>
      <c r="S4" s="76"/>
      <c r="T4" s="76"/>
      <c r="U4" s="76"/>
      <c r="V4" s="76"/>
      <c r="W4" s="76"/>
      <c r="X4" s="76"/>
      <c r="Y4" s="76"/>
      <c r="Z4" s="76"/>
      <c r="AA4" s="76"/>
    </row>
    <row r="5" spans="1:27">
      <c r="A5" s="102" t="str">
        <f>'INPUT CE'!A234</f>
        <v>BA0680</v>
      </c>
      <c r="B5" s="89" t="str">
        <f>'INPUT CE'!B234</f>
        <v>B.2.A.4.4) - da privato (intraregionale)</v>
      </c>
      <c r="C5" s="85" t="s">
        <v>1314</v>
      </c>
      <c r="D5" s="107">
        <f>'INPUT CE'!C234</f>
        <v>6825817</v>
      </c>
      <c r="E5" s="107">
        <f>'INPUT CE'!D234</f>
        <v>5469270</v>
      </c>
      <c r="F5" s="107">
        <f>'INPUT CE'!E234</f>
        <v>6885643.7999999998</v>
      </c>
      <c r="G5" s="107">
        <f>'INPUT CE'!F234</f>
        <v>0</v>
      </c>
      <c r="H5" s="107">
        <f t="shared" ref="H5:H14" si="0">F5-E5</f>
        <v>1416373.7999999998</v>
      </c>
      <c r="I5" s="99">
        <f t="shared" ref="I5:I14" si="1">F5/E5-1</f>
        <v>0.25896944199134442</v>
      </c>
      <c r="J5" s="414" t="s">
        <v>1691</v>
      </c>
      <c r="K5" s="415"/>
      <c r="L5" s="88"/>
      <c r="M5" s="88"/>
      <c r="N5" s="88"/>
      <c r="O5" s="76"/>
      <c r="P5" s="76"/>
      <c r="Q5" s="76"/>
      <c r="R5" s="76"/>
      <c r="S5" s="76"/>
      <c r="T5" s="76"/>
      <c r="U5" s="76"/>
      <c r="V5" s="76"/>
      <c r="W5" s="76"/>
      <c r="X5" s="76"/>
      <c r="Y5" s="76"/>
      <c r="Z5" s="76"/>
      <c r="AA5" s="76"/>
    </row>
    <row r="6" spans="1:27">
      <c r="A6" s="102" t="str">
        <f>'INPUT CE'!A236</f>
        <v>BA0700</v>
      </c>
      <c r="B6" s="89" t="str">
        <f>'INPUT CE'!B236</f>
        <v>B.2.A.5)   Acquisti servizi sanitari per assistenza integrativa</v>
      </c>
      <c r="C6" s="85" t="s">
        <v>1315</v>
      </c>
      <c r="D6" s="107">
        <f>'INPUT CE'!C236</f>
        <v>15940129.560000001</v>
      </c>
      <c r="E6" s="107">
        <f>'INPUT CE'!D236</f>
        <v>15763844.17</v>
      </c>
      <c r="F6" s="107">
        <f>'INPUT CE'!E236</f>
        <v>16543026.449999999</v>
      </c>
      <c r="G6" s="107">
        <f>'INPUT CE'!F236</f>
        <v>0</v>
      </c>
      <c r="H6" s="107">
        <f t="shared" si="0"/>
        <v>779182.27999999933</v>
      </c>
      <c r="I6" s="99">
        <f t="shared" si="1"/>
        <v>4.9428443442929515E-2</v>
      </c>
      <c r="J6" s="416" t="s">
        <v>1696</v>
      </c>
      <c r="K6" s="417"/>
      <c r="L6" s="88"/>
      <c r="M6" s="88"/>
      <c r="N6" s="88"/>
      <c r="O6" s="76"/>
      <c r="P6" s="76"/>
      <c r="Q6" s="76"/>
      <c r="R6" s="76"/>
      <c r="S6" s="76"/>
      <c r="T6" s="76"/>
      <c r="U6" s="76"/>
      <c r="V6" s="76"/>
      <c r="W6" s="76"/>
      <c r="X6" s="76"/>
      <c r="Y6" s="76"/>
      <c r="Z6" s="76"/>
      <c r="AA6" s="76"/>
    </row>
    <row r="7" spans="1:27" ht="42.75" customHeight="1">
      <c r="A7" s="102" t="str">
        <f>'INPUT CE'!A241</f>
        <v>BA0750</v>
      </c>
      <c r="B7" s="89" t="str">
        <f>'INPUT CE'!B241</f>
        <v>B.2.A.6)   Acquisti servizi sanitari per assistenza protesica</v>
      </c>
      <c r="C7" s="85" t="s">
        <v>1316</v>
      </c>
      <c r="D7" s="107">
        <f>'INPUT CE'!C241</f>
        <v>4413587.72</v>
      </c>
      <c r="E7" s="107">
        <f>'INPUT CE'!D241</f>
        <v>3488518.98</v>
      </c>
      <c r="F7" s="107">
        <f>'INPUT CE'!E241</f>
        <v>4190200.34</v>
      </c>
      <c r="G7" s="107">
        <f>'INPUT CE'!F241</f>
        <v>0</v>
      </c>
      <c r="H7" s="107">
        <f t="shared" si="0"/>
        <v>701681.35999999987</v>
      </c>
      <c r="I7" s="99">
        <f t="shared" si="1"/>
        <v>0.20114018700279512</v>
      </c>
      <c r="J7" s="414" t="s">
        <v>1692</v>
      </c>
      <c r="K7" s="415"/>
      <c r="L7" s="88"/>
      <c r="M7" s="88"/>
      <c r="N7" s="88"/>
      <c r="O7" s="76"/>
      <c r="P7" s="76"/>
      <c r="Q7" s="76"/>
      <c r="R7" s="76"/>
      <c r="S7" s="76"/>
      <c r="T7" s="76"/>
      <c r="U7" s="76"/>
      <c r="V7" s="76"/>
      <c r="W7" s="76"/>
      <c r="X7" s="76"/>
      <c r="Y7" s="76"/>
      <c r="Z7" s="76"/>
      <c r="AA7" s="76"/>
    </row>
    <row r="8" spans="1:27">
      <c r="A8" s="102" t="str">
        <f>'INPUT CE'!A258</f>
        <v>BA0920</v>
      </c>
      <c r="B8" s="89" t="str">
        <f>'INPUT CE'!B258</f>
        <v>B.2.A.8.2) - da pubblico (altri soggetti pubbl. della Regione)</v>
      </c>
      <c r="C8" s="85" t="s">
        <v>1317</v>
      </c>
      <c r="D8" s="107">
        <f>'INPUT CE'!C258</f>
        <v>0</v>
      </c>
      <c r="E8" s="107">
        <f>'INPUT CE'!D258</f>
        <v>0</v>
      </c>
      <c r="F8" s="107">
        <f>'INPUT CE'!E258</f>
        <v>0</v>
      </c>
      <c r="G8" s="107">
        <f>'INPUT CE'!F258</f>
        <v>0</v>
      </c>
      <c r="H8" s="107">
        <f t="shared" si="0"/>
        <v>0</v>
      </c>
      <c r="I8" s="99" t="e">
        <f t="shared" si="1"/>
        <v>#DIV/0!</v>
      </c>
      <c r="J8" s="414"/>
      <c r="K8" s="415"/>
      <c r="L8" s="88"/>
      <c r="M8" s="88"/>
      <c r="N8" s="88"/>
      <c r="O8" s="76"/>
      <c r="P8" s="76"/>
      <c r="Q8" s="76"/>
      <c r="R8" s="76"/>
      <c r="S8" s="76"/>
      <c r="T8" s="76"/>
      <c r="U8" s="76"/>
      <c r="V8" s="76"/>
      <c r="W8" s="76"/>
      <c r="X8" s="76"/>
      <c r="Y8" s="76"/>
      <c r="Z8" s="76"/>
      <c r="AA8" s="76"/>
    </row>
    <row r="9" spans="1:27" ht="31.5" customHeight="1">
      <c r="A9" s="102" t="str">
        <f>'INPUT CE'!A260</f>
        <v>BA0940</v>
      </c>
      <c r="B9" s="89" t="str">
        <f>'INPUT CE'!B260</f>
        <v>B.2.A.8.4) - da privato (intraregionale)</v>
      </c>
      <c r="C9" s="85" t="s">
        <v>1318</v>
      </c>
      <c r="D9" s="107">
        <f>'INPUT CE'!C260</f>
        <v>11164221.779999999</v>
      </c>
      <c r="E9" s="107">
        <f>'INPUT CE'!D260</f>
        <v>10613226.75</v>
      </c>
      <c r="F9" s="107">
        <f>'INPUT CE'!E260</f>
        <v>11328891.42</v>
      </c>
      <c r="G9" s="107">
        <f>'INPUT CE'!F260</f>
        <v>0</v>
      </c>
      <c r="H9" s="107">
        <f t="shared" si="0"/>
        <v>715664.66999999993</v>
      </c>
      <c r="I9" s="99">
        <f t="shared" si="1"/>
        <v>6.7431393567465303E-2</v>
      </c>
      <c r="J9" s="414" t="s">
        <v>1693</v>
      </c>
      <c r="K9" s="415"/>
      <c r="L9" s="88"/>
      <c r="M9" s="88"/>
      <c r="N9" s="88"/>
      <c r="O9" s="76"/>
      <c r="P9" s="76"/>
      <c r="Q9" s="76"/>
      <c r="R9" s="76"/>
      <c r="S9" s="76"/>
      <c r="T9" s="76"/>
      <c r="U9" s="76"/>
      <c r="V9" s="76"/>
      <c r="W9" s="76"/>
      <c r="X9" s="76"/>
      <c r="Y9" s="76"/>
      <c r="Z9" s="76"/>
      <c r="AA9" s="76"/>
    </row>
    <row r="10" spans="1:27" ht="29.25" customHeight="1">
      <c r="A10" s="102" t="str">
        <f>'INPUT CE'!A266</f>
        <v>BA1000</v>
      </c>
      <c r="B10" s="89" t="str">
        <f>'INPUT CE'!B266</f>
        <v>B.2.A.9.4) - da privato (intraregionale)</v>
      </c>
      <c r="C10" s="85" t="s">
        <v>1319</v>
      </c>
      <c r="D10" s="107">
        <f>'INPUT CE'!C266</f>
        <v>14522535.15</v>
      </c>
      <c r="E10" s="107">
        <f>'INPUT CE'!D266</f>
        <v>16528532.07</v>
      </c>
      <c r="F10" s="107">
        <f>'INPUT CE'!E266</f>
        <v>18433010.719999999</v>
      </c>
      <c r="G10" s="107">
        <f>'INPUT CE'!F266</f>
        <v>0</v>
      </c>
      <c r="H10" s="107">
        <f t="shared" si="0"/>
        <v>1904478.6499999985</v>
      </c>
      <c r="I10" s="99">
        <f t="shared" si="1"/>
        <v>0.11522370177426167</v>
      </c>
      <c r="J10" s="414" t="s">
        <v>1694</v>
      </c>
      <c r="K10" s="415"/>
      <c r="L10" s="88"/>
      <c r="M10" s="88"/>
      <c r="N10" s="88"/>
      <c r="O10" s="76"/>
      <c r="P10" s="76"/>
      <c r="Q10" s="76"/>
      <c r="R10" s="76"/>
      <c r="S10" s="76"/>
      <c r="T10" s="76"/>
      <c r="U10" s="76"/>
      <c r="V10" s="76"/>
      <c r="W10" s="76"/>
      <c r="X10" s="76"/>
      <c r="Y10" s="76"/>
      <c r="Z10" s="76"/>
      <c r="AA10" s="76"/>
    </row>
    <row r="11" spans="1:27">
      <c r="A11" s="102" t="str">
        <f>'INPUT CE'!A267</f>
        <v>BA1010</v>
      </c>
      <c r="B11" s="89" t="str">
        <f>'INPUT CE'!B267</f>
        <v>B.2.A.9.5) - da privato (extraregionale)</v>
      </c>
      <c r="C11" s="85" t="s">
        <v>1320</v>
      </c>
      <c r="D11" s="107">
        <f>'INPUT CE'!C267</f>
        <v>0</v>
      </c>
      <c r="E11" s="107">
        <f>'INPUT CE'!D267</f>
        <v>0</v>
      </c>
      <c r="F11" s="107">
        <f>'INPUT CE'!E267</f>
        <v>0</v>
      </c>
      <c r="G11" s="107">
        <f>'INPUT CE'!F267</f>
        <v>0</v>
      </c>
      <c r="H11" s="107">
        <f t="shared" si="0"/>
        <v>0</v>
      </c>
      <c r="I11" s="99" t="e">
        <f t="shared" si="1"/>
        <v>#DIV/0!</v>
      </c>
      <c r="J11" s="402"/>
      <c r="K11" s="403"/>
      <c r="L11" s="88"/>
      <c r="M11" s="88"/>
      <c r="N11" s="88"/>
      <c r="O11" s="76"/>
      <c r="P11" s="76"/>
      <c r="Q11" s="76"/>
      <c r="R11" s="76"/>
      <c r="S11" s="76"/>
      <c r="T11" s="76"/>
      <c r="U11" s="76"/>
      <c r="V11" s="76"/>
      <c r="W11" s="76"/>
      <c r="X11" s="76"/>
      <c r="Y11" s="76"/>
      <c r="Z11" s="76"/>
      <c r="AA11" s="76"/>
    </row>
    <row r="12" spans="1:27">
      <c r="A12" s="102" t="str">
        <f>'INPUT CE'!A273</f>
        <v>BA1070</v>
      </c>
      <c r="B12" s="89" t="str">
        <f>'INPUT CE'!B273</f>
        <v>B.2.A.10.4) - da privato</v>
      </c>
      <c r="C12" s="85" t="s">
        <v>1321</v>
      </c>
      <c r="D12" s="107">
        <f>'INPUT CE'!C273</f>
        <v>46876.74</v>
      </c>
      <c r="E12" s="107">
        <f>'INPUT CE'!D273</f>
        <v>29838.98</v>
      </c>
      <c r="F12" s="107">
        <f>'INPUT CE'!E273</f>
        <v>51938.18</v>
      </c>
      <c r="G12" s="107">
        <f>'INPUT CE'!F273</f>
        <v>0</v>
      </c>
      <c r="H12" s="107">
        <f t="shared" si="0"/>
        <v>22099.200000000001</v>
      </c>
      <c r="I12" s="99">
        <f t="shared" si="1"/>
        <v>0.74061512826510834</v>
      </c>
      <c r="J12" s="402"/>
      <c r="K12" s="403"/>
      <c r="L12" s="88"/>
      <c r="M12" s="88"/>
      <c r="N12" s="88"/>
      <c r="O12" s="76"/>
      <c r="P12" s="76"/>
      <c r="Q12" s="76"/>
      <c r="R12" s="76"/>
      <c r="S12" s="76"/>
      <c r="T12" s="76"/>
      <c r="U12" s="76"/>
      <c r="V12" s="76"/>
      <c r="W12" s="76"/>
      <c r="X12" s="76"/>
      <c r="Y12" s="76"/>
      <c r="Z12" s="76"/>
      <c r="AA12" s="76"/>
    </row>
    <row r="13" spans="1:27" s="380" customFormat="1" ht="48" customHeight="1">
      <c r="A13" s="373" t="str">
        <f>'INPUT CE'!A277</f>
        <v>BA1110</v>
      </c>
      <c r="B13" s="374" t="str">
        <f>'INPUT CE'!B277</f>
        <v>B.2.A.11.2) - da pubblico (altri soggetti pubbl. della Regione)</v>
      </c>
      <c r="C13" s="375" t="s">
        <v>1322</v>
      </c>
      <c r="D13" s="376">
        <f>'INPUT CE'!C277</f>
        <v>3611441.01</v>
      </c>
      <c r="E13" s="376">
        <f>'INPUT CE'!D277</f>
        <v>4073931.25</v>
      </c>
      <c r="F13" s="376">
        <f>'INPUT CE'!E277</f>
        <v>5147317.78</v>
      </c>
      <c r="G13" s="376">
        <f>'INPUT CE'!F277</f>
        <v>966674.4</v>
      </c>
      <c r="H13" s="376">
        <f t="shared" si="0"/>
        <v>1073386.5300000003</v>
      </c>
      <c r="I13" s="377">
        <f t="shared" si="1"/>
        <v>0.26347683947783862</v>
      </c>
      <c r="J13" s="414" t="s">
        <v>1695</v>
      </c>
      <c r="K13" s="415"/>
      <c r="L13" s="378"/>
      <c r="M13" s="378"/>
      <c r="N13" s="378"/>
      <c r="O13" s="379"/>
      <c r="P13" s="379"/>
      <c r="Q13" s="379"/>
      <c r="R13" s="379"/>
      <c r="S13" s="379"/>
      <c r="T13" s="379"/>
      <c r="U13" s="379"/>
      <c r="V13" s="379"/>
      <c r="W13" s="379"/>
      <c r="X13" s="379"/>
      <c r="Y13" s="379"/>
      <c r="Z13" s="379"/>
      <c r="AA13" s="379"/>
    </row>
    <row r="14" spans="1:27" ht="50.25" customHeight="1">
      <c r="A14" s="102" t="str">
        <f>'INPUT CE'!A279</f>
        <v>BA1130</v>
      </c>
      <c r="B14" s="89" t="str">
        <f>'INPUT CE'!B279</f>
        <v>B.2.A.11.4) - da privato</v>
      </c>
      <c r="C14" s="85" t="s">
        <v>1323</v>
      </c>
      <c r="D14" s="107">
        <f>'INPUT CE'!C279</f>
        <v>7153072.5700000003</v>
      </c>
      <c r="E14" s="107">
        <f>'INPUT CE'!D279</f>
        <v>8742379.4199999999</v>
      </c>
      <c r="F14" s="107">
        <f>'INPUT CE'!E279</f>
        <v>10882571.970000001</v>
      </c>
      <c r="G14" s="107">
        <f>'INPUT CE'!F279</f>
        <v>1629959.06</v>
      </c>
      <c r="H14" s="107">
        <f t="shared" si="0"/>
        <v>2140192.5500000007</v>
      </c>
      <c r="I14" s="99">
        <f t="shared" si="1"/>
        <v>0.24480664212581171</v>
      </c>
      <c r="J14" s="414" t="s">
        <v>1695</v>
      </c>
      <c r="K14" s="415"/>
      <c r="L14" s="88"/>
      <c r="M14" s="88"/>
      <c r="N14" s="88"/>
      <c r="O14" s="76"/>
      <c r="P14" s="76"/>
      <c r="Q14" s="76"/>
      <c r="R14" s="76"/>
      <c r="S14" s="76"/>
      <c r="T14" s="76"/>
      <c r="U14" s="76"/>
      <c r="V14" s="76"/>
      <c r="W14" s="76"/>
      <c r="X14" s="76"/>
      <c r="Y14" s="76"/>
      <c r="Z14" s="76"/>
      <c r="AA14" s="76"/>
    </row>
    <row r="15" spans="1:27">
      <c r="A15" s="88"/>
      <c r="B15" s="88"/>
      <c r="C15" s="88"/>
      <c r="D15" s="88"/>
      <c r="E15" s="88"/>
      <c r="F15" s="88"/>
      <c r="G15" s="88"/>
      <c r="H15" s="88"/>
      <c r="I15" s="88"/>
      <c r="J15" s="88"/>
      <c r="K15" s="88"/>
      <c r="L15" s="88"/>
      <c r="M15" s="88"/>
      <c r="N15" s="88"/>
      <c r="O15" s="76"/>
      <c r="P15" s="76"/>
      <c r="Q15" s="76"/>
      <c r="R15" s="76"/>
      <c r="S15" s="76"/>
      <c r="T15" s="76"/>
      <c r="U15" s="76"/>
      <c r="V15" s="76"/>
      <c r="W15" s="76"/>
      <c r="X15" s="76"/>
      <c r="Y15" s="76"/>
      <c r="Z15" s="76"/>
      <c r="AA15" s="76"/>
    </row>
    <row r="16" spans="1:27">
      <c r="A16" s="91"/>
      <c r="B16" s="91"/>
      <c r="C16" s="91"/>
      <c r="D16" s="91"/>
      <c r="E16" s="91"/>
      <c r="F16" s="91"/>
      <c r="G16" s="91"/>
      <c r="H16" s="91"/>
      <c r="I16" s="91"/>
      <c r="J16" s="91"/>
      <c r="K16" s="91"/>
      <c r="L16" s="91"/>
      <c r="M16" s="91"/>
      <c r="N16" s="91"/>
      <c r="O16" s="76"/>
      <c r="P16" s="76"/>
      <c r="Q16" s="76"/>
      <c r="R16" s="76"/>
      <c r="S16" s="76"/>
      <c r="T16" s="76"/>
      <c r="U16" s="76"/>
      <c r="V16" s="76"/>
      <c r="W16" s="76"/>
      <c r="X16" s="76"/>
      <c r="Y16" s="76"/>
      <c r="Z16" s="76"/>
      <c r="AA16" s="76"/>
    </row>
    <row r="17" spans="1:27">
      <c r="A17" s="91"/>
      <c r="B17" s="91"/>
      <c r="C17" s="91"/>
      <c r="D17" s="91"/>
      <c r="E17" s="91"/>
      <c r="F17" s="91"/>
      <c r="G17" s="91"/>
      <c r="H17" s="91"/>
      <c r="I17" s="91"/>
      <c r="J17" s="91"/>
      <c r="K17" s="91"/>
      <c r="L17" s="91"/>
      <c r="M17" s="91"/>
      <c r="N17" s="91"/>
      <c r="O17" s="76"/>
      <c r="P17" s="76"/>
      <c r="Q17" s="76"/>
      <c r="R17" s="76"/>
      <c r="S17" s="76"/>
      <c r="T17" s="76"/>
      <c r="U17" s="76"/>
      <c r="V17" s="76"/>
      <c r="W17" s="76"/>
      <c r="X17" s="76"/>
      <c r="Y17" s="76"/>
      <c r="Z17" s="76"/>
      <c r="AA17" s="76"/>
    </row>
    <row r="18" spans="1:27">
      <c r="A18" s="91"/>
      <c r="B18" s="91"/>
      <c r="C18" s="91"/>
      <c r="D18" s="91"/>
      <c r="E18" s="91"/>
      <c r="F18" s="91"/>
      <c r="G18" s="91"/>
      <c r="H18" s="91"/>
      <c r="I18" s="91"/>
      <c r="J18" s="91"/>
      <c r="K18" s="91"/>
      <c r="L18" s="91"/>
      <c r="M18" s="91"/>
      <c r="N18" s="91"/>
      <c r="O18" s="76"/>
      <c r="P18" s="76"/>
      <c r="Q18" s="76"/>
      <c r="R18" s="76"/>
      <c r="S18" s="76"/>
      <c r="T18" s="76"/>
      <c r="U18" s="76"/>
      <c r="V18" s="76"/>
      <c r="W18" s="76"/>
      <c r="X18" s="76"/>
      <c r="Y18" s="76"/>
      <c r="Z18" s="76"/>
      <c r="AA18" s="76"/>
    </row>
    <row r="19" spans="1:27" ht="15.75" customHeight="1">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row>
    <row r="20" spans="1:27" ht="15.75" customHeight="1">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row>
    <row r="21" spans="1:27"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row>
    <row r="22" spans="1:27"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row>
    <row r="23" spans="1:27"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row>
    <row r="24" spans="1:27"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row>
    <row r="25" spans="1:27"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row>
    <row r="26" spans="1:27"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row>
    <row r="27" spans="1:27"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c r="AA27" s="76"/>
    </row>
    <row r="28" spans="1:27"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row>
    <row r="29" spans="1:27"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row>
    <row r="30" spans="1:27"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row>
    <row r="31" spans="1:27"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row>
    <row r="32" spans="1:27"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row>
    <row r="33" spans="1:27"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row>
    <row r="34" spans="1:27"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row>
    <row r="35" spans="1:27"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row>
    <row r="36" spans="1:27"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row>
    <row r="37" spans="1:27"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row>
    <row r="38" spans="1:27"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row>
    <row r="39" spans="1:27"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row>
    <row r="40" spans="1:27"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row>
    <row r="41" spans="1:27"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row>
    <row r="42" spans="1:27"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row>
    <row r="43" spans="1:27"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row>
    <row r="44" spans="1:27"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row>
    <row r="45" spans="1:27"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row>
    <row r="46" spans="1:27"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row>
    <row r="47" spans="1:27"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row>
    <row r="48" spans="1:27"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1:27"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1:27"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spans="1:27"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1:27"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row>
    <row r="53" spans="1:27"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row>
    <row r="54" spans="1:27"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row>
    <row r="55" spans="1:27"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row>
    <row r="56" spans="1:27"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row>
    <row r="57" spans="1:27"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row>
    <row r="58" spans="1:27"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row>
    <row r="59" spans="1:27"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row>
    <row r="60" spans="1:27"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row>
    <row r="61" spans="1:27"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row>
    <row r="62" spans="1:27"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row>
    <row r="63" spans="1:27"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row>
    <row r="64" spans="1:27"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row>
    <row r="65" spans="1:27"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row>
    <row r="66" spans="1:27"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row>
    <row r="67" spans="1:27"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row>
    <row r="68" spans="1:27"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row>
    <row r="69" spans="1:27"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row>
    <row r="70" spans="1:27"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row>
    <row r="71" spans="1:27"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row>
    <row r="72" spans="1:27"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row>
    <row r="73" spans="1:27"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row>
    <row r="74" spans="1:27"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row>
    <row r="75" spans="1:27"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row>
    <row r="76" spans="1:27"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row>
    <row r="77" spans="1:27"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row>
    <row r="78" spans="1:27"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row>
    <row r="79" spans="1:27"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row>
    <row r="80" spans="1:27"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row>
    <row r="81" spans="1:27"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row>
    <row r="82" spans="1:27"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row>
    <row r="83" spans="1:27"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row>
    <row r="84" spans="1:27"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row>
    <row r="85" spans="1:27"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row>
    <row r="86" spans="1:27"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row>
    <row r="87" spans="1:27"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row>
    <row r="88" spans="1:27"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row>
    <row r="89" spans="1:27"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row>
    <row r="90" spans="1:27"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row>
    <row r="91" spans="1:27"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row>
    <row r="92" spans="1:27"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row>
    <row r="93" spans="1:27"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row>
    <row r="94" spans="1:27"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row>
    <row r="95" spans="1:27"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row>
    <row r="96" spans="1:27"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row>
    <row r="97" spans="1:27"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row>
    <row r="98" spans="1:27"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row>
    <row r="99" spans="1:27"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row>
    <row r="100" spans="1:27"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row>
    <row r="101" spans="1:27"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row>
    <row r="102" spans="1:27"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row>
    <row r="103" spans="1:27"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row>
    <row r="104" spans="1:27"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row>
    <row r="105" spans="1:27"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row>
    <row r="106" spans="1:27"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row>
    <row r="107" spans="1:27"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row>
    <row r="108" spans="1:27"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row>
    <row r="109" spans="1:27"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row>
    <row r="110" spans="1:27"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spans="1:27"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spans="1:27"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spans="1:27"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spans="1:27"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spans="1:27"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spans="1:27"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spans="1:27"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spans="1:27"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spans="1:27"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spans="1:27"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spans="1:27"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spans="1:27"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spans="1:27"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spans="1:27"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spans="1:27"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1:27"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1:27"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1:27"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1:27"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1:27"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1:27"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1:27"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1:27"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1:27"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1:27"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1:27"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1:27"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1:27"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1:27"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1:27"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1:27"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1:27"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1:27"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1:27"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1:27"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1:27"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1:27"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1:27"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1:27"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1:27"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1:27"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1:27"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1:27"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1:27"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1:27"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1:27"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1:27"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1:27"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1:27"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1:27"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1:27"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1:27"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1:27"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1:27"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1:27"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1:27"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1:27"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1:27"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1:27"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1:27"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1:27"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1:27"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1:27"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1:27"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1:27"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1:27"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1:27"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1:27"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1:27"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1:27"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1:27"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1:27"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1:27"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1:27"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1:27"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1:27"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1:27"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1:27"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1:27"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1:27"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1:27"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1:27"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1:27"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1:27"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1:27"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1:27"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1:27"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1:27"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1:27"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1:27"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1:27"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spans="1:27"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spans="1:27"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spans="1:27"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spans="1:27"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spans="1:27"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spans="1:27"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spans="1:27"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spans="1:27"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spans="1:27"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spans="1:27"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spans="1:27"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spans="1:27"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spans="1:27"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spans="1:27"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spans="1:27"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spans="1:27"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spans="1:27"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spans="1:27"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spans="1:27"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J11:K11"/>
    <mergeCell ref="J12:K12"/>
    <mergeCell ref="J13:K13"/>
    <mergeCell ref="J14:K14"/>
    <mergeCell ref="J4:K4"/>
    <mergeCell ref="J5:K5"/>
    <mergeCell ref="J6:K6"/>
    <mergeCell ref="J7:K7"/>
    <mergeCell ref="J8:K8"/>
    <mergeCell ref="J9:K9"/>
    <mergeCell ref="J10:K10"/>
  </mergeCells>
  <conditionalFormatting sqref="I5:I14">
    <cfRule type="cellIs" dxfId="61" priority="1" operator="lessThan">
      <formula>0</formula>
    </cfRule>
  </conditionalFormatting>
  <conditionalFormatting sqref="I5:I7">
    <cfRule type="cellIs" dxfId="60" priority="2" operator="lessThan">
      <formula>0</formula>
    </cfRule>
  </conditionalFormatting>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workbookViewId="0">
      <selection activeCell="B24" sqref="B24:I40"/>
    </sheetView>
  </sheetViews>
  <sheetFormatPr defaultColWidth="14.42578125" defaultRowHeight="15" customHeight="1"/>
  <cols>
    <col min="1" max="1" width="26.85546875" customWidth="1"/>
    <col min="2" max="2" width="60.28515625" customWidth="1"/>
    <col min="3" max="3" width="26.5703125" hidden="1" customWidth="1"/>
    <col min="4" max="4" width="17.28515625" hidden="1" customWidth="1"/>
    <col min="5" max="5" width="16.7109375" customWidth="1"/>
    <col min="6" max="6" width="14.140625" customWidth="1"/>
    <col min="7" max="7" width="14.140625" hidden="1" customWidth="1"/>
    <col min="8" max="8" width="15.85546875" customWidth="1"/>
    <col min="9" max="9" width="13.42578125" customWidth="1"/>
    <col min="11" max="11" width="85.28515625" customWidth="1"/>
    <col min="12" max="12" width="14.28515625" customWidth="1"/>
    <col min="13" max="13" width="13.140625" customWidth="1"/>
    <col min="14" max="27" width="9.140625" customWidth="1"/>
  </cols>
  <sheetData>
    <row r="1" spans="1:27" ht="6.75" customHeight="1">
      <c r="A1" s="76"/>
      <c r="B1" s="76"/>
      <c r="C1" s="76"/>
      <c r="D1" s="76"/>
      <c r="E1" s="76"/>
      <c r="F1" s="76"/>
      <c r="G1" s="76"/>
      <c r="H1" s="76"/>
      <c r="I1" s="76"/>
      <c r="J1" s="76"/>
      <c r="K1" s="76"/>
      <c r="L1" s="76"/>
      <c r="M1" s="76"/>
      <c r="N1" s="76"/>
      <c r="O1" s="76"/>
      <c r="P1" s="76"/>
      <c r="Q1" s="76"/>
      <c r="R1" s="76"/>
      <c r="S1" s="76"/>
      <c r="T1" s="76"/>
      <c r="U1" s="76"/>
      <c r="V1" s="76"/>
      <c r="W1" s="76"/>
      <c r="X1" s="76"/>
      <c r="Y1" s="76"/>
      <c r="Z1" s="76"/>
      <c r="AA1" s="76"/>
    </row>
    <row r="2" spans="1:27">
      <c r="A2" s="76"/>
      <c r="B2" s="77" t="s">
        <v>1296</v>
      </c>
      <c r="C2" s="78"/>
      <c r="D2" s="79"/>
      <c r="E2" s="79"/>
      <c r="F2" s="79"/>
      <c r="G2" s="79"/>
      <c r="H2" s="79"/>
      <c r="I2" s="80"/>
      <c r="J2" s="76"/>
      <c r="K2" s="76"/>
      <c r="L2" s="76"/>
      <c r="M2" s="76"/>
      <c r="N2" s="76"/>
      <c r="O2" s="76"/>
      <c r="P2" s="76"/>
      <c r="Q2" s="76"/>
      <c r="R2" s="76"/>
      <c r="S2" s="76"/>
      <c r="T2" s="76"/>
      <c r="U2" s="76"/>
      <c r="V2" s="76"/>
      <c r="W2" s="76"/>
      <c r="X2" s="76"/>
      <c r="Y2" s="76"/>
      <c r="Z2" s="76"/>
      <c r="AA2" s="76"/>
    </row>
    <row r="3" spans="1:27">
      <c r="A3" s="76"/>
      <c r="B3" s="76"/>
      <c r="C3" s="76"/>
      <c r="D3" s="76"/>
      <c r="E3" s="76"/>
      <c r="F3" s="76"/>
      <c r="G3" s="76"/>
      <c r="H3" s="76"/>
      <c r="I3" s="76"/>
      <c r="J3" s="76"/>
      <c r="K3" s="76"/>
      <c r="L3" s="76"/>
      <c r="M3" s="76"/>
      <c r="N3" s="76"/>
      <c r="O3" s="76"/>
      <c r="P3" s="76"/>
      <c r="Q3" s="76"/>
      <c r="R3" s="76"/>
      <c r="S3" s="76"/>
      <c r="T3" s="76"/>
      <c r="U3" s="76"/>
      <c r="V3" s="76"/>
      <c r="W3" s="76"/>
      <c r="X3" s="76"/>
      <c r="Y3" s="76"/>
      <c r="Z3" s="76"/>
      <c r="AA3" s="76"/>
    </row>
    <row r="4" spans="1:27"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82" t="s">
        <v>1240</v>
      </c>
      <c r="J4" s="405" t="s">
        <v>1243</v>
      </c>
      <c r="K4" s="406"/>
      <c r="L4" s="76"/>
      <c r="M4" s="76"/>
      <c r="N4" s="76"/>
      <c r="O4" s="76"/>
      <c r="P4" s="76"/>
      <c r="Q4" s="76"/>
      <c r="R4" s="76"/>
      <c r="S4" s="76"/>
      <c r="T4" s="76"/>
      <c r="U4" s="76"/>
      <c r="V4" s="76"/>
      <c r="W4" s="76"/>
      <c r="X4" s="76"/>
      <c r="Y4" s="76"/>
      <c r="Z4" s="76"/>
      <c r="AA4" s="76"/>
    </row>
    <row r="5" spans="1:27">
      <c r="A5" s="84" t="str">
        <f>'INPUT CE'!A284</f>
        <v>BA1160</v>
      </c>
      <c r="B5" s="104" t="str">
        <f>'INPUT CE'!B284</f>
        <v>B.2.A.12.2) - da pubblico (altri soggetti pubblici della Regione)</v>
      </c>
      <c r="C5" s="105" t="s">
        <v>1297</v>
      </c>
      <c r="D5" s="106">
        <f>'INPUT CE'!C284</f>
        <v>31208383</v>
      </c>
      <c r="E5" s="106">
        <f>'INPUT CE'!D284</f>
        <v>31261207.09</v>
      </c>
      <c r="F5" s="106">
        <f>'INPUT CE'!E284</f>
        <v>31152050.350000001</v>
      </c>
      <c r="G5" s="107">
        <f>SUM(G6:G10)</f>
        <v>0</v>
      </c>
      <c r="H5" s="106">
        <f t="shared" ref="H5:H20" si="0">F5-E5</f>
        <v>-109156.73999999836</v>
      </c>
      <c r="I5" s="101">
        <f t="shared" ref="I5:I20" si="1">F5/E5-1</f>
        <v>-3.4917634397718667E-3</v>
      </c>
      <c r="J5" s="420"/>
      <c r="K5" s="403"/>
      <c r="L5" s="108"/>
      <c r="M5" s="108"/>
      <c r="N5" s="108"/>
      <c r="O5" s="109"/>
      <c r="P5" s="109"/>
      <c r="Q5" s="109"/>
      <c r="R5" s="109"/>
      <c r="S5" s="109"/>
      <c r="T5" s="109"/>
      <c r="U5" s="109"/>
      <c r="V5" s="109"/>
      <c r="W5" s="109"/>
      <c r="X5" s="109"/>
      <c r="Y5" s="109"/>
      <c r="Z5" s="109"/>
      <c r="AA5" s="109"/>
    </row>
    <row r="6" spans="1:27" ht="13.5" customHeight="1">
      <c r="A6" s="102" t="str">
        <f>'INPUT CE'!A285</f>
        <v>BA1160a</v>
      </c>
      <c r="B6" s="89" t="str">
        <f>'INPUT CE'!B285</f>
        <v>B.2.A.12.2.A) Residenzialità anziani</v>
      </c>
      <c r="C6" s="85" t="s">
        <v>1298</v>
      </c>
      <c r="D6" s="107">
        <f>'INPUT CE'!C285</f>
        <v>30093539.699999999</v>
      </c>
      <c r="E6" s="107">
        <f>'INPUT CE'!D285</f>
        <v>30237184.879999999</v>
      </c>
      <c r="F6" s="107">
        <f>'INPUT CE'!E285</f>
        <v>29732401.420000002</v>
      </c>
      <c r="G6" s="110"/>
      <c r="H6" s="107">
        <f t="shared" si="0"/>
        <v>-504783.45999999717</v>
      </c>
      <c r="I6" s="99">
        <f t="shared" si="1"/>
        <v>-1.6694128835183952E-2</v>
      </c>
      <c r="J6" s="421" t="s">
        <v>1671</v>
      </c>
      <c r="K6" s="419"/>
      <c r="L6" s="88"/>
      <c r="M6" s="88"/>
      <c r="N6" s="88"/>
      <c r="O6" s="76"/>
      <c r="P6" s="76"/>
      <c r="Q6" s="76"/>
      <c r="R6" s="76"/>
      <c r="S6" s="76"/>
      <c r="T6" s="76"/>
      <c r="U6" s="76"/>
      <c r="V6" s="76"/>
      <c r="W6" s="76"/>
      <c r="X6" s="76"/>
      <c r="Y6" s="76"/>
      <c r="Z6" s="76"/>
      <c r="AA6" s="76"/>
    </row>
    <row r="7" spans="1:27">
      <c r="A7" s="102" t="str">
        <f>'INPUT CE'!A286</f>
        <v>BA1160b</v>
      </c>
      <c r="B7" s="89" t="str">
        <f>'INPUT CE'!B286</f>
        <v>B.2.A.12.2.B) Residenzialità disabili</v>
      </c>
      <c r="C7" s="85" t="s">
        <v>1299</v>
      </c>
      <c r="D7" s="107">
        <f>'INPUT CE'!C286</f>
        <v>0</v>
      </c>
      <c r="E7" s="107">
        <f>'INPUT CE'!D286</f>
        <v>0</v>
      </c>
      <c r="F7" s="107">
        <f>'INPUT CE'!E286</f>
        <v>0</v>
      </c>
      <c r="G7" s="110"/>
      <c r="H7" s="107">
        <f t="shared" si="0"/>
        <v>0</v>
      </c>
      <c r="I7" s="99"/>
      <c r="J7" s="402"/>
      <c r="K7" s="403"/>
      <c r="L7" s="88"/>
      <c r="M7" s="88"/>
      <c r="N7" s="88"/>
      <c r="O7" s="76"/>
      <c r="P7" s="76"/>
      <c r="Q7" s="76"/>
      <c r="R7" s="76"/>
      <c r="S7" s="76"/>
      <c r="T7" s="76"/>
      <c r="U7" s="76"/>
      <c r="V7" s="76"/>
      <c r="W7" s="76"/>
      <c r="X7" s="76"/>
      <c r="Y7" s="76"/>
      <c r="Z7" s="76"/>
      <c r="AA7" s="76"/>
    </row>
    <row r="8" spans="1:27">
      <c r="A8" s="102" t="str">
        <f>'INPUT CE'!A287</f>
        <v>BA1160c</v>
      </c>
      <c r="B8" s="89" t="str">
        <f>'INPUT CE'!B287</f>
        <v>B.2.A.12.2.C) Centri diurni per disabili</v>
      </c>
      <c r="C8" s="85" t="s">
        <v>1300</v>
      </c>
      <c r="D8" s="107">
        <f>'INPUT CE'!C287</f>
        <v>0</v>
      </c>
      <c r="E8" s="107">
        <f>'INPUT CE'!D287</f>
        <v>0</v>
      </c>
      <c r="F8" s="107">
        <f>'INPUT CE'!E287</f>
        <v>0</v>
      </c>
      <c r="G8" s="110"/>
      <c r="H8" s="107">
        <f t="shared" si="0"/>
        <v>0</v>
      </c>
      <c r="I8" s="99"/>
      <c r="J8" s="402"/>
      <c r="K8" s="403"/>
      <c r="L8" s="88"/>
      <c r="M8" s="88"/>
      <c r="N8" s="88"/>
      <c r="O8" s="76"/>
      <c r="P8" s="76"/>
      <c r="Q8" s="76"/>
      <c r="R8" s="76"/>
      <c r="S8" s="76"/>
      <c r="T8" s="76"/>
      <c r="U8" s="76"/>
      <c r="V8" s="76"/>
      <c r="W8" s="76"/>
      <c r="X8" s="76"/>
      <c r="Y8" s="76"/>
      <c r="Z8" s="76"/>
      <c r="AA8" s="76"/>
    </row>
    <row r="9" spans="1:27">
      <c r="A9" s="102" t="str">
        <f>'INPUT CE'!A288</f>
        <v>BA1160d</v>
      </c>
      <c r="B9" s="89" t="str">
        <f>'INPUT CE'!B288</f>
        <v>B.2.A.12.2.D) Hospice</v>
      </c>
      <c r="C9" s="85" t="s">
        <v>1301</v>
      </c>
      <c r="D9" s="107">
        <f>'INPUT CE'!C288</f>
        <v>0</v>
      </c>
      <c r="E9" s="107">
        <f>'INPUT CE'!D288</f>
        <v>0</v>
      </c>
      <c r="F9" s="107">
        <f>'INPUT CE'!E288</f>
        <v>0</v>
      </c>
      <c r="G9" s="110"/>
      <c r="H9" s="107">
        <f t="shared" si="0"/>
        <v>0</v>
      </c>
      <c r="I9" s="99"/>
      <c r="J9" s="402"/>
      <c r="K9" s="403"/>
      <c r="L9" s="88"/>
      <c r="M9" s="88"/>
      <c r="N9" s="88"/>
      <c r="O9" s="76"/>
      <c r="P9" s="76"/>
      <c r="Q9" s="76"/>
      <c r="R9" s="76"/>
      <c r="S9" s="76"/>
      <c r="T9" s="76"/>
      <c r="U9" s="76"/>
      <c r="V9" s="76"/>
      <c r="W9" s="76"/>
      <c r="X9" s="76"/>
      <c r="Y9" s="76"/>
      <c r="Z9" s="76"/>
      <c r="AA9" s="76"/>
    </row>
    <row r="10" spans="1:27">
      <c r="A10" s="102" t="str">
        <f>'INPUT CE'!A289</f>
        <v>BA1160e</v>
      </c>
      <c r="B10" s="89" t="str">
        <f>'INPUT CE'!B289</f>
        <v>B.2.A.12.2.E) Altro</v>
      </c>
      <c r="C10" s="85" t="s">
        <v>1302</v>
      </c>
      <c r="D10" s="107">
        <f>'INPUT CE'!C289</f>
        <v>1114843.3</v>
      </c>
      <c r="E10" s="107">
        <f>'INPUT CE'!D289</f>
        <v>1024022.21</v>
      </c>
      <c r="F10" s="107">
        <f>'INPUT CE'!E289</f>
        <v>1419648.93</v>
      </c>
      <c r="G10" s="110"/>
      <c r="H10" s="107">
        <f t="shared" si="0"/>
        <v>395626.72</v>
      </c>
      <c r="I10" s="99">
        <f t="shared" si="1"/>
        <v>0.38634583912003229</v>
      </c>
      <c r="J10" s="402"/>
      <c r="K10" s="403"/>
      <c r="L10" s="88"/>
      <c r="M10" s="88"/>
      <c r="N10" s="88"/>
      <c r="O10" s="76"/>
      <c r="P10" s="76"/>
      <c r="Q10" s="76"/>
      <c r="R10" s="76"/>
      <c r="S10" s="76"/>
      <c r="T10" s="76"/>
      <c r="U10" s="76"/>
      <c r="V10" s="76"/>
      <c r="W10" s="76"/>
      <c r="X10" s="76"/>
      <c r="Y10" s="76"/>
      <c r="Z10" s="76"/>
      <c r="AA10" s="76"/>
    </row>
    <row r="11" spans="1:27">
      <c r="A11" s="76" t="str">
        <f t="shared" ref="A11:A20" si="2">CONCATENATE("di cui ",$A$10)</f>
        <v>di cui BA1160e</v>
      </c>
      <c r="B11" s="89" t="s">
        <v>1303</v>
      </c>
      <c r="C11" s="76"/>
      <c r="D11" s="111"/>
      <c r="E11" s="110"/>
      <c r="F11" s="110"/>
      <c r="G11" s="110"/>
      <c r="H11" s="107">
        <f t="shared" si="0"/>
        <v>0</v>
      </c>
      <c r="I11" s="99"/>
      <c r="J11" s="402"/>
      <c r="K11" s="403"/>
      <c r="L11" s="88"/>
      <c r="M11" s="88"/>
      <c r="N11" s="88"/>
      <c r="O11" s="76"/>
      <c r="P11" s="76"/>
      <c r="Q11" s="76"/>
      <c r="R11" s="76"/>
      <c r="S11" s="76"/>
      <c r="T11" s="76"/>
      <c r="U11" s="76"/>
      <c r="V11" s="76"/>
      <c r="W11" s="76"/>
      <c r="X11" s="76"/>
      <c r="Y11" s="76"/>
      <c r="Z11" s="76"/>
      <c r="AA11" s="76"/>
    </row>
    <row r="12" spans="1:27">
      <c r="A12" s="76" t="str">
        <f t="shared" si="2"/>
        <v>di cui BA1160e</v>
      </c>
      <c r="B12" s="89" t="s">
        <v>1304</v>
      </c>
      <c r="C12" s="76"/>
      <c r="D12" s="111"/>
      <c r="E12" s="110"/>
      <c r="F12" s="110"/>
      <c r="G12" s="110"/>
      <c r="H12" s="107">
        <f t="shared" si="0"/>
        <v>0</v>
      </c>
      <c r="I12" s="99"/>
      <c r="J12" s="402"/>
      <c r="K12" s="403"/>
      <c r="L12" s="88"/>
      <c r="M12" s="88"/>
      <c r="N12" s="88"/>
      <c r="O12" s="76"/>
      <c r="P12" s="76"/>
      <c r="Q12" s="76"/>
      <c r="R12" s="76"/>
      <c r="S12" s="76"/>
      <c r="T12" s="76"/>
      <c r="U12" s="76"/>
      <c r="V12" s="76"/>
      <c r="W12" s="76"/>
      <c r="X12" s="76"/>
      <c r="Y12" s="76"/>
      <c r="Z12" s="76"/>
      <c r="AA12" s="76"/>
    </row>
    <row r="13" spans="1:27">
      <c r="A13" s="76" t="str">
        <f t="shared" si="2"/>
        <v>di cui BA1160e</v>
      </c>
      <c r="B13" s="89" t="s">
        <v>1305</v>
      </c>
      <c r="C13" s="76"/>
      <c r="D13" s="111"/>
      <c r="E13" s="110"/>
      <c r="F13" s="110">
        <v>299841</v>
      </c>
      <c r="G13" s="110"/>
      <c r="H13" s="107">
        <f t="shared" si="0"/>
        <v>299841</v>
      </c>
      <c r="I13" s="99"/>
      <c r="J13" s="402" t="s">
        <v>1672</v>
      </c>
      <c r="K13" s="403"/>
      <c r="L13" s="88"/>
      <c r="M13" s="88"/>
      <c r="N13" s="88"/>
      <c r="O13" s="76"/>
      <c r="P13" s="76"/>
      <c r="Q13" s="76"/>
      <c r="R13" s="76"/>
      <c r="S13" s="76"/>
      <c r="T13" s="76"/>
      <c r="U13" s="76"/>
      <c r="V13" s="76"/>
      <c r="W13" s="76"/>
      <c r="X13" s="76"/>
      <c r="Y13" s="76"/>
      <c r="Z13" s="76"/>
      <c r="AA13" s="76"/>
    </row>
    <row r="14" spans="1:27">
      <c r="A14" s="76" t="str">
        <f t="shared" si="2"/>
        <v>di cui BA1160e</v>
      </c>
      <c r="B14" s="89" t="s">
        <v>1306</v>
      </c>
      <c r="C14" s="76"/>
      <c r="D14" s="111"/>
      <c r="E14" s="110"/>
      <c r="F14" s="110"/>
      <c r="G14" s="110"/>
      <c r="H14" s="107">
        <f t="shared" si="0"/>
        <v>0</v>
      </c>
      <c r="I14" s="99"/>
      <c r="J14" s="402"/>
      <c r="K14" s="403"/>
      <c r="L14" s="88"/>
      <c r="M14" s="88"/>
      <c r="N14" s="88"/>
      <c r="O14" s="76"/>
      <c r="P14" s="76"/>
      <c r="Q14" s="76"/>
      <c r="R14" s="76"/>
      <c r="S14" s="76"/>
      <c r="T14" s="76"/>
      <c r="U14" s="76"/>
      <c r="V14" s="76"/>
      <c r="W14" s="76"/>
      <c r="X14" s="76"/>
      <c r="Y14" s="76"/>
      <c r="Z14" s="76"/>
      <c r="AA14" s="76"/>
    </row>
    <row r="15" spans="1:27">
      <c r="A15" s="76" t="str">
        <f t="shared" si="2"/>
        <v>di cui BA1160e</v>
      </c>
      <c r="B15" s="89" t="s">
        <v>1307</v>
      </c>
      <c r="C15" s="76"/>
      <c r="D15" s="111"/>
      <c r="E15" s="110"/>
      <c r="F15" s="110"/>
      <c r="G15" s="110"/>
      <c r="H15" s="107">
        <f t="shared" si="0"/>
        <v>0</v>
      </c>
      <c r="I15" s="99"/>
      <c r="J15" s="402"/>
      <c r="K15" s="403"/>
      <c r="L15" s="88"/>
      <c r="M15" s="88"/>
      <c r="N15" s="88"/>
      <c r="O15" s="76"/>
      <c r="P15" s="76"/>
      <c r="Q15" s="76"/>
      <c r="R15" s="76"/>
      <c r="S15" s="76"/>
      <c r="T15" s="76"/>
      <c r="U15" s="76"/>
      <c r="V15" s="76"/>
      <c r="W15" s="76"/>
      <c r="X15" s="76"/>
      <c r="Y15" s="76"/>
      <c r="Z15" s="76"/>
      <c r="AA15" s="76"/>
    </row>
    <row r="16" spans="1:27">
      <c r="A16" s="76" t="str">
        <f t="shared" si="2"/>
        <v>di cui BA1160e</v>
      </c>
      <c r="B16" s="89" t="s">
        <v>1308</v>
      </c>
      <c r="C16" s="76"/>
      <c r="D16" s="111"/>
      <c r="E16" s="110"/>
      <c r="F16" s="110"/>
      <c r="G16" s="110"/>
      <c r="H16" s="107">
        <f t="shared" si="0"/>
        <v>0</v>
      </c>
      <c r="I16" s="99"/>
      <c r="J16" s="402"/>
      <c r="K16" s="403"/>
      <c r="L16" s="88"/>
      <c r="M16" s="88"/>
      <c r="N16" s="88"/>
      <c r="O16" s="76"/>
      <c r="P16" s="76"/>
      <c r="Q16" s="76"/>
      <c r="R16" s="76"/>
      <c r="S16" s="76"/>
      <c r="T16" s="76"/>
      <c r="U16" s="76"/>
      <c r="V16" s="76"/>
      <c r="W16" s="76"/>
      <c r="X16" s="76"/>
      <c r="Y16" s="76"/>
      <c r="Z16" s="76"/>
      <c r="AA16" s="76"/>
    </row>
    <row r="17" spans="1:27">
      <c r="A17" s="76" t="str">
        <f t="shared" si="2"/>
        <v>di cui BA1160e</v>
      </c>
      <c r="B17" s="89" t="s">
        <v>1309</v>
      </c>
      <c r="C17" s="76"/>
      <c r="D17" s="111"/>
      <c r="E17" s="110"/>
      <c r="F17" s="110"/>
      <c r="G17" s="110"/>
      <c r="H17" s="107">
        <f t="shared" si="0"/>
        <v>0</v>
      </c>
      <c r="I17" s="99"/>
      <c r="J17" s="402"/>
      <c r="K17" s="403"/>
      <c r="L17" s="88"/>
      <c r="M17" s="88"/>
      <c r="N17" s="88"/>
      <c r="O17" s="76"/>
      <c r="P17" s="76"/>
      <c r="Q17" s="76"/>
      <c r="R17" s="76"/>
      <c r="S17" s="76"/>
      <c r="T17" s="76"/>
      <c r="U17" s="76"/>
      <c r="V17" s="76"/>
      <c r="W17" s="76"/>
      <c r="X17" s="76"/>
      <c r="Y17" s="76"/>
      <c r="Z17" s="76"/>
      <c r="AA17" s="76"/>
    </row>
    <row r="18" spans="1:27">
      <c r="A18" s="76" t="str">
        <f t="shared" si="2"/>
        <v>di cui BA1160e</v>
      </c>
      <c r="B18" s="89" t="s">
        <v>1310</v>
      </c>
      <c r="C18" s="76"/>
      <c r="D18" s="111"/>
      <c r="E18" s="110"/>
      <c r="F18" s="110"/>
      <c r="G18" s="110"/>
      <c r="H18" s="107">
        <f t="shared" si="0"/>
        <v>0</v>
      </c>
      <c r="I18" s="99"/>
      <c r="J18" s="402"/>
      <c r="K18" s="403"/>
      <c r="L18" s="88"/>
      <c r="M18" s="88"/>
      <c r="N18" s="88"/>
      <c r="O18" s="76"/>
      <c r="P18" s="76"/>
      <c r="Q18" s="76"/>
      <c r="R18" s="76"/>
      <c r="S18" s="76"/>
      <c r="T18" s="76"/>
      <c r="U18" s="76"/>
      <c r="V18" s="76"/>
      <c r="W18" s="76"/>
      <c r="X18" s="76"/>
      <c r="Y18" s="76"/>
      <c r="Z18" s="76"/>
      <c r="AA18" s="76"/>
    </row>
    <row r="19" spans="1:27">
      <c r="A19" s="76" t="str">
        <f t="shared" si="2"/>
        <v>di cui BA1160e</v>
      </c>
      <c r="B19" s="89" t="s">
        <v>1311</v>
      </c>
      <c r="C19" s="76"/>
      <c r="D19" s="111"/>
      <c r="E19" s="110"/>
      <c r="F19" s="110">
        <v>92658</v>
      </c>
      <c r="G19" s="110"/>
      <c r="H19" s="107">
        <f t="shared" si="0"/>
        <v>92658</v>
      </c>
      <c r="I19" s="99"/>
      <c r="J19" s="402" t="s">
        <v>1673</v>
      </c>
      <c r="K19" s="403"/>
      <c r="L19" s="88"/>
      <c r="M19" s="88"/>
      <c r="N19" s="88"/>
      <c r="O19" s="76"/>
      <c r="P19" s="76"/>
      <c r="Q19" s="76"/>
      <c r="R19" s="76"/>
      <c r="S19" s="76"/>
      <c r="T19" s="76"/>
      <c r="U19" s="76"/>
      <c r="V19" s="76"/>
      <c r="W19" s="76"/>
      <c r="X19" s="76"/>
      <c r="Y19" s="76"/>
      <c r="Z19" s="76"/>
      <c r="AA19" s="76"/>
    </row>
    <row r="20" spans="1:27">
      <c r="A20" s="76" t="str">
        <f t="shared" si="2"/>
        <v>di cui BA1160e</v>
      </c>
      <c r="B20" s="89" t="s">
        <v>1705</v>
      </c>
      <c r="C20" s="76"/>
      <c r="D20" s="111"/>
      <c r="E20" s="110">
        <v>1024022.21</v>
      </c>
      <c r="F20" s="110">
        <v>1027149.93</v>
      </c>
      <c r="G20" s="110"/>
      <c r="H20" s="107">
        <f t="shared" si="0"/>
        <v>3127.7200000000885</v>
      </c>
      <c r="I20" s="99">
        <f t="shared" si="1"/>
        <v>3.0543478153663983E-3</v>
      </c>
      <c r="J20" s="402" t="s">
        <v>1674</v>
      </c>
      <c r="K20" s="403"/>
      <c r="L20" s="88"/>
      <c r="M20" s="88"/>
      <c r="N20" s="88"/>
      <c r="O20" s="76"/>
      <c r="P20" s="76"/>
      <c r="Q20" s="76"/>
      <c r="R20" s="76"/>
      <c r="S20" s="76"/>
      <c r="T20" s="76"/>
      <c r="U20" s="76"/>
      <c r="V20" s="76"/>
      <c r="W20" s="76"/>
      <c r="X20" s="76"/>
      <c r="Y20" s="76"/>
      <c r="Z20" s="76"/>
      <c r="AA20" s="76"/>
    </row>
    <row r="21" spans="1:27" ht="15.75" customHeight="1">
      <c r="A21" s="76"/>
      <c r="B21" s="96" t="s">
        <v>1252</v>
      </c>
      <c r="C21" s="96"/>
      <c r="D21" s="98"/>
      <c r="E21" s="98">
        <f t="shared" ref="E21:G21" si="3">E10-SUM(E11:E20)</f>
        <v>0</v>
      </c>
      <c r="F21" s="98">
        <f t="shared" si="3"/>
        <v>0</v>
      </c>
      <c r="G21" s="98">
        <f t="shared" si="3"/>
        <v>0</v>
      </c>
      <c r="H21" s="76"/>
      <c r="I21" s="76"/>
      <c r="J21" s="76"/>
      <c r="K21" s="76"/>
      <c r="L21" s="76"/>
      <c r="M21" s="76"/>
      <c r="N21" s="76"/>
      <c r="O21" s="76"/>
      <c r="P21" s="76"/>
      <c r="Q21" s="76"/>
      <c r="R21" s="76"/>
      <c r="S21" s="76"/>
      <c r="T21" s="76"/>
      <c r="U21" s="76"/>
      <c r="V21" s="76"/>
      <c r="W21" s="76"/>
      <c r="X21" s="76"/>
      <c r="Y21" s="76"/>
      <c r="Z21" s="76"/>
      <c r="AA21" s="76"/>
    </row>
    <row r="22" spans="1:27"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row>
    <row r="23" spans="1:27"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row>
    <row r="24" spans="1:27" ht="54.75" customHeight="1">
      <c r="A24" s="76"/>
      <c r="B24" s="81" t="s">
        <v>1237</v>
      </c>
      <c r="C24" s="81" t="s">
        <v>1238</v>
      </c>
      <c r="D24" s="82" t="str">
        <f>'INPUT CE'!$C$7</f>
        <v>CONSUNTIVO 2019</v>
      </c>
      <c r="E24" s="82" t="str">
        <f>'INPUT CE'!$D$7</f>
        <v>CONSUNTIVO 2020</v>
      </c>
      <c r="F24" s="82" t="str">
        <f>'INPUT CE'!$E$7</f>
        <v>CONSUNTIVO 2021</v>
      </c>
      <c r="G24" s="83" t="str">
        <f>CONCATENATE('INPUT CE'!$E$7," ",'INPUT CE'!$F$7)</f>
        <v>CONSUNTIVO 2021 Di cui Covid</v>
      </c>
      <c r="H24" s="82" t="s">
        <v>1239</v>
      </c>
      <c r="I24" s="82" t="s">
        <v>1240</v>
      </c>
      <c r="J24" s="405" t="s">
        <v>1243</v>
      </c>
      <c r="K24" s="406"/>
      <c r="L24" s="76"/>
      <c r="M24" s="76"/>
      <c r="N24" s="76"/>
      <c r="O24" s="76"/>
      <c r="P24" s="76"/>
      <c r="Q24" s="76"/>
      <c r="R24" s="76"/>
      <c r="S24" s="76"/>
      <c r="T24" s="76"/>
      <c r="U24" s="76"/>
      <c r="V24" s="76"/>
      <c r="W24" s="76"/>
      <c r="X24" s="76"/>
      <c r="Y24" s="76"/>
      <c r="Z24" s="76"/>
      <c r="AA24" s="76"/>
    </row>
    <row r="25" spans="1:27" ht="18.75" customHeight="1">
      <c r="A25" s="84" t="str">
        <f>'INPUT CE'!A292</f>
        <v>BA1180</v>
      </c>
      <c r="B25" s="104" t="str">
        <f>'INPUT CE'!B292</f>
        <v>B.2.A.12.5) - da privato (intraregionale)</v>
      </c>
      <c r="C25" s="105" t="s">
        <v>1297</v>
      </c>
      <c r="D25" s="106">
        <f>'INPUT CE'!C292</f>
        <v>100658237.92</v>
      </c>
      <c r="E25" s="106">
        <f>'INPUT CE'!D292</f>
        <v>100560101.97</v>
      </c>
      <c r="F25" s="106">
        <f>'INPUT CE'!E292</f>
        <v>100935298.09</v>
      </c>
      <c r="G25" s="107">
        <f>SUM(G26:G30)</f>
        <v>448796</v>
      </c>
      <c r="H25" s="106">
        <f t="shared" ref="H25:H40" si="4">F25-E25</f>
        <v>375196.12000000477</v>
      </c>
      <c r="I25" s="101">
        <f t="shared" ref="I25:I40" si="5">F25/E25-1</f>
        <v>3.7310634401697129E-3</v>
      </c>
      <c r="J25" s="420"/>
      <c r="K25" s="403"/>
      <c r="L25" s="108"/>
      <c r="M25" s="108"/>
      <c r="N25" s="108"/>
      <c r="O25" s="109"/>
      <c r="P25" s="109"/>
      <c r="Q25" s="109"/>
      <c r="R25" s="109"/>
      <c r="S25" s="109"/>
      <c r="T25" s="109"/>
      <c r="U25" s="109"/>
      <c r="V25" s="109"/>
      <c r="W25" s="109"/>
      <c r="X25" s="109"/>
      <c r="Y25" s="109"/>
      <c r="Z25" s="109"/>
      <c r="AA25" s="109"/>
    </row>
    <row r="26" spans="1:27" ht="18.75" customHeight="1">
      <c r="A26" s="102" t="str">
        <f>'INPUT CE'!A293</f>
        <v>BA1180a</v>
      </c>
      <c r="B26" s="89" t="str">
        <f>'INPUT CE'!B293</f>
        <v>B.2.A.12.5.A) Residenzialità anziani</v>
      </c>
      <c r="C26" s="85" t="s">
        <v>1298</v>
      </c>
      <c r="D26" s="107">
        <f>'INPUT CE'!C293</f>
        <v>52396201.420000002</v>
      </c>
      <c r="E26" s="107">
        <f>'INPUT CE'!D293</f>
        <v>51412436.149999999</v>
      </c>
      <c r="F26" s="107">
        <f>'INPUT CE'!E293</f>
        <v>50964494.789999999</v>
      </c>
      <c r="G26" s="110"/>
      <c r="H26" s="107">
        <f t="shared" si="4"/>
        <v>-447941.3599999994</v>
      </c>
      <c r="I26" s="99">
        <f t="shared" si="5"/>
        <v>-8.712704426086626E-3</v>
      </c>
      <c r="J26" s="418" t="s">
        <v>1675</v>
      </c>
      <c r="K26" s="419"/>
      <c r="L26" s="88"/>
      <c r="M26" s="88"/>
      <c r="N26" s="88"/>
      <c r="O26" s="76"/>
      <c r="P26" s="76"/>
      <c r="Q26" s="76"/>
      <c r="R26" s="76"/>
      <c r="S26" s="76"/>
      <c r="T26" s="76"/>
      <c r="U26" s="76"/>
      <c r="V26" s="76"/>
      <c r="W26" s="76"/>
      <c r="X26" s="76"/>
      <c r="Y26" s="76"/>
      <c r="Z26" s="76"/>
      <c r="AA26" s="76"/>
    </row>
    <row r="27" spans="1:27" ht="18.75" customHeight="1">
      <c r="A27" s="102" t="str">
        <f>'INPUT CE'!A294</f>
        <v>BA1180b</v>
      </c>
      <c r="B27" s="89" t="str">
        <f>'INPUT CE'!B294</f>
        <v>B.2.A.12.5.B) Residenzialità disabili</v>
      </c>
      <c r="C27" s="85" t="s">
        <v>1299</v>
      </c>
      <c r="D27" s="107">
        <f>'INPUT CE'!C294</f>
        <v>12106036.15</v>
      </c>
      <c r="E27" s="107">
        <f>'INPUT CE'!D294</f>
        <v>12935627.25</v>
      </c>
      <c r="F27" s="107">
        <f>'INPUT CE'!E294</f>
        <v>13321845.960000001</v>
      </c>
      <c r="G27" s="110"/>
      <c r="H27" s="107">
        <f t="shared" si="4"/>
        <v>386218.71000000089</v>
      </c>
      <c r="I27" s="99">
        <f t="shared" si="5"/>
        <v>2.9856975818470799E-2</v>
      </c>
      <c r="J27" s="418" t="s">
        <v>1676</v>
      </c>
      <c r="K27" s="419"/>
      <c r="L27" s="88"/>
      <c r="M27" s="88"/>
      <c r="N27" s="88"/>
      <c r="O27" s="76"/>
      <c r="P27" s="76"/>
      <c r="Q27" s="76"/>
      <c r="R27" s="76"/>
      <c r="S27" s="76"/>
      <c r="T27" s="76"/>
      <c r="U27" s="76"/>
      <c r="V27" s="76"/>
      <c r="W27" s="76"/>
      <c r="X27" s="76"/>
      <c r="Y27" s="76"/>
      <c r="Z27" s="76"/>
      <c r="AA27" s="76"/>
    </row>
    <row r="28" spans="1:27" ht="18.75" customHeight="1">
      <c r="A28" s="102" t="str">
        <f>'INPUT CE'!A295</f>
        <v>BA1180c</v>
      </c>
      <c r="B28" s="89" t="str">
        <f>'INPUT CE'!B295</f>
        <v>B.2.A.12.5.C) Centri diurni per disabili</v>
      </c>
      <c r="C28" s="85" t="s">
        <v>1300</v>
      </c>
      <c r="D28" s="107">
        <f>'INPUT CE'!C295</f>
        <v>15165033.359999999</v>
      </c>
      <c r="E28" s="107">
        <f>'INPUT CE'!D295</f>
        <v>15671112.300000001</v>
      </c>
      <c r="F28" s="107">
        <f>'INPUT CE'!E295</f>
        <v>16681739.460000001</v>
      </c>
      <c r="G28" s="110"/>
      <c r="H28" s="107">
        <f t="shared" si="4"/>
        <v>1010627.1600000001</v>
      </c>
      <c r="I28" s="99">
        <f t="shared" si="5"/>
        <v>6.4489816718370507E-2</v>
      </c>
      <c r="J28" s="418" t="s">
        <v>1676</v>
      </c>
      <c r="K28" s="419"/>
      <c r="L28" s="88"/>
      <c r="M28" s="88"/>
      <c r="N28" s="88"/>
      <c r="O28" s="76"/>
      <c r="P28" s="76"/>
      <c r="Q28" s="76"/>
      <c r="R28" s="76"/>
      <c r="S28" s="76"/>
      <c r="T28" s="76"/>
      <c r="U28" s="76"/>
      <c r="V28" s="76"/>
      <c r="W28" s="76"/>
      <c r="X28" s="76"/>
      <c r="Y28" s="76"/>
      <c r="Z28" s="76"/>
      <c r="AA28" s="76"/>
    </row>
    <row r="29" spans="1:27" ht="18.75" customHeight="1">
      <c r="A29" s="102" t="str">
        <f>'INPUT CE'!A296</f>
        <v>BA1180d</v>
      </c>
      <c r="B29" s="89" t="str">
        <f>'INPUT CE'!B296</f>
        <v>B.2.A.12.5.D) Hospice</v>
      </c>
      <c r="C29" s="85" t="s">
        <v>1301</v>
      </c>
      <c r="D29" s="107">
        <f>'INPUT CE'!C296</f>
        <v>2029127.66</v>
      </c>
      <c r="E29" s="107">
        <f>'INPUT CE'!D296</f>
        <v>1720631.6</v>
      </c>
      <c r="F29" s="107">
        <f>'INPUT CE'!E296</f>
        <v>1689501.52</v>
      </c>
      <c r="G29" s="110"/>
      <c r="H29" s="107">
        <f t="shared" si="4"/>
        <v>-31130.080000000075</v>
      </c>
      <c r="I29" s="99">
        <f t="shared" si="5"/>
        <v>-1.809224008207222E-2</v>
      </c>
      <c r="J29" s="418" t="s">
        <v>1677</v>
      </c>
      <c r="K29" s="419"/>
      <c r="L29" s="88"/>
      <c r="M29" s="88"/>
      <c r="N29" s="88"/>
      <c r="O29" s="76"/>
      <c r="P29" s="76"/>
      <c r="Q29" s="76"/>
      <c r="R29" s="76"/>
      <c r="S29" s="76"/>
      <c r="T29" s="76"/>
      <c r="U29" s="76"/>
      <c r="V29" s="76"/>
      <c r="W29" s="76"/>
      <c r="X29" s="76"/>
      <c r="Y29" s="76"/>
      <c r="Z29" s="76"/>
      <c r="AA29" s="76"/>
    </row>
    <row r="30" spans="1:27" ht="18.75" customHeight="1">
      <c r="A30" s="102" t="str">
        <f>'INPUT CE'!A297</f>
        <v>BA1180e</v>
      </c>
      <c r="B30" s="89" t="str">
        <f>'INPUT CE'!B297</f>
        <v>B.2.A.12.5.E) Altro</v>
      </c>
      <c r="C30" s="85" t="s">
        <v>1302</v>
      </c>
      <c r="D30" s="107">
        <f>'INPUT CE'!C297</f>
        <v>18961839.329999998</v>
      </c>
      <c r="E30" s="107">
        <f>'INPUT CE'!D297</f>
        <v>18820294.670000002</v>
      </c>
      <c r="F30" s="107">
        <f>'INPUT CE'!E297</f>
        <v>18277716.359999999</v>
      </c>
      <c r="G30" s="110">
        <v>448796</v>
      </c>
      <c r="H30" s="107">
        <f t="shared" si="4"/>
        <v>-542578.31000000238</v>
      </c>
      <c r="I30" s="99">
        <f t="shared" si="5"/>
        <v>-2.8829426930540358E-2</v>
      </c>
      <c r="J30" s="418"/>
      <c r="K30" s="419"/>
      <c r="L30" s="88"/>
      <c r="M30" s="88"/>
      <c r="N30" s="88"/>
      <c r="O30" s="76"/>
      <c r="P30" s="76"/>
      <c r="Q30" s="76"/>
      <c r="R30" s="76"/>
      <c r="S30" s="76"/>
      <c r="T30" s="76"/>
      <c r="U30" s="76"/>
      <c r="V30" s="76"/>
      <c r="W30" s="76"/>
      <c r="X30" s="76"/>
      <c r="Y30" s="76"/>
      <c r="Z30" s="76"/>
      <c r="AA30" s="76"/>
    </row>
    <row r="31" spans="1:27" ht="18.75" customHeight="1">
      <c r="A31" s="76" t="str">
        <f t="shared" ref="A31:A40" si="6">CONCATENATE("di cui ",$A$30)</f>
        <v>di cui BA1180e</v>
      </c>
      <c r="B31" s="89" t="s">
        <v>1303</v>
      </c>
      <c r="C31" s="76"/>
      <c r="D31" s="111"/>
      <c r="E31" s="110">
        <v>120088.28</v>
      </c>
      <c r="F31" s="110">
        <v>131110.82999999999</v>
      </c>
      <c r="G31" s="110"/>
      <c r="H31" s="107">
        <f t="shared" si="4"/>
        <v>11022.549999999988</v>
      </c>
      <c r="I31" s="99">
        <f t="shared" si="5"/>
        <v>9.1787058653850284E-2</v>
      </c>
      <c r="J31" s="418" t="s">
        <v>1678</v>
      </c>
      <c r="K31" s="419"/>
      <c r="L31" s="88"/>
      <c r="M31" s="88"/>
      <c r="N31" s="88"/>
      <c r="O31" s="76"/>
      <c r="P31" s="76"/>
      <c r="Q31" s="76"/>
      <c r="R31" s="76"/>
      <c r="S31" s="76"/>
      <c r="T31" s="76"/>
      <c r="U31" s="76"/>
      <c r="V31" s="76"/>
      <c r="W31" s="76"/>
      <c r="X31" s="76"/>
      <c r="Y31" s="76"/>
      <c r="Z31" s="76"/>
      <c r="AA31" s="76"/>
    </row>
    <row r="32" spans="1:27" ht="18.75" customHeight="1">
      <c r="A32" s="76" t="str">
        <f t="shared" si="6"/>
        <v>di cui BA1180e</v>
      </c>
      <c r="B32" s="89" t="s">
        <v>1304</v>
      </c>
      <c r="C32" s="76"/>
      <c r="D32" s="111"/>
      <c r="E32" s="110">
        <v>3746172.35</v>
      </c>
      <c r="F32" s="110">
        <v>3949258.43</v>
      </c>
      <c r="G32" s="110"/>
      <c r="H32" s="107">
        <f t="shared" si="4"/>
        <v>203086.08000000007</v>
      </c>
      <c r="I32" s="99">
        <f t="shared" si="5"/>
        <v>5.4211622164153761E-2</v>
      </c>
      <c r="J32" s="418" t="s">
        <v>1679</v>
      </c>
      <c r="K32" s="419"/>
      <c r="L32" s="88"/>
      <c r="M32" s="88"/>
      <c r="N32" s="88"/>
      <c r="O32" s="76"/>
      <c r="P32" s="76"/>
      <c r="Q32" s="76"/>
      <c r="R32" s="76"/>
      <c r="S32" s="76"/>
      <c r="T32" s="76"/>
      <c r="U32" s="76"/>
      <c r="V32" s="76"/>
      <c r="W32" s="76"/>
      <c r="X32" s="76"/>
      <c r="Y32" s="76"/>
      <c r="Z32" s="76"/>
      <c r="AA32" s="76"/>
    </row>
    <row r="33" spans="1:27" ht="18.75" customHeight="1">
      <c r="A33" s="76" t="str">
        <f t="shared" si="6"/>
        <v>di cui BA1180e</v>
      </c>
      <c r="B33" s="89" t="s">
        <v>1305</v>
      </c>
      <c r="C33" s="76"/>
      <c r="D33" s="111"/>
      <c r="E33" s="110"/>
      <c r="F33" s="110"/>
      <c r="G33" s="110"/>
      <c r="H33" s="107">
        <f t="shared" si="4"/>
        <v>0</v>
      </c>
      <c r="I33" s="99"/>
      <c r="J33" s="418" t="s">
        <v>1680</v>
      </c>
      <c r="K33" s="419"/>
      <c r="L33" s="88"/>
      <c r="M33" s="88"/>
      <c r="N33" s="88"/>
      <c r="O33" s="76"/>
      <c r="P33" s="76"/>
      <c r="Q33" s="76"/>
      <c r="R33" s="76"/>
      <c r="S33" s="76"/>
      <c r="T33" s="76"/>
      <c r="U33" s="76"/>
      <c r="V33" s="76"/>
      <c r="W33" s="76"/>
      <c r="X33" s="76"/>
      <c r="Y33" s="76"/>
      <c r="Z33" s="76"/>
      <c r="AA33" s="76"/>
    </row>
    <row r="34" spans="1:27" ht="18.75" customHeight="1">
      <c r="A34" s="76" t="str">
        <f t="shared" si="6"/>
        <v>di cui BA1180e</v>
      </c>
      <c r="B34" s="89" t="s">
        <v>1306</v>
      </c>
      <c r="C34" s="76"/>
      <c r="D34" s="111"/>
      <c r="E34" s="110">
        <v>123246.92</v>
      </c>
      <c r="F34" s="110">
        <v>24886.94</v>
      </c>
      <c r="G34" s="110"/>
      <c r="H34" s="107">
        <f t="shared" si="4"/>
        <v>-98359.98</v>
      </c>
      <c r="I34" s="99">
        <f t="shared" si="5"/>
        <v>-0.79807251978386151</v>
      </c>
      <c r="J34" s="418" t="s">
        <v>1681</v>
      </c>
      <c r="K34" s="419"/>
      <c r="L34" s="88"/>
      <c r="M34" s="88"/>
      <c r="N34" s="88"/>
      <c r="O34" s="76"/>
      <c r="P34" s="76"/>
      <c r="Q34" s="76"/>
      <c r="R34" s="76"/>
      <c r="S34" s="76"/>
      <c r="T34" s="76"/>
      <c r="U34" s="76"/>
      <c r="V34" s="76"/>
      <c r="W34" s="76"/>
      <c r="X34" s="76"/>
      <c r="Y34" s="76"/>
      <c r="Z34" s="76"/>
      <c r="AA34" s="76"/>
    </row>
    <row r="35" spans="1:27" ht="18.75" customHeight="1">
      <c r="A35" s="76" t="str">
        <f t="shared" si="6"/>
        <v>di cui BA1180e</v>
      </c>
      <c r="B35" s="89" t="s">
        <v>1307</v>
      </c>
      <c r="C35" s="76"/>
      <c r="D35" s="111"/>
      <c r="E35" s="110">
        <v>9120</v>
      </c>
      <c r="F35" s="110">
        <v>0</v>
      </c>
      <c r="G35" s="110"/>
      <c r="H35" s="107">
        <f t="shared" si="4"/>
        <v>-9120</v>
      </c>
      <c r="I35" s="99">
        <f t="shared" si="5"/>
        <v>-1</v>
      </c>
      <c r="J35" s="418"/>
      <c r="K35" s="419"/>
      <c r="L35" s="88"/>
      <c r="M35" s="88"/>
      <c r="N35" s="88"/>
      <c r="O35" s="76"/>
      <c r="P35" s="76"/>
      <c r="Q35" s="76"/>
      <c r="R35" s="76"/>
      <c r="S35" s="76"/>
      <c r="T35" s="76"/>
      <c r="U35" s="76"/>
      <c r="V35" s="76"/>
      <c r="W35" s="76"/>
      <c r="X35" s="76"/>
      <c r="Y35" s="76"/>
      <c r="Z35" s="76"/>
      <c r="AA35" s="76"/>
    </row>
    <row r="36" spans="1:27" ht="18.75" customHeight="1">
      <c r="A36" s="76" t="str">
        <f t="shared" si="6"/>
        <v>di cui BA1180e</v>
      </c>
      <c r="B36" s="89" t="s">
        <v>1308</v>
      </c>
      <c r="C36" s="76"/>
      <c r="D36" s="111"/>
      <c r="E36" s="110">
        <v>2748147</v>
      </c>
      <c r="F36" s="110">
        <v>3094327</v>
      </c>
      <c r="G36" s="110">
        <v>448796</v>
      </c>
      <c r="H36" s="107">
        <f t="shared" si="4"/>
        <v>346180</v>
      </c>
      <c r="I36" s="99">
        <f t="shared" si="5"/>
        <v>0.12596851624021577</v>
      </c>
      <c r="J36" s="418" t="s">
        <v>1682</v>
      </c>
      <c r="K36" s="419"/>
      <c r="L36" s="88"/>
      <c r="M36" s="88"/>
      <c r="N36" s="88"/>
      <c r="O36" s="76"/>
      <c r="P36" s="76"/>
      <c r="Q36" s="76"/>
      <c r="R36" s="76"/>
      <c r="S36" s="76"/>
      <c r="T36" s="76"/>
      <c r="U36" s="76"/>
      <c r="V36" s="76"/>
      <c r="W36" s="76"/>
      <c r="X36" s="76"/>
      <c r="Y36" s="76"/>
      <c r="Z36" s="76"/>
      <c r="AA36" s="76"/>
    </row>
    <row r="37" spans="1:27" ht="18.75" customHeight="1">
      <c r="A37" s="76" t="str">
        <f t="shared" si="6"/>
        <v>di cui BA1180e</v>
      </c>
      <c r="B37" s="89" t="s">
        <v>1309</v>
      </c>
      <c r="C37" s="76"/>
      <c r="D37" s="111"/>
      <c r="E37" s="110"/>
      <c r="F37" s="110"/>
      <c r="G37" s="110"/>
      <c r="H37" s="107">
        <f t="shared" si="4"/>
        <v>0</v>
      </c>
      <c r="I37" s="99"/>
      <c r="J37" s="418" t="s">
        <v>1683</v>
      </c>
      <c r="K37" s="419"/>
      <c r="L37" s="88"/>
      <c r="M37" s="88"/>
      <c r="N37" s="88"/>
      <c r="O37" s="76"/>
      <c r="P37" s="76"/>
      <c r="Q37" s="76"/>
      <c r="R37" s="76"/>
      <c r="S37" s="76"/>
      <c r="T37" s="76"/>
      <c r="U37" s="76"/>
      <c r="V37" s="76"/>
      <c r="W37" s="76"/>
      <c r="X37" s="76"/>
      <c r="Y37" s="76"/>
      <c r="Z37" s="76"/>
      <c r="AA37" s="76"/>
    </row>
    <row r="38" spans="1:27" ht="18.75" customHeight="1">
      <c r="A38" s="76" t="str">
        <f t="shared" si="6"/>
        <v>di cui BA1180e</v>
      </c>
      <c r="B38" s="89" t="s">
        <v>1310</v>
      </c>
      <c r="C38" s="76"/>
      <c r="D38" s="111"/>
      <c r="E38" s="110">
        <v>668066.04</v>
      </c>
      <c r="F38" s="110">
        <v>719816.57</v>
      </c>
      <c r="G38" s="110"/>
      <c r="H38" s="107">
        <f t="shared" si="4"/>
        <v>51750.529999999912</v>
      </c>
      <c r="I38" s="99">
        <f t="shared" si="5"/>
        <v>7.7463195105681226E-2</v>
      </c>
      <c r="J38" s="418" t="s">
        <v>1684</v>
      </c>
      <c r="K38" s="419"/>
      <c r="L38" s="88"/>
      <c r="M38" s="88"/>
      <c r="N38" s="88"/>
      <c r="O38" s="76"/>
      <c r="P38" s="76"/>
      <c r="Q38" s="76"/>
      <c r="R38" s="76"/>
      <c r="S38" s="76"/>
      <c r="T38" s="76"/>
      <c r="U38" s="76"/>
      <c r="V38" s="76"/>
      <c r="W38" s="76"/>
      <c r="X38" s="76"/>
      <c r="Y38" s="76"/>
      <c r="Z38" s="76"/>
      <c r="AA38" s="76"/>
    </row>
    <row r="39" spans="1:27" ht="18.75" customHeight="1">
      <c r="A39" s="76" t="str">
        <f t="shared" si="6"/>
        <v>di cui BA1180e</v>
      </c>
      <c r="B39" s="89" t="s">
        <v>1311</v>
      </c>
      <c r="C39" s="76"/>
      <c r="D39" s="111"/>
      <c r="E39" s="110"/>
      <c r="F39" s="110">
        <v>584586</v>
      </c>
      <c r="G39" s="110"/>
      <c r="H39" s="107">
        <f t="shared" si="4"/>
        <v>584586</v>
      </c>
      <c r="I39" s="99"/>
      <c r="J39" s="418" t="s">
        <v>1685</v>
      </c>
      <c r="K39" s="419"/>
      <c r="L39" s="88"/>
      <c r="M39" s="88"/>
      <c r="N39" s="88"/>
      <c r="O39" s="76"/>
      <c r="P39" s="76"/>
      <c r="Q39" s="76"/>
      <c r="R39" s="76"/>
      <c r="S39" s="76"/>
      <c r="T39" s="76"/>
      <c r="U39" s="76"/>
      <c r="V39" s="76"/>
      <c r="W39" s="76"/>
      <c r="X39" s="76"/>
      <c r="Y39" s="76"/>
      <c r="Z39" s="76"/>
      <c r="AA39" s="76"/>
    </row>
    <row r="40" spans="1:27" ht="18.75" customHeight="1">
      <c r="A40" s="76" t="str">
        <f t="shared" si="6"/>
        <v>di cui BA1180e</v>
      </c>
      <c r="B40" s="89" t="s">
        <v>1312</v>
      </c>
      <c r="C40" s="76"/>
      <c r="D40" s="111"/>
      <c r="E40" s="110">
        <v>11405454.08</v>
      </c>
      <c r="F40" s="110">
        <v>9773730.589999998</v>
      </c>
      <c r="G40" s="110"/>
      <c r="H40" s="107">
        <f t="shared" si="4"/>
        <v>-1631723.4900000021</v>
      </c>
      <c r="I40" s="99">
        <f t="shared" si="5"/>
        <v>-0.14306519306945487</v>
      </c>
      <c r="J40" s="418" t="s">
        <v>1686</v>
      </c>
      <c r="K40" s="419"/>
      <c r="L40" s="88"/>
      <c r="M40" s="88"/>
      <c r="N40" s="88"/>
      <c r="O40" s="76"/>
      <c r="P40" s="76"/>
      <c r="Q40" s="76"/>
      <c r="R40" s="76"/>
      <c r="S40" s="76"/>
      <c r="T40" s="76"/>
      <c r="U40" s="76"/>
      <c r="V40" s="76"/>
      <c r="W40" s="76"/>
      <c r="X40" s="76"/>
      <c r="Y40" s="76"/>
      <c r="Z40" s="76"/>
      <c r="AA40" s="76"/>
    </row>
    <row r="41" spans="1:27" ht="15.75" customHeight="1">
      <c r="A41" s="76"/>
      <c r="B41" s="96" t="s">
        <v>1252</v>
      </c>
      <c r="C41" s="96"/>
      <c r="D41" s="98"/>
      <c r="E41" s="98">
        <f t="shared" ref="E41:G41" si="7">E30-SUM(E31:E40)</f>
        <v>0</v>
      </c>
      <c r="F41" s="98">
        <f t="shared" si="7"/>
        <v>0</v>
      </c>
      <c r="G41" s="98">
        <f t="shared" si="7"/>
        <v>0</v>
      </c>
      <c r="H41" s="76"/>
      <c r="I41" s="76"/>
      <c r="J41" s="76"/>
      <c r="K41" s="76"/>
      <c r="L41" s="76"/>
      <c r="M41" s="76"/>
      <c r="N41" s="76"/>
      <c r="O41" s="76"/>
      <c r="P41" s="76"/>
      <c r="Q41" s="76"/>
      <c r="R41" s="76"/>
      <c r="S41" s="76"/>
      <c r="T41" s="76"/>
      <c r="U41" s="76"/>
      <c r="V41" s="76"/>
      <c r="W41" s="76"/>
      <c r="X41" s="76"/>
      <c r="Y41" s="76"/>
      <c r="Z41" s="76"/>
      <c r="AA41" s="76"/>
    </row>
    <row r="42" spans="1:27"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row>
    <row r="43" spans="1:27"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row>
    <row r="44" spans="1:27"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row>
    <row r="45" spans="1:27"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row>
    <row r="46" spans="1:27"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row>
    <row r="47" spans="1:27"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row>
    <row r="48" spans="1:27"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1:27"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1:27"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spans="1:27"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1:27"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row>
    <row r="53" spans="1:27"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row>
    <row r="54" spans="1:27"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row>
    <row r="55" spans="1:27"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row>
    <row r="56" spans="1:27"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row>
    <row r="57" spans="1:27"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row>
    <row r="58" spans="1:27"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row>
    <row r="59" spans="1:27"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row>
    <row r="60" spans="1:27"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row>
    <row r="61" spans="1:27"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row>
    <row r="62" spans="1:27"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row>
    <row r="63" spans="1:27"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row>
    <row r="64" spans="1:27"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row>
    <row r="65" spans="1:27"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row>
    <row r="66" spans="1:27"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row>
    <row r="67" spans="1:27"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row>
    <row r="68" spans="1:27"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row>
    <row r="69" spans="1:27"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row>
    <row r="70" spans="1:27"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row>
    <row r="71" spans="1:27"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row>
    <row r="72" spans="1:27"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row>
    <row r="73" spans="1:27"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row>
    <row r="74" spans="1:27"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row>
    <row r="75" spans="1:27"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row>
    <row r="76" spans="1:27"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row>
    <row r="77" spans="1:27"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row>
    <row r="78" spans="1:27"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row>
    <row r="79" spans="1:27"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row>
    <row r="80" spans="1:27"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row>
    <row r="81" spans="1:27"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row>
    <row r="82" spans="1:27"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row>
    <row r="83" spans="1:27"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row>
    <row r="84" spans="1:27"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row>
    <row r="85" spans="1:27"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row>
    <row r="86" spans="1:27"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row>
    <row r="87" spans="1:27"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row>
    <row r="88" spans="1:27"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row>
    <row r="89" spans="1:27"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row>
    <row r="90" spans="1:27"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row>
    <row r="91" spans="1:27"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row>
    <row r="92" spans="1:27"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row>
    <row r="93" spans="1:27"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row>
    <row r="94" spans="1:27"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row>
    <row r="95" spans="1:27"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row>
    <row r="96" spans="1:27"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row>
    <row r="97" spans="1:27"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row>
    <row r="98" spans="1:27"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row>
    <row r="99" spans="1:27"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row>
    <row r="100" spans="1:27"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row>
    <row r="101" spans="1:27"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row>
    <row r="102" spans="1:27"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row>
    <row r="103" spans="1:27"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row>
    <row r="104" spans="1:27"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row>
    <row r="105" spans="1:27"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row>
    <row r="106" spans="1:27"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row>
    <row r="107" spans="1:27"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row>
    <row r="108" spans="1:27"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row>
    <row r="109" spans="1:27"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row>
    <row r="110" spans="1:27"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spans="1:27"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spans="1:27"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spans="1:27"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spans="1:27"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spans="1:27"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spans="1:27"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spans="1:27"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spans="1:27"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spans="1:27"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spans="1:27"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spans="1:27"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spans="1:27"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spans="1:27"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spans="1:27"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spans="1:27"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1:27"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1:27"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1:27"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1:27"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1:27"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1:27"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1:27"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1:27"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1:27"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1:27"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1:27"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1:27"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1:27"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1:27"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1:27"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1:27"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1:27"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1:27"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1:27"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1:27"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1:27"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1:27"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1:27"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1:27"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1:27"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1:27"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1:27"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1:27"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1:27"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1:27"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1:27"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1:27"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1:27"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1:27"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1:27"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1:27"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1:27"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1:27"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1:27"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1:27"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1:27"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1:27"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1:27"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1:27"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1:27"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1:27"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1:27"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1:27"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1:27"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1:27"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1:27"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1:27"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1:27"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1:27"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1:27"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1:27"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1:27"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1:27"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1:27"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1:27"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1:27"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1:27"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1:27"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1:27"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1:27"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1:27"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1:27"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1:27"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1:27"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1:27"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1:27"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1:27"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1:27"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1:27"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1:27"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1:27"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spans="1:27"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spans="1:27"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spans="1:27"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spans="1:27"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spans="1:27"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spans="1:27"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spans="1:27"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spans="1:27"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spans="1:27"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spans="1:27"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spans="1:27"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spans="1:27"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spans="1:27"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spans="1:27"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spans="1:27"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spans="1:27"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spans="1:27"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spans="1:27"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spans="1:27"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spans="1:27"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row>
    <row r="222" spans="1:27"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row>
    <row r="223" spans="1:27"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row>
    <row r="224" spans="1:27"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row>
    <row r="225" spans="1:27"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row>
    <row r="226" spans="1:27"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row>
    <row r="227" spans="1:27"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row>
    <row r="228" spans="1:27"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row>
    <row r="229" spans="1:27"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row>
    <row r="230" spans="1:27"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row>
    <row r="231" spans="1:27"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row>
    <row r="232" spans="1:27" ht="15.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row>
    <row r="233" spans="1:27" ht="15.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spans="1:27" ht="15.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spans="1:27" ht="15.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spans="1:27" ht="15.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spans="1:27" ht="15.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spans="1:27" ht="15.75" customHeigh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spans="1:27" ht="15.7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spans="1:27" ht="15.75" customHeigh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spans="1:27" ht="15.75" customHeigh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spans="1:27" ht="15.75" customHeight="1"/>
    <row r="243" spans="1:27" ht="15.75" customHeight="1"/>
    <row r="244" spans="1:27" ht="15.75" customHeight="1"/>
    <row r="245" spans="1:27" ht="15.75" customHeight="1"/>
    <row r="246" spans="1:27" ht="15.75" customHeight="1"/>
    <row r="247" spans="1:27" ht="15.75" customHeight="1"/>
    <row r="248" spans="1:27" ht="15.75" customHeight="1"/>
    <row r="249" spans="1:27" ht="15.75" customHeight="1"/>
    <row r="250" spans="1:27" ht="15.75" customHeight="1"/>
    <row r="251" spans="1:27" ht="15.75" customHeight="1"/>
    <row r="252" spans="1:27" ht="15.75" customHeight="1"/>
    <row r="253" spans="1:27" ht="15.75" customHeight="1"/>
    <row r="254" spans="1:27" ht="15.75" customHeight="1"/>
    <row r="255" spans="1:27" ht="15.75" customHeight="1"/>
    <row r="256" spans="1:2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4">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4:K24"/>
    <mergeCell ref="J25:K25"/>
    <mergeCell ref="J26:K26"/>
    <mergeCell ref="J27:K27"/>
    <mergeCell ref="J35:K35"/>
    <mergeCell ref="J36:K36"/>
    <mergeCell ref="J37:K37"/>
    <mergeCell ref="J38:K38"/>
    <mergeCell ref="J39:K39"/>
    <mergeCell ref="J40:K40"/>
    <mergeCell ref="J28:K28"/>
    <mergeCell ref="J29:K29"/>
    <mergeCell ref="J30:K30"/>
    <mergeCell ref="J31:K31"/>
    <mergeCell ref="J32:K32"/>
    <mergeCell ref="J33:K33"/>
    <mergeCell ref="J34:K34"/>
  </mergeCells>
  <conditionalFormatting sqref="I5:I10">
    <cfRule type="cellIs" dxfId="59" priority="1" operator="lessThan">
      <formula>0</formula>
    </cfRule>
  </conditionalFormatting>
  <conditionalFormatting sqref="I5:I7">
    <cfRule type="cellIs" dxfId="58" priority="2" operator="lessThan">
      <formula>0</formula>
    </cfRule>
  </conditionalFormatting>
  <conditionalFormatting sqref="I11:I20">
    <cfRule type="cellIs" dxfId="57" priority="3" operator="lessThan">
      <formula>0</formula>
    </cfRule>
  </conditionalFormatting>
  <conditionalFormatting sqref="I25:I30">
    <cfRule type="cellIs" dxfId="56" priority="4" operator="lessThan">
      <formula>0</formula>
    </cfRule>
  </conditionalFormatting>
  <conditionalFormatting sqref="I25:I27">
    <cfRule type="cellIs" dxfId="55" priority="5" operator="lessThan">
      <formula>0</formula>
    </cfRule>
  </conditionalFormatting>
  <conditionalFormatting sqref="I31:I40">
    <cfRule type="cellIs" dxfId="54" priority="6" operator="lessThan">
      <formula>0</formula>
    </cfRule>
  </conditionalFormatting>
  <conditionalFormatting sqref="D21:G21 E41:G41">
    <cfRule type="cellIs" dxfId="53" priority="7" operator="notEqual">
      <formula>0</formula>
    </cfRule>
  </conditionalFormatting>
  <conditionalFormatting sqref="D41">
    <cfRule type="cellIs" dxfId="52" priority="8" operator="notEqual">
      <formula>0</formula>
    </cfRule>
  </conditionalFormatting>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topLeftCell="B18" workbookViewId="0">
      <selection activeCell="E27" sqref="E27:G31"/>
    </sheetView>
  </sheetViews>
  <sheetFormatPr defaultColWidth="14.42578125" defaultRowHeight="15" customHeight="1"/>
  <cols>
    <col min="1" max="1" width="15.85546875" customWidth="1"/>
    <col min="2" max="2" width="67.28515625" customWidth="1"/>
    <col min="3" max="3" width="26.5703125" hidden="1" customWidth="1"/>
    <col min="4" max="5" width="16.42578125" customWidth="1"/>
    <col min="6" max="6" width="19.85546875" customWidth="1"/>
    <col min="7" max="7" width="16.85546875" customWidth="1"/>
    <col min="8" max="8" width="15.85546875" customWidth="1"/>
    <col min="9" max="9" width="13.42578125" customWidth="1"/>
    <col min="10" max="10" width="16.28515625" bestFit="1" customWidth="1"/>
    <col min="11" max="11" width="85.28515625" customWidth="1"/>
    <col min="12" max="12" width="14.28515625" customWidth="1"/>
    <col min="13" max="13" width="13.140625" customWidth="1"/>
    <col min="14" max="27" width="9.140625" customWidth="1"/>
  </cols>
  <sheetData>
    <row r="1" spans="1:27" ht="6.75" customHeight="1">
      <c r="A1" s="76"/>
      <c r="B1" s="76"/>
      <c r="C1" s="76"/>
      <c r="D1" s="76"/>
      <c r="E1" s="76"/>
      <c r="F1" s="76"/>
      <c r="G1" s="76"/>
      <c r="H1" s="76"/>
      <c r="I1" s="76"/>
      <c r="J1" s="76"/>
      <c r="K1" s="76"/>
      <c r="L1" s="76"/>
      <c r="M1" s="76"/>
      <c r="N1" s="76"/>
      <c r="O1" s="76"/>
      <c r="P1" s="76"/>
      <c r="Q1" s="76"/>
      <c r="R1" s="76"/>
      <c r="S1" s="76"/>
      <c r="T1" s="76"/>
      <c r="U1" s="76"/>
      <c r="V1" s="76"/>
      <c r="W1" s="76"/>
      <c r="X1" s="76"/>
      <c r="Y1" s="76"/>
      <c r="Z1" s="76"/>
      <c r="AA1" s="76"/>
    </row>
    <row r="2" spans="1:27" ht="14.25" customHeight="1">
      <c r="A2" s="76"/>
      <c r="B2" s="77" t="s">
        <v>1313</v>
      </c>
      <c r="C2" s="78"/>
      <c r="D2" s="79"/>
      <c r="E2" s="79"/>
      <c r="F2" s="79"/>
      <c r="G2" s="79"/>
      <c r="H2" s="79"/>
      <c r="I2" s="80"/>
      <c r="J2" s="76"/>
      <c r="K2" s="76"/>
      <c r="L2" s="76"/>
      <c r="M2" s="76"/>
      <c r="N2" s="76"/>
      <c r="O2" s="76"/>
      <c r="P2" s="76"/>
      <c r="Q2" s="76"/>
      <c r="R2" s="76"/>
      <c r="S2" s="76"/>
      <c r="T2" s="76"/>
      <c r="U2" s="76"/>
      <c r="V2" s="76"/>
      <c r="W2" s="76"/>
      <c r="X2" s="76"/>
      <c r="Y2" s="76"/>
      <c r="Z2" s="76"/>
      <c r="AA2" s="76"/>
    </row>
    <row r="3" spans="1:27" ht="14.25" customHeight="1">
      <c r="A3" s="76"/>
      <c r="B3" s="76"/>
      <c r="C3" s="76"/>
      <c r="D3" s="76"/>
      <c r="E3" s="76"/>
      <c r="F3" s="76"/>
      <c r="G3" s="76"/>
      <c r="H3" s="76"/>
      <c r="I3" s="76"/>
      <c r="J3" s="76"/>
      <c r="K3" s="76"/>
      <c r="L3" s="76"/>
      <c r="M3" s="76"/>
      <c r="N3" s="76"/>
      <c r="O3" s="76"/>
      <c r="P3" s="76"/>
      <c r="Q3" s="76"/>
      <c r="R3" s="76"/>
      <c r="S3" s="76"/>
      <c r="T3" s="76"/>
      <c r="U3" s="76"/>
      <c r="V3" s="76"/>
      <c r="W3" s="76"/>
      <c r="X3" s="76"/>
      <c r="Y3" s="76"/>
      <c r="Z3" s="76"/>
      <c r="AA3" s="76"/>
    </row>
    <row r="4" spans="1:27"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82" t="s">
        <v>1240</v>
      </c>
      <c r="J4" s="405" t="s">
        <v>1243</v>
      </c>
      <c r="K4" s="406"/>
      <c r="L4" s="76"/>
      <c r="M4" s="76"/>
      <c r="N4" s="76"/>
      <c r="O4" s="76"/>
      <c r="P4" s="76"/>
      <c r="Q4" s="76"/>
      <c r="R4" s="76"/>
      <c r="S4" s="76"/>
      <c r="T4" s="76"/>
      <c r="U4" s="76"/>
      <c r="V4" s="76"/>
      <c r="W4" s="76"/>
      <c r="X4" s="76"/>
      <c r="Y4" s="76"/>
      <c r="Z4" s="76"/>
      <c r="AA4" s="76"/>
    </row>
    <row r="5" spans="1:27" ht="14.25" customHeight="1">
      <c r="A5" s="84" t="str">
        <f>'INPUT CE'!A307</f>
        <v>BA1280</v>
      </c>
      <c r="B5" s="104" t="str">
        <f>'INPUT CE'!B307</f>
        <v>B.2.A.14)  Rimborsi, assegni e contributi sanitari</v>
      </c>
      <c r="C5" s="105" t="s">
        <v>1324</v>
      </c>
      <c r="D5" s="106">
        <f>'INPUT CE'!C307</f>
        <v>24429907.379999999</v>
      </c>
      <c r="E5" s="106">
        <f>'INPUT CE'!D307</f>
        <v>40507885.409999996</v>
      </c>
      <c r="F5" s="106">
        <f>'INPUT CE'!E307</f>
        <v>29152526.059999999</v>
      </c>
      <c r="G5" s="107">
        <f>'INPUT CE'!F307</f>
        <v>4606252.83</v>
      </c>
      <c r="H5" s="106">
        <f t="shared" ref="H5:H12" si="0">F5-E5</f>
        <v>-11355359.349999998</v>
      </c>
      <c r="I5" s="101">
        <f t="shared" ref="I5:I12" si="1">F5/E5-1</f>
        <v>-0.28032466358258123</v>
      </c>
      <c r="J5" s="420"/>
      <c r="K5" s="403"/>
      <c r="L5" s="108"/>
      <c r="M5" s="108"/>
      <c r="N5" s="108"/>
      <c r="O5" s="109"/>
      <c r="P5" s="109"/>
      <c r="Q5" s="109"/>
      <c r="R5" s="109"/>
      <c r="S5" s="109"/>
      <c r="T5" s="109"/>
      <c r="U5" s="109"/>
      <c r="V5" s="109"/>
      <c r="W5" s="109"/>
      <c r="X5" s="109"/>
      <c r="Y5" s="109"/>
      <c r="Z5" s="109"/>
      <c r="AA5" s="109"/>
    </row>
    <row r="6" spans="1:27" ht="14.25" customHeight="1">
      <c r="A6" s="102" t="str">
        <f>'INPUT CE'!A308</f>
        <v>BA1290</v>
      </c>
      <c r="B6" s="89" t="str">
        <f>'INPUT CE'!B308</f>
        <v>B.2.A.14.1)  Contributi ad associazioni di volontariato</v>
      </c>
      <c r="C6" s="85" t="s">
        <v>1325</v>
      </c>
      <c r="D6" s="107">
        <f>'INPUT CE'!C308</f>
        <v>86500</v>
      </c>
      <c r="E6" s="107">
        <f>'INPUT CE'!D308</f>
        <v>426202</v>
      </c>
      <c r="F6" s="107">
        <f>'INPUT CE'!E308</f>
        <v>470149.78</v>
      </c>
      <c r="G6" s="110"/>
      <c r="H6" s="107">
        <f t="shared" si="0"/>
        <v>43947.780000000028</v>
      </c>
      <c r="I6" s="99">
        <f t="shared" si="1"/>
        <v>0.10311490795444422</v>
      </c>
      <c r="J6" s="402" t="s">
        <v>1697</v>
      </c>
      <c r="K6" s="403"/>
      <c r="L6" s="88"/>
      <c r="M6" s="88"/>
      <c r="N6" s="88"/>
      <c r="O6" s="76"/>
      <c r="P6" s="76"/>
      <c r="Q6" s="76"/>
      <c r="R6" s="76"/>
      <c r="S6" s="76"/>
      <c r="T6" s="76"/>
      <c r="U6" s="76"/>
      <c r="V6" s="76"/>
      <c r="W6" s="76"/>
      <c r="X6" s="76"/>
      <c r="Y6" s="76"/>
      <c r="Z6" s="76"/>
      <c r="AA6" s="76"/>
    </row>
    <row r="7" spans="1:27" ht="14.25" customHeight="1">
      <c r="A7" s="102" t="str">
        <f>'INPUT CE'!A309</f>
        <v>BA1300</v>
      </c>
      <c r="B7" s="89" t="str">
        <f>'INPUT CE'!B309</f>
        <v>B.2.A.14.2)  Rimborsi per cure all'estero</v>
      </c>
      <c r="C7" s="85" t="s">
        <v>1326</v>
      </c>
      <c r="D7" s="107">
        <f>'INPUT CE'!C309</f>
        <v>224024.5</v>
      </c>
      <c r="E7" s="107">
        <f>'INPUT CE'!D309</f>
        <v>90858.59</v>
      </c>
      <c r="F7" s="107">
        <f>'INPUT CE'!E309</f>
        <v>178636.08</v>
      </c>
      <c r="G7" s="110"/>
      <c r="H7" s="107">
        <f t="shared" si="0"/>
        <v>87777.489999999991</v>
      </c>
      <c r="I7" s="99">
        <f t="shared" si="1"/>
        <v>0.96608906213490653</v>
      </c>
      <c r="J7" s="402" t="s">
        <v>1698</v>
      </c>
      <c r="K7" s="403"/>
      <c r="L7" s="88"/>
      <c r="M7" s="88"/>
      <c r="N7" s="88"/>
      <c r="O7" s="76"/>
      <c r="P7" s="76"/>
      <c r="Q7" s="76"/>
      <c r="R7" s="76"/>
      <c r="S7" s="76"/>
      <c r="T7" s="76"/>
      <c r="U7" s="76"/>
      <c r="V7" s="76"/>
      <c r="W7" s="76"/>
      <c r="X7" s="76"/>
      <c r="Y7" s="76"/>
      <c r="Z7" s="76"/>
      <c r="AA7" s="76"/>
    </row>
    <row r="8" spans="1:27" ht="14.25" customHeight="1">
      <c r="A8" s="102" t="str">
        <f>'INPUT CE'!A310</f>
        <v>BA1310</v>
      </c>
      <c r="B8" s="89" t="str">
        <f>'INPUT CE'!B310</f>
        <v>B.2.A.14.3)  Contributi a società partecipate e/o enti dipendenti della Regione</v>
      </c>
      <c r="C8" s="85" t="s">
        <v>1327</v>
      </c>
      <c r="D8" s="107">
        <f>'INPUT CE'!C310</f>
        <v>0</v>
      </c>
      <c r="E8" s="107">
        <f>'INPUT CE'!D310</f>
        <v>0</v>
      </c>
      <c r="F8" s="107">
        <f>'INPUT CE'!E310</f>
        <v>0</v>
      </c>
      <c r="G8" s="110"/>
      <c r="H8" s="107">
        <f t="shared" si="0"/>
        <v>0</v>
      </c>
      <c r="I8" s="99" t="e">
        <f t="shared" si="1"/>
        <v>#DIV/0!</v>
      </c>
      <c r="J8" s="402"/>
      <c r="K8" s="403"/>
      <c r="L8" s="88"/>
      <c r="M8" s="88"/>
      <c r="N8" s="88"/>
      <c r="O8" s="76"/>
      <c r="P8" s="76"/>
      <c r="Q8" s="76"/>
      <c r="R8" s="76"/>
      <c r="S8" s="76"/>
      <c r="T8" s="76"/>
      <c r="U8" s="76"/>
      <c r="V8" s="76"/>
      <c r="W8" s="76"/>
      <c r="X8" s="76"/>
      <c r="Y8" s="76"/>
      <c r="Z8" s="76"/>
      <c r="AA8" s="76"/>
    </row>
    <row r="9" spans="1:27" ht="14.25" customHeight="1">
      <c r="A9" s="102" t="str">
        <f>'INPUT CE'!A311</f>
        <v>BA1320</v>
      </c>
      <c r="B9" s="89" t="str">
        <f>'INPUT CE'!B311</f>
        <v>B.2.A.14.4)  Contributo Legge 210/92</v>
      </c>
      <c r="C9" s="85" t="s">
        <v>1328</v>
      </c>
      <c r="D9" s="107">
        <f>'INPUT CE'!C311</f>
        <v>0</v>
      </c>
      <c r="E9" s="107">
        <f>'INPUT CE'!D311</f>
        <v>0</v>
      </c>
      <c r="F9" s="107">
        <f>'INPUT CE'!E311</f>
        <v>0</v>
      </c>
      <c r="G9" s="110"/>
      <c r="H9" s="107">
        <f t="shared" si="0"/>
        <v>0</v>
      </c>
      <c r="I9" s="99" t="e">
        <f t="shared" si="1"/>
        <v>#DIV/0!</v>
      </c>
      <c r="J9" s="402"/>
      <c r="K9" s="403"/>
      <c r="L9" s="88"/>
      <c r="M9" s="88"/>
      <c r="N9" s="88"/>
      <c r="O9" s="76"/>
      <c r="P9" s="76"/>
      <c r="Q9" s="76"/>
      <c r="R9" s="76"/>
      <c r="S9" s="76"/>
      <c r="T9" s="76"/>
      <c r="U9" s="76"/>
      <c r="V9" s="76"/>
      <c r="W9" s="76"/>
      <c r="X9" s="76"/>
      <c r="Y9" s="76"/>
      <c r="Z9" s="76"/>
      <c r="AA9" s="76"/>
    </row>
    <row r="10" spans="1:27" ht="14.25" customHeight="1">
      <c r="A10" s="102" t="str">
        <f>'INPUT CE'!A312</f>
        <v>BA1330</v>
      </c>
      <c r="B10" s="89" t="str">
        <f>'INPUT CE'!B312</f>
        <v>B.2.A.14.5)  Altri rimborsi, assegni e contributi</v>
      </c>
      <c r="C10" s="85" t="s">
        <v>1329</v>
      </c>
      <c r="D10" s="107">
        <f>'INPUT CE'!C312</f>
        <v>24088545.09</v>
      </c>
      <c r="E10" s="107">
        <f>'INPUT CE'!D312</f>
        <v>39923832.939999998</v>
      </c>
      <c r="F10" s="107">
        <f>'INPUT CE'!E312</f>
        <v>28487980.059999999</v>
      </c>
      <c r="G10" s="110">
        <f>'INPUT CE'!F312</f>
        <v>4606252.83</v>
      </c>
      <c r="H10" s="107">
        <f t="shared" si="0"/>
        <v>-11435852.879999999</v>
      </c>
      <c r="I10" s="99">
        <f t="shared" si="1"/>
        <v>-0.28644175766356161</v>
      </c>
      <c r="J10" s="402" t="s">
        <v>1670</v>
      </c>
      <c r="K10" s="403"/>
      <c r="L10" s="88"/>
      <c r="M10" s="88"/>
      <c r="N10" s="88"/>
      <c r="O10" s="76"/>
      <c r="P10" s="76"/>
      <c r="Q10" s="76"/>
      <c r="R10" s="76"/>
      <c r="S10" s="76"/>
      <c r="T10" s="76"/>
      <c r="U10" s="76"/>
      <c r="V10" s="76"/>
      <c r="W10" s="76"/>
      <c r="X10" s="76"/>
      <c r="Y10" s="76"/>
      <c r="Z10" s="76"/>
      <c r="AA10" s="76"/>
    </row>
    <row r="11" spans="1:27" ht="14.25" customHeight="1">
      <c r="A11" s="102" t="s">
        <v>1330</v>
      </c>
      <c r="B11" s="89" t="s">
        <v>1331</v>
      </c>
      <c r="C11" s="85" t="s">
        <v>1332</v>
      </c>
      <c r="D11" s="347">
        <v>15048223</v>
      </c>
      <c r="E11" s="347">
        <v>14901971</v>
      </c>
      <c r="F11" s="110">
        <f>14399440.56+408996</f>
        <v>14808436.560000001</v>
      </c>
      <c r="G11" s="110"/>
      <c r="H11" s="107">
        <f t="shared" si="0"/>
        <v>-93534.439999999478</v>
      </c>
      <c r="I11" s="99">
        <f t="shared" si="1"/>
        <v>-6.2766489077182852E-3</v>
      </c>
      <c r="J11" s="402" t="s">
        <v>1655</v>
      </c>
      <c r="K11" s="403"/>
      <c r="L11" s="88"/>
      <c r="M11" s="88"/>
      <c r="N11" s="88"/>
      <c r="O11" s="76"/>
      <c r="P11" s="76"/>
      <c r="Q11" s="76"/>
      <c r="R11" s="76"/>
      <c r="S11" s="76"/>
      <c r="T11" s="76"/>
      <c r="U11" s="76"/>
      <c r="V11" s="76"/>
      <c r="W11" s="76"/>
      <c r="X11" s="76"/>
      <c r="Y11" s="76"/>
      <c r="Z11" s="76"/>
      <c r="AA11" s="76"/>
    </row>
    <row r="12" spans="1:27" ht="40.5" customHeight="1">
      <c r="A12" s="102" t="s">
        <v>1330</v>
      </c>
      <c r="B12" s="89" t="s">
        <v>1295</v>
      </c>
      <c r="C12" s="85" t="s">
        <v>1333</v>
      </c>
      <c r="D12" s="347">
        <v>0</v>
      </c>
      <c r="E12" s="347">
        <v>12641268.710000001</v>
      </c>
      <c r="F12" s="110">
        <v>0</v>
      </c>
      <c r="G12" s="110"/>
      <c r="H12" s="107">
        <f t="shared" si="0"/>
        <v>-12641268.710000001</v>
      </c>
      <c r="I12" s="99">
        <f t="shared" si="1"/>
        <v>-1</v>
      </c>
      <c r="J12" s="414" t="s">
        <v>1667</v>
      </c>
      <c r="K12" s="415"/>
      <c r="L12" s="88"/>
      <c r="M12" s="88"/>
      <c r="N12" s="88"/>
      <c r="O12" s="76"/>
      <c r="P12" s="76"/>
      <c r="Q12" s="76"/>
      <c r="R12" s="76"/>
      <c r="S12" s="76"/>
      <c r="T12" s="76"/>
      <c r="U12" s="76"/>
      <c r="V12" s="76"/>
      <c r="W12" s="76"/>
      <c r="X12" s="76"/>
      <c r="Y12" s="76"/>
      <c r="Z12" s="76"/>
      <c r="AA12" s="76"/>
    </row>
    <row r="13" spans="1:27" ht="15.75" customHeight="1">
      <c r="A13" s="76"/>
      <c r="B13" s="76"/>
      <c r="C13" s="76"/>
      <c r="D13" s="76"/>
      <c r="E13" s="76"/>
      <c r="F13" s="117"/>
      <c r="G13" s="76"/>
      <c r="H13" s="76"/>
      <c r="I13" s="76"/>
      <c r="J13" s="76"/>
      <c r="K13" s="76"/>
      <c r="L13" s="76"/>
      <c r="M13" s="76"/>
      <c r="N13" s="76"/>
      <c r="O13" s="76"/>
      <c r="P13" s="76"/>
      <c r="Q13" s="76"/>
      <c r="R13" s="76"/>
      <c r="S13" s="76"/>
      <c r="T13" s="76"/>
      <c r="U13" s="76"/>
      <c r="V13" s="76"/>
      <c r="W13" s="76"/>
      <c r="X13" s="76"/>
      <c r="Y13" s="76"/>
      <c r="Z13" s="76"/>
      <c r="AA13" s="76"/>
    </row>
    <row r="14" spans="1:27" ht="15.75" customHeight="1">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c r="AA14" s="76"/>
    </row>
    <row r="15" spans="1:27" ht="15.75" customHeight="1">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row>
    <row r="16" spans="1:27" ht="15.75" customHeight="1">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row>
    <row r="17" spans="1:27" ht="54.75" customHeight="1">
      <c r="A17" s="76"/>
      <c r="B17" s="81" t="s">
        <v>1237</v>
      </c>
      <c r="C17" s="81" t="s">
        <v>1238</v>
      </c>
      <c r="D17" s="82" t="str">
        <f>'INPUT CE'!$C$7</f>
        <v>CONSUNTIVO 2019</v>
      </c>
      <c r="E17" s="82" t="str">
        <f>'INPUT CE'!$D$7</f>
        <v>CONSUNTIVO 2020</v>
      </c>
      <c r="F17" s="82" t="str">
        <f>'INPUT CE'!$E$7</f>
        <v>CONSUNTIVO 2021</v>
      </c>
      <c r="G17" s="83" t="str">
        <f>CONCATENATE('INPUT CE'!$E$7," ",'INPUT CE'!$F$7)</f>
        <v>CONSUNTIVO 2021 Di cui Covid</v>
      </c>
      <c r="H17" s="82" t="s">
        <v>1239</v>
      </c>
      <c r="I17" s="82" t="s">
        <v>1240</v>
      </c>
      <c r="J17" s="405" t="s">
        <v>1243</v>
      </c>
      <c r="K17" s="406"/>
      <c r="L17" s="76"/>
      <c r="M17" s="76"/>
      <c r="N17" s="76"/>
      <c r="O17" s="76"/>
      <c r="P17" s="76"/>
      <c r="Q17" s="76"/>
      <c r="R17" s="76"/>
      <c r="S17" s="76"/>
      <c r="T17" s="76"/>
      <c r="U17" s="76"/>
      <c r="V17" s="76"/>
      <c r="W17" s="76"/>
      <c r="X17" s="76"/>
      <c r="Y17" s="76"/>
      <c r="Z17" s="76"/>
      <c r="AA17" s="76"/>
    </row>
    <row r="18" spans="1:27" ht="47.25" customHeight="1">
      <c r="A18" s="84" t="str">
        <f>'INPUT CE'!A330</f>
        <v>BA1500</v>
      </c>
      <c r="B18" s="104" t="str">
        <f>'INPUT CE'!B330</f>
        <v>B.2.A.16.1)  Altri servizi sanitari e sociosanitari a rilevanza sanitaria da pubblico - Aziende sanitarie pubbliche della Regione</v>
      </c>
      <c r="C18" s="105" t="s">
        <v>1334</v>
      </c>
      <c r="D18" s="106">
        <f>'INPUT CE'!C330</f>
        <v>5629436.1900000004</v>
      </c>
      <c r="E18" s="106">
        <f>'INPUT CE'!D330</f>
        <v>12915229.449999999</v>
      </c>
      <c r="F18" s="106">
        <f>'INPUT CE'!E330</f>
        <v>8592768.7100000009</v>
      </c>
      <c r="G18" s="107">
        <f>'INPUT CE'!F330</f>
        <v>3303711.5000000005</v>
      </c>
      <c r="H18" s="106">
        <f t="shared" ref="H18:H31" si="2">F18-E18</f>
        <v>-4322460.7399999984</v>
      </c>
      <c r="I18" s="101">
        <f t="shared" ref="I18:I31" si="3">F18/E18-1</f>
        <v>-0.33467936103914886</v>
      </c>
      <c r="J18" s="414" t="s">
        <v>1699</v>
      </c>
      <c r="K18" s="415"/>
      <c r="L18" s="76"/>
      <c r="M18" s="76"/>
      <c r="N18" s="76"/>
      <c r="O18" s="76"/>
      <c r="P18" s="76"/>
      <c r="Q18" s="76"/>
      <c r="R18" s="76"/>
      <c r="S18" s="76"/>
      <c r="T18" s="76"/>
      <c r="U18" s="76"/>
      <c r="V18" s="76"/>
      <c r="W18" s="76"/>
      <c r="X18" s="76"/>
      <c r="Y18" s="76"/>
      <c r="Z18" s="76"/>
      <c r="AA18" s="76"/>
    </row>
    <row r="19" spans="1:27" ht="30.75" customHeight="1">
      <c r="A19" s="84" t="str">
        <f>'INPUT CE'!A331</f>
        <v>BA1510</v>
      </c>
      <c r="B19" s="104" t="str">
        <f>'INPUT CE'!B331</f>
        <v>B.2.A.16.2)  Altri servizi sanitari e sociosanitari  a rilevanza sanitaria da pubblico - Altri soggetti pubblici della Regione</v>
      </c>
      <c r="C19" s="105" t="s">
        <v>1334</v>
      </c>
      <c r="D19" s="106">
        <f>'INPUT CE'!C331</f>
        <v>1474510.03</v>
      </c>
      <c r="E19" s="106">
        <f>'INPUT CE'!D331</f>
        <v>1346979.36</v>
      </c>
      <c r="F19" s="106">
        <f>'INPUT CE'!E331</f>
        <v>1628267.85</v>
      </c>
      <c r="G19" s="107">
        <f>'INPUT CE'!F331</f>
        <v>685637.12</v>
      </c>
      <c r="H19" s="106">
        <f t="shared" si="2"/>
        <v>281288.49</v>
      </c>
      <c r="I19" s="101">
        <f t="shared" si="3"/>
        <v>0.20882910188022485</v>
      </c>
      <c r="J19" s="414" t="s">
        <v>1700</v>
      </c>
      <c r="K19" s="415"/>
      <c r="L19" s="76"/>
      <c r="M19" s="76"/>
      <c r="N19" s="76"/>
      <c r="O19" s="76"/>
      <c r="P19" s="76"/>
      <c r="Q19" s="76"/>
      <c r="R19" s="76"/>
      <c r="S19" s="76"/>
      <c r="T19" s="76"/>
      <c r="U19" s="76"/>
      <c r="V19" s="76"/>
      <c r="W19" s="76"/>
      <c r="X19" s="76"/>
      <c r="Y19" s="76"/>
      <c r="Z19" s="76"/>
      <c r="AA19" s="76"/>
    </row>
    <row r="20" spans="1:27">
      <c r="A20" s="84" t="str">
        <f>'INPUT CE'!A332</f>
        <v>BA1520</v>
      </c>
      <c r="B20" s="104" t="str">
        <f>'INPUT CE'!B332</f>
        <v>B.2.A.16.3) Altri servizi sanitari e sociosanitari a rilevanza sanitaria da pubblico (Extraregione)</v>
      </c>
      <c r="C20" s="105" t="s">
        <v>1334</v>
      </c>
      <c r="D20" s="106">
        <f>'INPUT CE'!C332</f>
        <v>174451.61</v>
      </c>
      <c r="E20" s="106">
        <f>'INPUT CE'!D332</f>
        <v>219003.6</v>
      </c>
      <c r="F20" s="106">
        <f>'INPUT CE'!E332</f>
        <v>174835.6</v>
      </c>
      <c r="G20" s="107">
        <f>'INPUT CE'!F332</f>
        <v>0</v>
      </c>
      <c r="H20" s="106">
        <f t="shared" si="2"/>
        <v>-44168</v>
      </c>
      <c r="I20" s="101">
        <f t="shared" si="3"/>
        <v>-0.2016770500576246</v>
      </c>
      <c r="J20" s="402"/>
      <c r="K20" s="403"/>
      <c r="L20" s="76"/>
      <c r="M20" s="76"/>
      <c r="N20" s="76"/>
      <c r="O20" s="76"/>
      <c r="P20" s="76"/>
      <c r="Q20" s="76"/>
      <c r="R20" s="76"/>
      <c r="S20" s="76"/>
      <c r="T20" s="76"/>
      <c r="U20" s="76"/>
      <c r="V20" s="76"/>
      <c r="W20" s="76"/>
      <c r="X20" s="76"/>
      <c r="Y20" s="76"/>
      <c r="Z20" s="76"/>
      <c r="AA20" s="76"/>
    </row>
    <row r="21" spans="1:27" ht="15.75" customHeight="1">
      <c r="A21" s="84" t="str">
        <f>'INPUT CE'!A333</f>
        <v>BA1530</v>
      </c>
      <c r="B21" s="104" t="str">
        <f>'INPUT CE'!B333</f>
        <v>B.2.A.16.4)  Altri servizi sanitari da privato</v>
      </c>
      <c r="C21" s="105" t="s">
        <v>1334</v>
      </c>
      <c r="D21" s="106">
        <f>'INPUT CE'!C333</f>
        <v>12225867.15</v>
      </c>
      <c r="E21" s="106">
        <f>'INPUT CE'!D333</f>
        <v>16040576.890000001</v>
      </c>
      <c r="F21" s="106">
        <f>'INPUT CE'!E333</f>
        <v>22525114.329999998</v>
      </c>
      <c r="G21" s="107">
        <f>'INPUT CE'!F333</f>
        <v>7803458.7300000004</v>
      </c>
      <c r="H21" s="106">
        <f t="shared" si="2"/>
        <v>6484537.4399999976</v>
      </c>
      <c r="I21" s="101">
        <f t="shared" si="3"/>
        <v>0.40425836829114181</v>
      </c>
      <c r="J21" s="402"/>
      <c r="K21" s="403"/>
      <c r="L21" s="108"/>
      <c r="M21" s="108"/>
      <c r="N21" s="108"/>
      <c r="O21" s="109"/>
      <c r="P21" s="109"/>
      <c r="Q21" s="109"/>
      <c r="R21" s="109"/>
      <c r="S21" s="109"/>
      <c r="T21" s="109"/>
      <c r="U21" s="109"/>
      <c r="V21" s="109"/>
      <c r="W21" s="109"/>
      <c r="X21" s="109"/>
      <c r="Y21" s="109"/>
      <c r="Z21" s="109"/>
      <c r="AA21" s="109"/>
    </row>
    <row r="22" spans="1:27" ht="14.25" customHeight="1">
      <c r="A22" s="102" t="str">
        <f>'INPUT CE'!A334</f>
        <v>BA1530a</v>
      </c>
      <c r="B22" s="89" t="str">
        <f>'INPUT CE'!B334</f>
        <v>B.2.A.16.4.1)  Altri servizi sanitari da privato - SPERIMENTAZIONI</v>
      </c>
      <c r="C22" s="85" t="s">
        <v>1335</v>
      </c>
      <c r="D22" s="107">
        <f>'INPUT CE'!C334</f>
        <v>356.54</v>
      </c>
      <c r="E22" s="107">
        <f>'INPUT CE'!D334</f>
        <v>0</v>
      </c>
      <c r="F22" s="107">
        <f>'INPUT CE'!E334</f>
        <v>8161</v>
      </c>
      <c r="G22" s="107">
        <f>'INPUT CE'!F334</f>
        <v>0</v>
      </c>
      <c r="H22" s="107">
        <f t="shared" si="2"/>
        <v>8161</v>
      </c>
      <c r="I22" s="99" t="e">
        <f t="shared" si="3"/>
        <v>#DIV/0!</v>
      </c>
      <c r="J22" s="402"/>
      <c r="K22" s="403"/>
      <c r="L22" s="88"/>
      <c r="M22" s="88"/>
      <c r="N22" s="88"/>
      <c r="O22" s="76"/>
      <c r="P22" s="76"/>
      <c r="Q22" s="76"/>
      <c r="R22" s="76"/>
      <c r="S22" s="76"/>
      <c r="T22" s="76"/>
      <c r="U22" s="76"/>
      <c r="V22" s="76"/>
      <c r="W22" s="76"/>
      <c r="X22" s="76"/>
      <c r="Y22" s="76"/>
      <c r="Z22" s="76"/>
      <c r="AA22" s="76"/>
    </row>
    <row r="23" spans="1:27" ht="14.25" customHeight="1">
      <c r="A23" s="102" t="str">
        <f>'INPUT CE'!A336</f>
        <v>BA1530z</v>
      </c>
      <c r="B23" s="89" t="str">
        <f>'INPUT CE'!B336</f>
        <v>B.2.A.16.4.2.A)  Altri servizi sanitari da privato - SERVIZIO OSSIGENO</v>
      </c>
      <c r="C23" s="85" t="s">
        <v>1336</v>
      </c>
      <c r="D23" s="107">
        <f>'INPUT CE'!C336</f>
        <v>1855295.66</v>
      </c>
      <c r="E23" s="107">
        <f>'INPUT CE'!D336</f>
        <v>1913826.42</v>
      </c>
      <c r="F23" s="107">
        <f>'INPUT CE'!E336</f>
        <v>1886400.17</v>
      </c>
      <c r="G23" s="107">
        <f>'INPUT CE'!F336</f>
        <v>96729.72</v>
      </c>
      <c r="H23" s="107">
        <f t="shared" si="2"/>
        <v>-27426.25</v>
      </c>
      <c r="I23" s="99">
        <f t="shared" si="3"/>
        <v>-1.4330583857234069E-2</v>
      </c>
      <c r="J23" s="402"/>
      <c r="K23" s="403"/>
      <c r="L23" s="88"/>
      <c r="M23" s="88"/>
      <c r="N23" s="88"/>
      <c r="O23" s="76"/>
      <c r="P23" s="76"/>
      <c r="Q23" s="76"/>
      <c r="R23" s="76"/>
      <c r="S23" s="76"/>
      <c r="T23" s="76"/>
      <c r="U23" s="76"/>
      <c r="V23" s="76"/>
      <c r="W23" s="76"/>
      <c r="X23" s="76"/>
      <c r="Y23" s="76"/>
      <c r="Z23" s="76"/>
      <c r="AA23" s="76"/>
    </row>
    <row r="24" spans="1:27" ht="14.25" customHeight="1">
      <c r="A24" s="102" t="str">
        <f>'INPUT CE'!A337</f>
        <v>BA1530y</v>
      </c>
      <c r="B24" s="89" t="str">
        <f>'INPUT CE'!B337</f>
        <v>B.2.A.16.4.2.B)  Altri servizi sanitari da privato - SERVICE - ALTRO</v>
      </c>
      <c r="C24" s="85" t="s">
        <v>1337</v>
      </c>
      <c r="D24" s="107">
        <f>'INPUT CE'!C337</f>
        <v>294295.21000000002</v>
      </c>
      <c r="E24" s="107">
        <f>'INPUT CE'!D337</f>
        <v>291467.25</v>
      </c>
      <c r="F24" s="107">
        <f>'INPUT CE'!E337</f>
        <v>356899.24</v>
      </c>
      <c r="G24" s="107">
        <f>'INPUT CE'!F337</f>
        <v>0</v>
      </c>
      <c r="H24" s="107">
        <f t="shared" si="2"/>
        <v>65431.989999999991</v>
      </c>
      <c r="I24" s="99">
        <f t="shared" si="3"/>
        <v>0.22449173963798663</v>
      </c>
      <c r="J24" s="402"/>
      <c r="K24" s="403"/>
      <c r="L24" s="88"/>
      <c r="M24" s="88"/>
      <c r="N24" s="88"/>
      <c r="O24" s="76"/>
      <c r="P24" s="76"/>
      <c r="Q24" s="76"/>
      <c r="R24" s="76"/>
      <c r="S24" s="76"/>
      <c r="T24" s="76"/>
      <c r="U24" s="76"/>
      <c r="V24" s="76"/>
      <c r="W24" s="76"/>
      <c r="X24" s="76"/>
      <c r="Y24" s="76"/>
      <c r="Z24" s="76"/>
      <c r="AA24" s="76"/>
    </row>
    <row r="25" spans="1:27" ht="14.25" customHeight="1">
      <c r="A25" s="102" t="str">
        <f>'INPUT CE'!A338</f>
        <v>BA1530c</v>
      </c>
      <c r="B25" s="89" t="str">
        <f>'INPUT CE'!B338</f>
        <v>B.2.A.16.4.3)  Altri servizi sanitari da privato - DPC</v>
      </c>
      <c r="C25" s="85" t="s">
        <v>1338</v>
      </c>
      <c r="D25" s="107">
        <f>'INPUT CE'!C338</f>
        <v>5122149.75</v>
      </c>
      <c r="E25" s="107">
        <f>'INPUT CE'!D338</f>
        <v>5470458.8399999999</v>
      </c>
      <c r="F25" s="107">
        <f>'INPUT CE'!E338</f>
        <v>6032441.71</v>
      </c>
      <c r="G25" s="107">
        <f>'INPUT CE'!F338</f>
        <v>0</v>
      </c>
      <c r="H25" s="107">
        <f t="shared" si="2"/>
        <v>561982.87000000011</v>
      </c>
      <c r="I25" s="99">
        <f t="shared" si="3"/>
        <v>0.10273048137951069</v>
      </c>
      <c r="J25" s="402" t="s">
        <v>1701</v>
      </c>
      <c r="K25" s="403"/>
      <c r="L25" s="88"/>
      <c r="M25" s="88"/>
      <c r="N25" s="88"/>
      <c r="O25" s="76"/>
      <c r="P25" s="76"/>
      <c r="Q25" s="76"/>
      <c r="R25" s="76"/>
      <c r="S25" s="76"/>
      <c r="T25" s="76"/>
      <c r="U25" s="76"/>
      <c r="V25" s="76"/>
      <c r="W25" s="76"/>
      <c r="X25" s="76"/>
      <c r="Y25" s="76"/>
      <c r="Z25" s="76"/>
      <c r="AA25" s="76"/>
    </row>
    <row r="26" spans="1:27" ht="14.25" customHeight="1">
      <c r="A26" s="102" t="str">
        <f>'INPUT CE'!A339</f>
        <v>BA1530d</v>
      </c>
      <c r="B26" s="89" t="str">
        <f>'INPUT CE'!B339</f>
        <v>B.2.A.16.4.4)  Altri servizi sanitari da privato - ALTRO</v>
      </c>
      <c r="C26" s="85" t="s">
        <v>1339</v>
      </c>
      <c r="D26" s="107">
        <f>'INPUT CE'!C339</f>
        <v>4953769.99</v>
      </c>
      <c r="E26" s="107">
        <f>'INPUT CE'!D339</f>
        <v>8364824.3799999999</v>
      </c>
      <c r="F26" s="107">
        <f>'INPUT CE'!E339</f>
        <v>14241212.210000001</v>
      </c>
      <c r="G26" s="107">
        <f>'INPUT CE'!F339</f>
        <v>7706729.0099999998</v>
      </c>
      <c r="H26" s="107">
        <f t="shared" si="2"/>
        <v>5876387.830000001</v>
      </c>
      <c r="I26" s="99">
        <f t="shared" si="3"/>
        <v>0.70251179977552636</v>
      </c>
      <c r="J26" s="402"/>
      <c r="K26" s="403"/>
      <c r="L26" s="88"/>
      <c r="M26" s="88"/>
      <c r="N26" s="88"/>
      <c r="O26" s="76"/>
      <c r="P26" s="76"/>
      <c r="Q26" s="76"/>
      <c r="R26" s="76"/>
      <c r="S26" s="76"/>
      <c r="T26" s="76"/>
      <c r="U26" s="76"/>
      <c r="V26" s="76"/>
      <c r="W26" s="76"/>
      <c r="X26" s="76"/>
      <c r="Y26" s="76"/>
      <c r="Z26" s="76"/>
      <c r="AA26" s="76"/>
    </row>
    <row r="27" spans="1:27" ht="14.25" customHeight="1">
      <c r="A27" s="102" t="s">
        <v>1340</v>
      </c>
      <c r="B27" s="89" t="s">
        <v>1341</v>
      </c>
      <c r="C27" s="85"/>
      <c r="D27" s="112"/>
      <c r="E27" s="347">
        <v>0</v>
      </c>
      <c r="F27" s="110">
        <v>540594.88</v>
      </c>
      <c r="G27" s="110">
        <f>316346.38+224248.5</f>
        <v>540594.88</v>
      </c>
      <c r="H27" s="107">
        <f t="shared" si="2"/>
        <v>540594.88</v>
      </c>
      <c r="I27" s="99" t="e">
        <f t="shared" si="3"/>
        <v>#DIV/0!</v>
      </c>
      <c r="J27" s="402" t="s">
        <v>1640</v>
      </c>
      <c r="K27" s="403"/>
      <c r="L27" s="88"/>
      <c r="M27" s="88"/>
      <c r="N27" s="88"/>
      <c r="O27" s="76"/>
      <c r="P27" s="76"/>
      <c r="Q27" s="76"/>
      <c r="R27" s="76"/>
      <c r="S27" s="76"/>
      <c r="T27" s="76"/>
      <c r="U27" s="76"/>
      <c r="V27" s="76"/>
      <c r="W27" s="76"/>
      <c r="X27" s="76"/>
      <c r="Y27" s="76"/>
      <c r="Z27" s="76"/>
      <c r="AA27" s="76"/>
    </row>
    <row r="28" spans="1:27" ht="14.25" customHeight="1">
      <c r="A28" s="102" t="s">
        <v>1340</v>
      </c>
      <c r="B28" s="89" t="s">
        <v>1342</v>
      </c>
      <c r="C28" s="85"/>
      <c r="D28" s="112"/>
      <c r="E28" s="347">
        <f>619612.4+1054782</f>
        <v>1674394.4</v>
      </c>
      <c r="F28" s="110"/>
      <c r="G28" s="110"/>
      <c r="H28" s="107">
        <f t="shared" si="2"/>
        <v>-1674394.4</v>
      </c>
      <c r="I28" s="99">
        <f t="shared" si="3"/>
        <v>-1</v>
      </c>
      <c r="J28" s="402"/>
      <c r="K28" s="403"/>
      <c r="L28" s="88"/>
      <c r="M28" s="88"/>
      <c r="N28" s="88"/>
      <c r="O28" s="76"/>
      <c r="P28" s="76"/>
      <c r="Q28" s="76"/>
      <c r="R28" s="76"/>
      <c r="S28" s="76"/>
      <c r="T28" s="76"/>
      <c r="U28" s="76"/>
      <c r="V28" s="76"/>
      <c r="W28" s="76"/>
      <c r="X28" s="76"/>
      <c r="Y28" s="76"/>
      <c r="Z28" s="76"/>
      <c r="AA28" s="76"/>
    </row>
    <row r="29" spans="1:27" ht="14.25" customHeight="1">
      <c r="A29" s="102" t="s">
        <v>1340</v>
      </c>
      <c r="B29" s="89" t="s">
        <v>1343</v>
      </c>
      <c r="C29" s="85"/>
      <c r="D29" s="112"/>
      <c r="E29" s="347">
        <v>0</v>
      </c>
      <c r="F29" s="110">
        <v>721011</v>
      </c>
      <c r="G29" s="110">
        <v>721011</v>
      </c>
      <c r="H29" s="107">
        <f t="shared" si="2"/>
        <v>721011</v>
      </c>
      <c r="I29" s="99" t="e">
        <f t="shared" si="3"/>
        <v>#DIV/0!</v>
      </c>
      <c r="J29" s="402"/>
      <c r="K29" s="403"/>
      <c r="L29" s="88"/>
      <c r="M29" s="88"/>
      <c r="N29" s="88"/>
      <c r="O29" s="76"/>
      <c r="P29" s="76"/>
      <c r="Q29" s="76"/>
      <c r="R29" s="76"/>
      <c r="S29" s="76"/>
      <c r="T29" s="76"/>
      <c r="U29" s="76"/>
      <c r="V29" s="76"/>
      <c r="W29" s="76"/>
      <c r="X29" s="76"/>
      <c r="Y29" s="76"/>
      <c r="Z29" s="76"/>
      <c r="AA29" s="76"/>
    </row>
    <row r="30" spans="1:27" ht="14.25" customHeight="1">
      <c r="A30" s="102" t="s">
        <v>1340</v>
      </c>
      <c r="B30" s="89" t="s">
        <v>1295</v>
      </c>
      <c r="C30" s="85"/>
      <c r="D30" s="112"/>
      <c r="E30" s="347"/>
      <c r="F30" s="110"/>
      <c r="G30" s="110"/>
      <c r="H30" s="107">
        <f t="shared" si="2"/>
        <v>0</v>
      </c>
      <c r="I30" s="99" t="e">
        <f t="shared" si="3"/>
        <v>#DIV/0!</v>
      </c>
      <c r="J30" s="402"/>
      <c r="K30" s="403"/>
      <c r="L30" s="88"/>
      <c r="M30" s="88"/>
      <c r="N30" s="88"/>
      <c r="O30" s="76"/>
      <c r="P30" s="76"/>
      <c r="Q30" s="76"/>
      <c r="R30" s="76"/>
      <c r="S30" s="76"/>
      <c r="T30" s="76"/>
      <c r="U30" s="76"/>
      <c r="V30" s="76"/>
      <c r="W30" s="76"/>
      <c r="X30" s="76"/>
      <c r="Y30" s="76"/>
      <c r="Z30" s="76"/>
      <c r="AA30" s="76"/>
    </row>
    <row r="31" spans="1:27" ht="39.75" customHeight="1">
      <c r="A31" s="102" t="s">
        <v>1340</v>
      </c>
      <c r="B31" s="100" t="s">
        <v>1251</v>
      </c>
      <c r="C31" s="85"/>
      <c r="D31" s="112"/>
      <c r="E31" s="347">
        <v>6690429.9800000004</v>
      </c>
      <c r="F31" s="110">
        <f>F26-F27-F29</f>
        <v>12979606.33</v>
      </c>
      <c r="G31" s="110">
        <f>G26-G27-G29</f>
        <v>6445123.1299999999</v>
      </c>
      <c r="H31" s="107">
        <f t="shared" si="2"/>
        <v>6289176.3499999996</v>
      </c>
      <c r="I31" s="99">
        <f t="shared" si="3"/>
        <v>0.94002573359268604</v>
      </c>
      <c r="J31" s="418" t="s">
        <v>1712</v>
      </c>
      <c r="K31" s="403"/>
      <c r="L31" s="88"/>
      <c r="M31" s="88"/>
      <c r="N31" s="88"/>
      <c r="O31" s="76"/>
      <c r="P31" s="76"/>
      <c r="Q31" s="76"/>
      <c r="R31" s="76"/>
      <c r="S31" s="76"/>
      <c r="T31" s="76"/>
      <c r="U31" s="76"/>
      <c r="V31" s="76"/>
      <c r="W31" s="76"/>
      <c r="X31" s="76"/>
      <c r="Y31" s="76"/>
      <c r="Z31" s="76"/>
      <c r="AA31" s="76"/>
    </row>
    <row r="32" spans="1:27"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row>
    <row r="33" spans="1:27" ht="15.75" customHeight="1">
      <c r="A33" s="76"/>
      <c r="B33" s="76"/>
      <c r="C33" s="76"/>
      <c r="D33" s="76"/>
      <c r="E33" s="370">
        <v>2020</v>
      </c>
      <c r="F33" s="370">
        <v>2021</v>
      </c>
      <c r="G33" s="117" t="s">
        <v>1708</v>
      </c>
      <c r="H33" s="76" t="s">
        <v>1709</v>
      </c>
      <c r="I33" s="76" t="s">
        <v>1710</v>
      </c>
      <c r="J33" s="76" t="s">
        <v>1711</v>
      </c>
      <c r="K33" s="76"/>
      <c r="L33" s="76"/>
      <c r="M33" s="76"/>
      <c r="N33" s="76"/>
      <c r="O33" s="76"/>
      <c r="P33" s="76"/>
      <c r="Q33" s="76"/>
      <c r="R33" s="76"/>
      <c r="S33" s="76"/>
      <c r="T33" s="76"/>
      <c r="U33" s="76"/>
      <c r="V33" s="76"/>
      <c r="W33" s="76"/>
      <c r="X33" s="76"/>
      <c r="Y33" s="76"/>
      <c r="Z33" s="76"/>
      <c r="AA33" s="76"/>
    </row>
    <row r="34" spans="1:27" ht="15.75" customHeight="1">
      <c r="A34" s="76"/>
      <c r="B34" s="76" t="s">
        <v>1706</v>
      </c>
      <c r="C34" s="76"/>
      <c r="D34" s="76"/>
      <c r="E34" s="370">
        <v>3547604</v>
      </c>
      <c r="F34" s="370">
        <v>7522952</v>
      </c>
      <c r="G34" s="395">
        <f>F34-E34</f>
        <v>3975348</v>
      </c>
      <c r="H34" s="397">
        <v>1942405</v>
      </c>
      <c r="I34" s="398">
        <v>4379758.51</v>
      </c>
      <c r="J34" s="370">
        <f>I34-H34</f>
        <v>2437353.5099999998</v>
      </c>
      <c r="K34" s="76"/>
      <c r="L34" s="76"/>
      <c r="M34" s="76"/>
      <c r="N34" s="76"/>
      <c r="O34" s="76"/>
      <c r="P34" s="76"/>
      <c r="Q34" s="76"/>
      <c r="R34" s="76"/>
      <c r="S34" s="76"/>
      <c r="T34" s="76"/>
      <c r="U34" s="76"/>
      <c r="V34" s="76"/>
      <c r="W34" s="76"/>
      <c r="X34" s="76"/>
      <c r="Y34" s="76"/>
      <c r="Z34" s="76"/>
      <c r="AA34" s="76"/>
    </row>
    <row r="35" spans="1:27" ht="15.75" customHeight="1">
      <c r="A35" s="76"/>
      <c r="B35" s="76" t="s">
        <v>1707</v>
      </c>
      <c r="C35" s="76"/>
      <c r="D35" s="76"/>
      <c r="E35" s="396">
        <f>E26-E34</f>
        <v>4817220.38</v>
      </c>
      <c r="F35" s="396">
        <f>F26-F34</f>
        <v>6718260.2100000009</v>
      </c>
      <c r="G35" s="395">
        <f>F35-E35</f>
        <v>1901039.830000001</v>
      </c>
      <c r="H35" s="397">
        <v>1259645.47</v>
      </c>
      <c r="I35" s="398">
        <v>3326970.5</v>
      </c>
      <c r="J35" s="370">
        <f>I35-H35</f>
        <v>2067325.03</v>
      </c>
      <c r="K35" s="76"/>
      <c r="L35" s="76"/>
      <c r="M35" s="76"/>
      <c r="N35" s="76"/>
      <c r="O35" s="76"/>
      <c r="P35" s="76"/>
      <c r="Q35" s="76"/>
      <c r="R35" s="76"/>
      <c r="S35" s="76"/>
      <c r="T35" s="76"/>
      <c r="U35" s="76"/>
      <c r="V35" s="76"/>
      <c r="W35" s="76"/>
      <c r="X35" s="76"/>
      <c r="Y35" s="76"/>
      <c r="Z35" s="76"/>
      <c r="AA35" s="76"/>
    </row>
    <row r="36" spans="1:27" ht="15.75" customHeight="1">
      <c r="A36" s="76"/>
      <c r="B36" s="76"/>
      <c r="C36" s="76"/>
      <c r="D36" s="76"/>
      <c r="E36" s="395">
        <f>SUM(E33:E35)</f>
        <v>8366844.3799999999</v>
      </c>
      <c r="F36" s="395">
        <f>SUM(F33:F35)</f>
        <v>14243233.210000001</v>
      </c>
      <c r="G36" s="395">
        <f>SUM(G33:G35)</f>
        <v>5876387.830000001</v>
      </c>
      <c r="H36" s="398">
        <f>SUM(H34:H35)</f>
        <v>3202050.4699999997</v>
      </c>
      <c r="I36" s="398">
        <f>SUM(I34:I35)</f>
        <v>7706729.0099999998</v>
      </c>
      <c r="J36" s="370">
        <f>I36-H36</f>
        <v>4504678.54</v>
      </c>
      <c r="K36" s="76"/>
      <c r="L36" s="76"/>
      <c r="M36" s="76"/>
      <c r="N36" s="76"/>
      <c r="O36" s="76"/>
      <c r="P36" s="76"/>
      <c r="Q36" s="76"/>
      <c r="R36" s="76"/>
      <c r="S36" s="76"/>
      <c r="T36" s="76"/>
      <c r="U36" s="76"/>
      <c r="V36" s="76"/>
      <c r="W36" s="76"/>
      <c r="X36" s="76"/>
      <c r="Y36" s="76"/>
      <c r="Z36" s="76"/>
      <c r="AA36" s="76"/>
    </row>
    <row r="37" spans="1:27" ht="15.75" customHeight="1">
      <c r="A37" s="76"/>
      <c r="B37" s="76"/>
      <c r="C37" s="76"/>
      <c r="D37" s="76"/>
      <c r="E37" s="76"/>
      <c r="F37" s="76"/>
      <c r="G37" s="396">
        <f>G36-H31</f>
        <v>-412788.51999999862</v>
      </c>
      <c r="H37" s="76"/>
      <c r="I37" s="76"/>
      <c r="J37" s="76"/>
      <c r="K37" s="76"/>
      <c r="L37" s="76"/>
      <c r="M37" s="76"/>
      <c r="N37" s="76"/>
      <c r="O37" s="76"/>
      <c r="P37" s="76"/>
      <c r="Q37" s="76"/>
      <c r="R37" s="76"/>
      <c r="S37" s="76"/>
      <c r="T37" s="76"/>
      <c r="U37" s="76"/>
      <c r="V37" s="76"/>
      <c r="W37" s="76"/>
      <c r="X37" s="76"/>
      <c r="Y37" s="76"/>
      <c r="Z37" s="76"/>
      <c r="AA37" s="76"/>
    </row>
    <row r="38" spans="1:27"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row>
    <row r="39" spans="1:27"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row>
    <row r="40" spans="1:27"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row>
    <row r="41" spans="1:27"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row>
    <row r="42" spans="1:27"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row>
    <row r="43" spans="1:27"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row>
    <row r="44" spans="1:27"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row>
    <row r="45" spans="1:27"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row>
    <row r="46" spans="1:27"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row>
    <row r="47" spans="1:27"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row>
    <row r="48" spans="1:27"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1:27"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1:27"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spans="1:27"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1:27"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row>
    <row r="53" spans="1:27"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row>
    <row r="54" spans="1:27"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row>
    <row r="55" spans="1:27"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row>
    <row r="56" spans="1:27"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row>
    <row r="57" spans="1:27"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row>
    <row r="58" spans="1:27"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row>
    <row r="59" spans="1:27"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row>
    <row r="60" spans="1:27"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row>
    <row r="61" spans="1:27"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row>
    <row r="62" spans="1:27"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row>
    <row r="63" spans="1:27"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row>
    <row r="64" spans="1:27"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row>
    <row r="65" spans="1:27"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row>
    <row r="66" spans="1:27"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row>
    <row r="67" spans="1:27"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row>
    <row r="68" spans="1:27"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row>
    <row r="69" spans="1:27"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row>
    <row r="70" spans="1:27"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row>
    <row r="71" spans="1:27"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row>
    <row r="72" spans="1:27"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row>
    <row r="73" spans="1:27"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row>
    <row r="74" spans="1:27"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row>
    <row r="75" spans="1:27"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row>
    <row r="76" spans="1:27"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row>
    <row r="77" spans="1:27"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row>
    <row r="78" spans="1:27"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row>
    <row r="79" spans="1:27"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row>
    <row r="80" spans="1:27"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row>
    <row r="81" spans="1:27"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row>
    <row r="82" spans="1:27"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row>
    <row r="83" spans="1:27"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row>
    <row r="84" spans="1:27"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row>
    <row r="85" spans="1:27"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row>
    <row r="86" spans="1:27"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row>
    <row r="87" spans="1:27"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row>
    <row r="88" spans="1:27"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row>
    <row r="89" spans="1:27"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row>
    <row r="90" spans="1:27"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row>
    <row r="91" spans="1:27"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row>
    <row r="92" spans="1:27"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row>
    <row r="93" spans="1:27"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row>
    <row r="94" spans="1:27"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row>
    <row r="95" spans="1:27"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row>
    <row r="96" spans="1:27"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row>
    <row r="97" spans="1:27"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row>
    <row r="98" spans="1:27"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row>
    <row r="99" spans="1:27"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row>
    <row r="100" spans="1:27"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row>
    <row r="101" spans="1:27"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row>
    <row r="102" spans="1:27"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row>
    <row r="103" spans="1:27"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row>
    <row r="104" spans="1:27"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row>
    <row r="105" spans="1:27"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row>
    <row r="106" spans="1:27"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row>
    <row r="107" spans="1:27"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row>
    <row r="108" spans="1:27"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row>
    <row r="109" spans="1:27"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row>
    <row r="110" spans="1:27"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spans="1:27"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spans="1:27"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spans="1:27"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spans="1:27"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spans="1:27"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spans="1:27"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spans="1:27"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spans="1:27"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spans="1:27"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spans="1:27"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spans="1:27"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spans="1:27"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spans="1:27"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spans="1:27"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spans="1:27"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1:27"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1:27"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1:27"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1:27"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1:27"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1:27"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1:27"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1:27"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1:27"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1:27"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1:27"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1:27"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1:27"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1:27"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1:27"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1:27"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1:27"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1:27"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1:27"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1:27"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1:27"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1:27"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1:27"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1:27"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1:27"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1:27"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1:27"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1:27"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1:27"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1:27"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1:27"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1:27"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1:27"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1:27"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1:27"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1:27"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1:27"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1:27"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1:27"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1:27"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1:27"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1:27"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1:27"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1:27"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1:27"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1:27"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1:27"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1:27"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1:27"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1:27"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1:27"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1:27"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1:27"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1:27"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1:27"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1:27"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1:27"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1:27"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1:27"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1:27"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1:27"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1:27"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1:27"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1:27"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1:27"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1:27"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1:27"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1:27"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1:27"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1:27"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1:27"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1:27"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1:27"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1:27"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1:27"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1:27"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spans="1:27"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spans="1:27"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spans="1:27"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spans="1:27"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spans="1:27"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spans="1:27"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spans="1:27"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spans="1:27"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spans="1:27"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spans="1:27"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spans="1:27"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spans="1:27"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spans="1:27"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spans="1:27"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spans="1:27"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spans="1:27"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spans="1:27"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spans="1:27"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spans="1:27"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spans="1:27"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row>
    <row r="222" spans="1:27"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row>
    <row r="223" spans="1:27"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row>
    <row r="224" spans="1:27"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row>
    <row r="225" spans="1:27"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row>
    <row r="226" spans="1:27"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row>
    <row r="227" spans="1:27"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row>
    <row r="228" spans="1:27"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row>
    <row r="229" spans="1:27"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row>
    <row r="230" spans="1:27"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row>
    <row r="231" spans="1:27"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row>
    <row r="232" spans="1:27" ht="15.75" customHeight="1"/>
    <row r="233" spans="1:27" ht="15.75" customHeight="1"/>
    <row r="234" spans="1:27" ht="15.75" customHeight="1"/>
    <row r="235" spans="1:27" ht="15.75" customHeight="1"/>
    <row r="236" spans="1:27" ht="15.75" customHeight="1"/>
    <row r="237" spans="1:27" ht="15.75" customHeight="1"/>
    <row r="238" spans="1:27" ht="15.75" customHeight="1"/>
    <row r="239" spans="1:27" ht="15.75" customHeight="1"/>
    <row r="240" spans="1: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J4:K4"/>
    <mergeCell ref="J5:K5"/>
    <mergeCell ref="J6:K6"/>
    <mergeCell ref="J7:K7"/>
    <mergeCell ref="J8:K8"/>
    <mergeCell ref="J9:K9"/>
    <mergeCell ref="J10:K10"/>
    <mergeCell ref="J11:K11"/>
    <mergeCell ref="J12:K12"/>
    <mergeCell ref="J17:K17"/>
    <mergeCell ref="J18:K18"/>
    <mergeCell ref="J19:K19"/>
    <mergeCell ref="J20:K20"/>
    <mergeCell ref="J21:K21"/>
    <mergeCell ref="J29:K29"/>
    <mergeCell ref="J30:K30"/>
    <mergeCell ref="J31:K31"/>
    <mergeCell ref="J22:K22"/>
    <mergeCell ref="J23:K23"/>
    <mergeCell ref="J24:K24"/>
    <mergeCell ref="J25:K25"/>
    <mergeCell ref="J26:K26"/>
    <mergeCell ref="J27:K27"/>
    <mergeCell ref="J28:K28"/>
  </mergeCells>
  <conditionalFormatting sqref="I5:I12 I18:I31">
    <cfRule type="cellIs" dxfId="51" priority="1" operator="lessThan">
      <formula>0</formula>
    </cfRule>
  </conditionalFormatting>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topLeftCell="E1" workbookViewId="0">
      <selection activeCell="J6" sqref="J6:K20"/>
    </sheetView>
  </sheetViews>
  <sheetFormatPr defaultColWidth="14.42578125" defaultRowHeight="15" customHeight="1"/>
  <cols>
    <col min="1" max="1" width="15.42578125" customWidth="1"/>
    <col min="2" max="2" width="52" customWidth="1"/>
    <col min="3" max="3" width="26.5703125" hidden="1" customWidth="1"/>
    <col min="4" max="4" width="17.140625" customWidth="1"/>
    <col min="5" max="5" width="24.5703125" customWidth="1"/>
    <col min="6" max="7" width="14.140625" customWidth="1"/>
    <col min="8" max="8" width="15.85546875" customWidth="1"/>
    <col min="9" max="9" width="13.42578125" customWidth="1"/>
    <col min="11" max="11" width="85.28515625" customWidth="1"/>
    <col min="12" max="16" width="17.42578125" customWidth="1"/>
    <col min="17" max="18" width="17" customWidth="1"/>
    <col min="19" max="27" width="9.140625" customWidth="1"/>
  </cols>
  <sheetData>
    <row r="1" spans="1:27" ht="6.75" customHeight="1">
      <c r="A1" s="76"/>
      <c r="B1" s="76"/>
      <c r="C1" s="76"/>
      <c r="D1" s="76"/>
      <c r="E1" s="76"/>
      <c r="F1" s="76"/>
      <c r="G1" s="76"/>
      <c r="H1" s="76"/>
      <c r="I1" s="76"/>
      <c r="J1" s="76"/>
      <c r="K1" s="76"/>
      <c r="L1" s="76"/>
      <c r="M1" s="76"/>
      <c r="N1" s="76"/>
      <c r="O1" s="76"/>
      <c r="P1" s="76"/>
      <c r="Q1" s="76"/>
      <c r="R1" s="76"/>
      <c r="S1" s="76"/>
      <c r="T1" s="76"/>
      <c r="U1" s="76"/>
      <c r="V1" s="76"/>
      <c r="W1" s="76"/>
      <c r="X1" s="76"/>
      <c r="Y1" s="76"/>
      <c r="Z1" s="76"/>
      <c r="AA1" s="76"/>
    </row>
    <row r="2" spans="1:27" ht="14.25" customHeight="1">
      <c r="A2" s="76"/>
      <c r="B2" s="77" t="s">
        <v>1344</v>
      </c>
      <c r="C2" s="78"/>
      <c r="D2" s="79"/>
      <c r="E2" s="79"/>
      <c r="F2" s="79"/>
      <c r="G2" s="79"/>
      <c r="H2" s="79"/>
      <c r="I2" s="80"/>
      <c r="J2" s="76"/>
      <c r="K2" s="76"/>
      <c r="L2" s="76"/>
      <c r="M2" s="76"/>
      <c r="N2" s="76"/>
      <c r="O2" s="76"/>
      <c r="P2" s="76"/>
      <c r="Q2" s="76"/>
      <c r="R2" s="76"/>
      <c r="S2" s="76"/>
      <c r="T2" s="76"/>
      <c r="U2" s="76"/>
      <c r="V2" s="76"/>
      <c r="W2" s="76"/>
      <c r="X2" s="76"/>
      <c r="Y2" s="76"/>
      <c r="Z2" s="76"/>
      <c r="AA2" s="76"/>
    </row>
    <row r="3" spans="1:27" ht="14.25" customHeight="1">
      <c r="A3" s="76"/>
      <c r="B3" s="76"/>
      <c r="C3" s="76"/>
      <c r="D3" s="76"/>
      <c r="E3" s="76"/>
      <c r="F3" s="76"/>
      <c r="G3" s="76"/>
      <c r="H3" s="76"/>
      <c r="I3" s="76"/>
      <c r="J3" s="76"/>
      <c r="K3" s="76"/>
      <c r="L3" s="76"/>
      <c r="M3" s="430" t="s">
        <v>1345</v>
      </c>
      <c r="N3" s="431"/>
      <c r="O3" s="431"/>
      <c r="P3" s="401"/>
      <c r="Q3" s="76"/>
      <c r="R3" s="76"/>
      <c r="S3" s="76"/>
      <c r="T3" s="76"/>
      <c r="U3" s="76"/>
      <c r="V3" s="76"/>
      <c r="W3" s="76"/>
      <c r="X3" s="76"/>
      <c r="Y3" s="76"/>
      <c r="Z3" s="76"/>
      <c r="AA3" s="76"/>
    </row>
    <row r="4" spans="1:27"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82" t="s">
        <v>1240</v>
      </c>
      <c r="J4" s="405" t="s">
        <v>1243</v>
      </c>
      <c r="K4" s="406"/>
      <c r="L4" s="76"/>
      <c r="M4" s="113" t="str">
        <f>'INPUT CE'!$C$7</f>
        <v>CONSUNTIVO 2019</v>
      </c>
      <c r="N4" s="113" t="str">
        <f>'INPUT CE'!$D$7</f>
        <v>CONSUNTIVO 2020</v>
      </c>
      <c r="O4" s="113" t="e">
        <f>'INPUT CE'!#REF!</f>
        <v>#REF!</v>
      </c>
      <c r="P4" s="113" t="str">
        <f>'INPUT CE'!$E$7</f>
        <v>CONSUNTIVO 2021</v>
      </c>
      <c r="Q4" s="82" t="s">
        <v>1239</v>
      </c>
      <c r="R4" s="82" t="s">
        <v>1240</v>
      </c>
      <c r="S4" s="76"/>
      <c r="T4" s="76"/>
      <c r="U4" s="76"/>
      <c r="V4" s="76"/>
      <c r="W4" s="76"/>
      <c r="X4" s="76"/>
      <c r="Y4" s="76"/>
      <c r="Z4" s="76"/>
      <c r="AA4" s="76"/>
    </row>
    <row r="5" spans="1:27" ht="14.25" customHeight="1">
      <c r="A5" s="84" t="str">
        <f>'INPUT CE'!A345</f>
        <v>BA1570</v>
      </c>
      <c r="B5" s="104" t="str">
        <f>'INPUT CE'!B345</f>
        <v>B.2.B.1) Servizi non sanitari</v>
      </c>
      <c r="C5" s="105" t="s">
        <v>1344</v>
      </c>
      <c r="D5" s="106">
        <f>'INPUT CE'!C345</f>
        <v>65282818.350000001</v>
      </c>
      <c r="E5" s="106">
        <f>'INPUT CE'!D345</f>
        <v>65219733.380000003</v>
      </c>
      <c r="F5" s="106">
        <f>'INPUT CE'!E345</f>
        <v>82160976.689999998</v>
      </c>
      <c r="G5" s="107">
        <f>SUM(G6:G22)</f>
        <v>10172396.84</v>
      </c>
      <c r="H5" s="106">
        <f t="shared" ref="H5:H22" si="0">F5-E5</f>
        <v>16941243.309999995</v>
      </c>
      <c r="I5" s="101">
        <f t="shared" ref="I5:I22" si="1">F5/E5-1</f>
        <v>0.25975640242643383</v>
      </c>
      <c r="J5" s="420"/>
      <c r="K5" s="403"/>
      <c r="L5" s="114" t="str">
        <f t="shared" ref="L5:L22" si="2">CONCATENATE(A5," Project")</f>
        <v>BA1570 Project</v>
      </c>
      <c r="M5" s="106">
        <f t="shared" ref="M5:P5" si="3">SUM(M6:M22)</f>
        <v>0</v>
      </c>
      <c r="N5" s="106">
        <f t="shared" si="3"/>
        <v>0</v>
      </c>
      <c r="O5" s="106">
        <f t="shared" si="3"/>
        <v>0</v>
      </c>
      <c r="P5" s="106">
        <f t="shared" si="3"/>
        <v>0</v>
      </c>
      <c r="Q5" s="106">
        <f t="shared" ref="Q5:Q22" si="4">P5-N5</f>
        <v>0</v>
      </c>
      <c r="R5" s="101" t="e">
        <f t="shared" ref="R5:R22" si="5">P5/N5-1</f>
        <v>#DIV/0!</v>
      </c>
      <c r="S5" s="109"/>
      <c r="T5" s="109"/>
      <c r="U5" s="109"/>
      <c r="V5" s="109"/>
      <c r="W5" s="109"/>
      <c r="X5" s="109"/>
      <c r="Y5" s="109"/>
      <c r="Z5" s="109"/>
      <c r="AA5" s="109"/>
    </row>
    <row r="6" spans="1:27" ht="14.25" customHeight="1">
      <c r="A6" s="102" t="str">
        <f>'INPUT CE'!A346</f>
        <v>BA1580</v>
      </c>
      <c r="B6" s="89" t="str">
        <f>'INPUT CE'!B346</f>
        <v>B.2.B.1.1)   Lavanderia</v>
      </c>
      <c r="C6" s="85" t="s">
        <v>1346</v>
      </c>
      <c r="D6" s="107">
        <f>'INPUT CE'!C346</f>
        <v>4248852.21</v>
      </c>
      <c r="E6" s="107">
        <f>'INPUT CE'!D346</f>
        <v>4379720.41</v>
      </c>
      <c r="F6" s="107">
        <f>'INPUT CE'!E346</f>
        <v>4004345.9</v>
      </c>
      <c r="G6" s="110">
        <f>'INPUT CE'!F346</f>
        <v>50675.05</v>
      </c>
      <c r="H6" s="107">
        <f t="shared" si="0"/>
        <v>-375374.51000000024</v>
      </c>
      <c r="I6" s="99">
        <f t="shared" si="1"/>
        <v>-8.570741391229586E-2</v>
      </c>
      <c r="J6" s="402"/>
      <c r="K6" s="403"/>
      <c r="L6" s="114" t="str">
        <f t="shared" si="2"/>
        <v>BA1580 Project</v>
      </c>
      <c r="M6" s="115"/>
      <c r="N6" s="110"/>
      <c r="O6" s="110"/>
      <c r="P6" s="110"/>
      <c r="Q6" s="107">
        <f t="shared" si="4"/>
        <v>0</v>
      </c>
      <c r="R6" s="99" t="e">
        <f t="shared" si="5"/>
        <v>#DIV/0!</v>
      </c>
      <c r="S6" s="76"/>
      <c r="T6" s="76"/>
      <c r="U6" s="76"/>
      <c r="V6" s="76"/>
      <c r="W6" s="76"/>
      <c r="X6" s="76"/>
      <c r="Y6" s="76"/>
      <c r="Z6" s="76"/>
      <c r="AA6" s="76"/>
    </row>
    <row r="7" spans="1:27" ht="14.25" customHeight="1">
      <c r="A7" s="102" t="str">
        <f>'INPUT CE'!A347</f>
        <v>BA1590</v>
      </c>
      <c r="B7" s="89" t="str">
        <f>'INPUT CE'!B347</f>
        <v>B.2.B.1.2)   Pulizia</v>
      </c>
      <c r="C7" s="85" t="s">
        <v>1347</v>
      </c>
      <c r="D7" s="107">
        <f>'INPUT CE'!C347</f>
        <v>7958767.3200000003</v>
      </c>
      <c r="E7" s="107">
        <f>'INPUT CE'!D347</f>
        <v>8665397.6600000001</v>
      </c>
      <c r="F7" s="107">
        <f>'INPUT CE'!E347</f>
        <v>8971134.3499999996</v>
      </c>
      <c r="G7" s="110">
        <f>'INPUT CE'!F347</f>
        <v>806154.72</v>
      </c>
      <c r="H7" s="107">
        <f t="shared" si="0"/>
        <v>305736.68999999948</v>
      </c>
      <c r="I7" s="99">
        <f t="shared" si="1"/>
        <v>3.528247658053818E-2</v>
      </c>
      <c r="J7" s="402" t="s">
        <v>1735</v>
      </c>
      <c r="K7" s="403"/>
      <c r="L7" s="114" t="str">
        <f t="shared" si="2"/>
        <v>BA1590 Project</v>
      </c>
      <c r="M7" s="115"/>
      <c r="N7" s="110"/>
      <c r="O7" s="110"/>
      <c r="P7" s="110"/>
      <c r="Q7" s="107">
        <f t="shared" si="4"/>
        <v>0</v>
      </c>
      <c r="R7" s="99" t="e">
        <f t="shared" si="5"/>
        <v>#DIV/0!</v>
      </c>
      <c r="S7" s="76"/>
      <c r="T7" s="76"/>
      <c r="U7" s="76"/>
      <c r="V7" s="76"/>
      <c r="W7" s="76"/>
      <c r="X7" s="76"/>
      <c r="Y7" s="76"/>
      <c r="Z7" s="76"/>
      <c r="AA7" s="76"/>
    </row>
    <row r="8" spans="1:27" ht="14.25" customHeight="1">
      <c r="A8" s="102" t="str">
        <f>'INPUT CE'!A349</f>
        <v>BA1601</v>
      </c>
      <c r="B8" s="89" t="str">
        <f>'INPUT CE'!B349</f>
        <v>B.2.B.1.3.A)   Mensa dipendenti</v>
      </c>
      <c r="C8" s="85" t="s">
        <v>1348</v>
      </c>
      <c r="D8" s="107">
        <f>'INPUT CE'!C349</f>
        <v>1400346.67</v>
      </c>
      <c r="E8" s="107">
        <f>'INPUT CE'!D349</f>
        <v>1137385.54</v>
      </c>
      <c r="F8" s="107">
        <f>'INPUT CE'!E349</f>
        <v>1362576.72</v>
      </c>
      <c r="G8" s="110">
        <f>'INPUT CE'!F349</f>
        <v>145753.49</v>
      </c>
      <c r="H8" s="107">
        <f t="shared" si="0"/>
        <v>225191.17999999993</v>
      </c>
      <c r="I8" s="99">
        <f t="shared" si="1"/>
        <v>0.19799019073163171</v>
      </c>
      <c r="J8" s="402"/>
      <c r="K8" s="403"/>
      <c r="L8" s="114" t="str">
        <f t="shared" si="2"/>
        <v>BA1601 Project</v>
      </c>
      <c r="M8" s="115"/>
      <c r="N8" s="110"/>
      <c r="O8" s="110"/>
      <c r="P8" s="110"/>
      <c r="Q8" s="107">
        <f t="shared" si="4"/>
        <v>0</v>
      </c>
      <c r="R8" s="99" t="e">
        <f t="shared" si="5"/>
        <v>#DIV/0!</v>
      </c>
      <c r="S8" s="76"/>
      <c r="T8" s="76"/>
      <c r="U8" s="76"/>
      <c r="V8" s="76"/>
      <c r="W8" s="76"/>
      <c r="X8" s="76"/>
      <c r="Y8" s="76"/>
      <c r="Z8" s="76"/>
      <c r="AA8" s="76"/>
    </row>
    <row r="9" spans="1:27" ht="14.25" customHeight="1">
      <c r="A9" s="102" t="str">
        <f>'INPUT CE'!A350</f>
        <v>BA1602</v>
      </c>
      <c r="B9" s="89" t="str">
        <f>'INPUT CE'!B350</f>
        <v>B.2.B.1.3.B)   Mensa degenti</v>
      </c>
      <c r="C9" s="85" t="s">
        <v>1349</v>
      </c>
      <c r="D9" s="107">
        <f>'INPUT CE'!C350</f>
        <v>5514948.3700000001</v>
      </c>
      <c r="E9" s="107">
        <f>'INPUT CE'!D350</f>
        <v>4367391.3899999997</v>
      </c>
      <c r="F9" s="107">
        <f>'INPUT CE'!E350</f>
        <v>4653985.37</v>
      </c>
      <c r="G9" s="110">
        <f>'INPUT CE'!F350</f>
        <v>927560.91</v>
      </c>
      <c r="H9" s="107">
        <f t="shared" si="0"/>
        <v>286593.98000000045</v>
      </c>
      <c r="I9" s="99">
        <f t="shared" si="1"/>
        <v>6.5621318175470567E-2</v>
      </c>
      <c r="J9" s="402" t="s">
        <v>1736</v>
      </c>
      <c r="K9" s="403"/>
      <c r="L9" s="114" t="str">
        <f t="shared" si="2"/>
        <v>BA1602 Project</v>
      </c>
      <c r="M9" s="115"/>
      <c r="N9" s="110"/>
      <c r="O9" s="110"/>
      <c r="P9" s="110"/>
      <c r="Q9" s="107">
        <f t="shared" si="4"/>
        <v>0</v>
      </c>
      <c r="R9" s="99" t="e">
        <f t="shared" si="5"/>
        <v>#DIV/0!</v>
      </c>
      <c r="S9" s="76"/>
      <c r="T9" s="76"/>
      <c r="U9" s="76"/>
      <c r="V9" s="76"/>
      <c r="W9" s="76"/>
      <c r="X9" s="76"/>
      <c r="Y9" s="76"/>
      <c r="Z9" s="76"/>
      <c r="AA9" s="76"/>
    </row>
    <row r="10" spans="1:27" ht="14.25" customHeight="1">
      <c r="A10" s="102" t="str">
        <f>'INPUT CE'!A351</f>
        <v>BA1610</v>
      </c>
      <c r="B10" s="89" t="str">
        <f>'INPUT CE'!B351</f>
        <v>B.2.B.1.4)   Riscaldamento</v>
      </c>
      <c r="C10" s="85" t="s">
        <v>1350</v>
      </c>
      <c r="D10" s="107">
        <f>'INPUT CE'!C351</f>
        <v>14463456.279999999</v>
      </c>
      <c r="E10" s="107">
        <f>'INPUT CE'!D351</f>
        <v>15942272.949999999</v>
      </c>
      <c r="F10" s="107">
        <f>'INPUT CE'!E351</f>
        <v>17054122.18</v>
      </c>
      <c r="G10" s="110">
        <f>'INPUT CE'!F351</f>
        <v>2595000.7599999998</v>
      </c>
      <c r="H10" s="107">
        <f t="shared" si="0"/>
        <v>1111849.2300000004</v>
      </c>
      <c r="I10" s="99">
        <f t="shared" si="1"/>
        <v>6.9742202601041248E-2</v>
      </c>
      <c r="J10" s="421" t="s">
        <v>1737</v>
      </c>
      <c r="K10" s="419"/>
      <c r="L10" s="114" t="str">
        <f t="shared" si="2"/>
        <v>BA1610 Project</v>
      </c>
      <c r="M10" s="115"/>
      <c r="N10" s="110"/>
      <c r="O10" s="110"/>
      <c r="P10" s="110"/>
      <c r="Q10" s="107">
        <f t="shared" si="4"/>
        <v>0</v>
      </c>
      <c r="R10" s="99" t="e">
        <f t="shared" si="5"/>
        <v>#DIV/0!</v>
      </c>
      <c r="S10" s="76"/>
      <c r="T10" s="76"/>
      <c r="U10" s="76"/>
      <c r="V10" s="76"/>
      <c r="W10" s="76"/>
      <c r="X10" s="76"/>
      <c r="Y10" s="76"/>
      <c r="Z10" s="76"/>
      <c r="AA10" s="76"/>
    </row>
    <row r="11" spans="1:27" ht="14.25" customHeight="1">
      <c r="A11" s="102" t="str">
        <f>'INPUT CE'!A352</f>
        <v>BA1620</v>
      </c>
      <c r="B11" s="89" t="str">
        <f>'INPUT CE'!B352</f>
        <v>B.2.B.1.5)   Servizi di assistenza informatica</v>
      </c>
      <c r="C11" s="85" t="s">
        <v>1351</v>
      </c>
      <c r="D11" s="107">
        <f>'INPUT CE'!C352</f>
        <v>2430732.06</v>
      </c>
      <c r="E11" s="107">
        <f>'INPUT CE'!D352</f>
        <v>2140591.8199999998</v>
      </c>
      <c r="F11" s="107">
        <f>'INPUT CE'!E352</f>
        <v>2237778.2999999998</v>
      </c>
      <c r="G11" s="110">
        <f>'INPUT CE'!F352</f>
        <v>29632.799999999999</v>
      </c>
      <c r="H11" s="107">
        <f t="shared" si="0"/>
        <v>97186.479999999981</v>
      </c>
      <c r="I11" s="99">
        <f t="shared" si="1"/>
        <v>4.5401687090442122E-2</v>
      </c>
      <c r="J11" s="402" t="s">
        <v>1738</v>
      </c>
      <c r="K11" s="403"/>
      <c r="L11" s="114" t="str">
        <f t="shared" si="2"/>
        <v>BA1620 Project</v>
      </c>
      <c r="M11" s="115"/>
      <c r="N11" s="110"/>
      <c r="O11" s="110"/>
      <c r="P11" s="110"/>
      <c r="Q11" s="107">
        <f t="shared" si="4"/>
        <v>0</v>
      </c>
      <c r="R11" s="99" t="e">
        <f t="shared" si="5"/>
        <v>#DIV/0!</v>
      </c>
      <c r="S11" s="76"/>
      <c r="T11" s="76"/>
      <c r="U11" s="76"/>
      <c r="V11" s="76"/>
      <c r="W11" s="76"/>
      <c r="X11" s="76"/>
      <c r="Y11" s="76"/>
      <c r="Z11" s="76"/>
      <c r="AA11" s="76"/>
    </row>
    <row r="12" spans="1:27" ht="14.25" customHeight="1">
      <c r="A12" s="102" t="str">
        <f>'INPUT CE'!A353</f>
        <v>BA1630</v>
      </c>
      <c r="B12" s="89" t="str">
        <f>'INPUT CE'!B353</f>
        <v>B.2.B.1.6)   Servizi trasporti (non sanitari)</v>
      </c>
      <c r="C12" s="85" t="s">
        <v>1352</v>
      </c>
      <c r="D12" s="107">
        <f>'INPUT CE'!C353</f>
        <v>1252587.2</v>
      </c>
      <c r="E12" s="107">
        <f>'INPUT CE'!D353</f>
        <v>1375729.74</v>
      </c>
      <c r="F12" s="107">
        <f>'INPUT CE'!E353</f>
        <v>1768783.65</v>
      </c>
      <c r="G12" s="110">
        <f>'INPUT CE'!F353</f>
        <v>341756.07999999996</v>
      </c>
      <c r="H12" s="107">
        <f t="shared" si="0"/>
        <v>393053.90999999992</v>
      </c>
      <c r="I12" s="99">
        <f t="shared" si="1"/>
        <v>0.28570575933031717</v>
      </c>
      <c r="J12" s="402" t="s">
        <v>1739</v>
      </c>
      <c r="K12" s="403"/>
      <c r="L12" s="114" t="str">
        <f t="shared" si="2"/>
        <v>BA1630 Project</v>
      </c>
      <c r="M12" s="115"/>
      <c r="N12" s="110"/>
      <c r="O12" s="110"/>
      <c r="P12" s="110"/>
      <c r="Q12" s="107">
        <f t="shared" si="4"/>
        <v>0</v>
      </c>
      <c r="R12" s="99" t="e">
        <f t="shared" si="5"/>
        <v>#DIV/0!</v>
      </c>
      <c r="S12" s="76"/>
      <c r="T12" s="76"/>
      <c r="U12" s="76"/>
      <c r="V12" s="76"/>
      <c r="W12" s="76"/>
      <c r="X12" s="76"/>
      <c r="Y12" s="76"/>
      <c r="Z12" s="76"/>
      <c r="AA12" s="76"/>
    </row>
    <row r="13" spans="1:27" ht="14.25" customHeight="1">
      <c r="A13" s="102" t="str">
        <f>'INPUT CE'!A354</f>
        <v>BA1640</v>
      </c>
      <c r="B13" s="89" t="str">
        <f>'INPUT CE'!B354</f>
        <v>B.2.B.1.7)   Smaltimento rifiuti</v>
      </c>
      <c r="C13" s="85" t="s">
        <v>1353</v>
      </c>
      <c r="D13" s="107">
        <f>'INPUT CE'!C354</f>
        <v>1417331.75</v>
      </c>
      <c r="E13" s="107">
        <f>'INPUT CE'!D354</f>
        <v>1971249.34</v>
      </c>
      <c r="F13" s="107">
        <f>'INPUT CE'!E354</f>
        <v>11400824.279999999</v>
      </c>
      <c r="G13" s="110">
        <f>'INPUT CE'!F354</f>
        <v>61872.3</v>
      </c>
      <c r="H13" s="107">
        <f t="shared" si="0"/>
        <v>9429574.9399999995</v>
      </c>
      <c r="I13" s="99">
        <f t="shared" si="1"/>
        <v>4.7835526174481808</v>
      </c>
      <c r="J13" s="402" t="s">
        <v>1733</v>
      </c>
      <c r="K13" s="403"/>
      <c r="L13" s="114" t="str">
        <f t="shared" si="2"/>
        <v>BA1640 Project</v>
      </c>
      <c r="M13" s="115"/>
      <c r="N13" s="110"/>
      <c r="O13" s="110"/>
      <c r="P13" s="110"/>
      <c r="Q13" s="107">
        <f t="shared" si="4"/>
        <v>0</v>
      </c>
      <c r="R13" s="99" t="e">
        <f t="shared" si="5"/>
        <v>#DIV/0!</v>
      </c>
      <c r="S13" s="76"/>
      <c r="T13" s="76"/>
      <c r="U13" s="76"/>
      <c r="V13" s="76"/>
      <c r="W13" s="76"/>
      <c r="X13" s="76"/>
      <c r="Y13" s="76"/>
      <c r="Z13" s="76"/>
      <c r="AA13" s="76"/>
    </row>
    <row r="14" spans="1:27" ht="14.25" customHeight="1">
      <c r="A14" s="102" t="str">
        <f>'INPUT CE'!A355</f>
        <v>BA1650</v>
      </c>
      <c r="B14" s="89" t="str">
        <f>'INPUT CE'!B355</f>
        <v>B.2.B.1.8)   Utenze telefoniche</v>
      </c>
      <c r="C14" s="85" t="s">
        <v>1354</v>
      </c>
      <c r="D14" s="107">
        <f>'INPUT CE'!C355</f>
        <v>2195295.2000000002</v>
      </c>
      <c r="E14" s="107">
        <f>'INPUT CE'!D355</f>
        <v>1756994.5</v>
      </c>
      <c r="F14" s="107">
        <f>'INPUT CE'!E355</f>
        <v>1749673</v>
      </c>
      <c r="G14" s="110">
        <f>'INPUT CE'!F355</f>
        <v>0</v>
      </c>
      <c r="H14" s="107">
        <f t="shared" si="0"/>
        <v>-7321.5</v>
      </c>
      <c r="I14" s="99">
        <f t="shared" si="1"/>
        <v>-4.1670591456034467E-3</v>
      </c>
      <c r="J14" s="421"/>
      <c r="K14" s="419"/>
      <c r="L14" s="114" t="str">
        <f t="shared" si="2"/>
        <v>BA1650 Project</v>
      </c>
      <c r="M14" s="115"/>
      <c r="N14" s="110"/>
      <c r="O14" s="110"/>
      <c r="P14" s="110"/>
      <c r="Q14" s="107">
        <f t="shared" si="4"/>
        <v>0</v>
      </c>
      <c r="R14" s="99" t="e">
        <f t="shared" si="5"/>
        <v>#DIV/0!</v>
      </c>
      <c r="S14" s="76"/>
      <c r="T14" s="76"/>
      <c r="U14" s="76"/>
      <c r="V14" s="76"/>
      <c r="W14" s="76"/>
      <c r="X14" s="76"/>
      <c r="Y14" s="76"/>
      <c r="Z14" s="76"/>
      <c r="AA14" s="76"/>
    </row>
    <row r="15" spans="1:27" ht="14.25" customHeight="1">
      <c r="A15" s="102" t="str">
        <f>'INPUT CE'!A356</f>
        <v>BA1660</v>
      </c>
      <c r="B15" s="89" t="str">
        <f>'INPUT CE'!B356</f>
        <v>B.2.B.1.9)   Utenze elettricità</v>
      </c>
      <c r="C15" s="85" t="s">
        <v>1355</v>
      </c>
      <c r="D15" s="107">
        <f>'INPUT CE'!C356</f>
        <v>4524012.41</v>
      </c>
      <c r="E15" s="107">
        <f>'INPUT CE'!D356</f>
        <v>3551880.88</v>
      </c>
      <c r="F15" s="107">
        <f>'INPUT CE'!E356</f>
        <v>4489476.16</v>
      </c>
      <c r="G15" s="110">
        <f>'INPUT CE'!F356</f>
        <v>0</v>
      </c>
      <c r="H15" s="107">
        <f t="shared" si="0"/>
        <v>937595.28000000026</v>
      </c>
      <c r="I15" s="99">
        <f t="shared" si="1"/>
        <v>0.26397148769245904</v>
      </c>
      <c r="J15" s="421" t="s">
        <v>1740</v>
      </c>
      <c r="K15" s="419"/>
      <c r="L15" s="114" t="str">
        <f t="shared" si="2"/>
        <v>BA1660 Project</v>
      </c>
      <c r="M15" s="115"/>
      <c r="N15" s="110"/>
      <c r="O15" s="110"/>
      <c r="P15" s="110"/>
      <c r="Q15" s="107">
        <f t="shared" si="4"/>
        <v>0</v>
      </c>
      <c r="R15" s="99" t="e">
        <f t="shared" si="5"/>
        <v>#DIV/0!</v>
      </c>
      <c r="S15" s="76"/>
      <c r="T15" s="76"/>
      <c r="U15" s="76"/>
      <c r="V15" s="76"/>
      <c r="W15" s="76"/>
      <c r="X15" s="76"/>
      <c r="Y15" s="76"/>
      <c r="Z15" s="76"/>
      <c r="AA15" s="76"/>
    </row>
    <row r="16" spans="1:27" ht="14.25" customHeight="1">
      <c r="A16" s="102" t="str">
        <f>'INPUT CE'!A357</f>
        <v>BA1670</v>
      </c>
      <c r="B16" s="89" t="str">
        <f>'INPUT CE'!B357</f>
        <v>B.2.B.1.10)   Altre utenze</v>
      </c>
      <c r="C16" s="85" t="s">
        <v>1356</v>
      </c>
      <c r="D16" s="107">
        <f>'INPUT CE'!C357</f>
        <v>1138131.75</v>
      </c>
      <c r="E16" s="107">
        <f>'INPUT CE'!D357</f>
        <v>960940.21</v>
      </c>
      <c r="F16" s="107">
        <f>'INPUT CE'!E357</f>
        <v>1056223.1399999999</v>
      </c>
      <c r="G16" s="110">
        <f>'INPUT CE'!F357</f>
        <v>0</v>
      </c>
      <c r="H16" s="107">
        <f t="shared" si="0"/>
        <v>95282.929999999935</v>
      </c>
      <c r="I16" s="99">
        <f t="shared" si="1"/>
        <v>9.9155940201524073E-2</v>
      </c>
      <c r="J16" s="429" t="s">
        <v>1741</v>
      </c>
      <c r="K16" s="403"/>
      <c r="L16" s="114" t="str">
        <f t="shared" si="2"/>
        <v>BA1670 Project</v>
      </c>
      <c r="M16" s="115"/>
      <c r="N16" s="110"/>
      <c r="O16" s="110"/>
      <c r="P16" s="110"/>
      <c r="Q16" s="107">
        <f t="shared" si="4"/>
        <v>0</v>
      </c>
      <c r="R16" s="99" t="e">
        <f t="shared" si="5"/>
        <v>#DIV/0!</v>
      </c>
      <c r="S16" s="76"/>
      <c r="T16" s="76"/>
      <c r="U16" s="76"/>
      <c r="V16" s="76"/>
      <c r="W16" s="76"/>
      <c r="X16" s="76"/>
      <c r="Y16" s="76"/>
      <c r="Z16" s="76"/>
      <c r="AA16" s="76"/>
    </row>
    <row r="17" spans="1:27" ht="14.25" customHeight="1">
      <c r="A17" s="102" t="str">
        <f>'INPUT CE'!A359</f>
        <v>BA1690</v>
      </c>
      <c r="B17" s="89" t="str">
        <f>'INPUT CE'!B359</f>
        <v>B.2.B.1.11.A)  Premi di assicurazione - R.C. Professionale</v>
      </c>
      <c r="C17" s="85" t="s">
        <v>1357</v>
      </c>
      <c r="D17" s="107">
        <f>'INPUT CE'!C359</f>
        <v>0</v>
      </c>
      <c r="E17" s="107">
        <f>'INPUT CE'!D359</f>
        <v>0</v>
      </c>
      <c r="F17" s="107">
        <f>'INPUT CE'!E359</f>
        <v>0</v>
      </c>
      <c r="G17" s="110">
        <f>'INPUT CE'!F359</f>
        <v>0</v>
      </c>
      <c r="H17" s="107">
        <f t="shared" si="0"/>
        <v>0</v>
      </c>
      <c r="I17" s="99" t="e">
        <f t="shared" si="1"/>
        <v>#DIV/0!</v>
      </c>
      <c r="J17" s="402"/>
      <c r="K17" s="403"/>
      <c r="L17" s="114" t="str">
        <f t="shared" si="2"/>
        <v>BA1690 Project</v>
      </c>
      <c r="M17" s="115"/>
      <c r="N17" s="110"/>
      <c r="O17" s="110"/>
      <c r="P17" s="110"/>
      <c r="Q17" s="107">
        <f t="shared" si="4"/>
        <v>0</v>
      </c>
      <c r="R17" s="99" t="e">
        <f t="shared" si="5"/>
        <v>#DIV/0!</v>
      </c>
      <c r="S17" s="76"/>
      <c r="T17" s="76"/>
      <c r="U17" s="76"/>
      <c r="V17" s="76"/>
      <c r="W17" s="76"/>
      <c r="X17" s="76"/>
      <c r="Y17" s="76"/>
      <c r="Z17" s="76"/>
      <c r="AA17" s="76"/>
    </row>
    <row r="18" spans="1:27" ht="14.25" customHeight="1">
      <c r="A18" s="102" t="str">
        <f>'INPUT CE'!A360</f>
        <v>BA1700</v>
      </c>
      <c r="B18" s="89" t="str">
        <f>'INPUT CE'!B360</f>
        <v>B.2.B.1.11.B)  Premi di assicurazione - Altri premi assicurativi</v>
      </c>
      <c r="C18" s="85" t="s">
        <v>1358</v>
      </c>
      <c r="D18" s="107">
        <f>'INPUT CE'!C360</f>
        <v>765114.89</v>
      </c>
      <c r="E18" s="107">
        <f>'INPUT CE'!D360</f>
        <v>713738.64</v>
      </c>
      <c r="F18" s="107">
        <f>'INPUT CE'!E360</f>
        <v>680365.29</v>
      </c>
      <c r="G18" s="110">
        <f>'INPUT CE'!F360</f>
        <v>72318.350000000006</v>
      </c>
      <c r="H18" s="107">
        <f t="shared" si="0"/>
        <v>-33373.349999999977</v>
      </c>
      <c r="I18" s="99">
        <f t="shared" si="1"/>
        <v>-4.6758502524117174E-2</v>
      </c>
      <c r="J18" s="402"/>
      <c r="K18" s="403"/>
      <c r="L18" s="114" t="str">
        <f t="shared" si="2"/>
        <v>BA1700 Project</v>
      </c>
      <c r="M18" s="115"/>
      <c r="N18" s="110"/>
      <c r="O18" s="110"/>
      <c r="P18" s="110"/>
      <c r="Q18" s="107">
        <f t="shared" si="4"/>
        <v>0</v>
      </c>
      <c r="R18" s="99" t="e">
        <f t="shared" si="5"/>
        <v>#DIV/0!</v>
      </c>
      <c r="S18" s="76"/>
      <c r="T18" s="76"/>
      <c r="U18" s="76"/>
      <c r="V18" s="76"/>
      <c r="W18" s="76"/>
      <c r="X18" s="76"/>
      <c r="Y18" s="76"/>
      <c r="Z18" s="76"/>
      <c r="AA18" s="76"/>
    </row>
    <row r="19" spans="1:27" ht="14.25" customHeight="1">
      <c r="A19" s="102" t="str">
        <f>'INPUT CE'!A362</f>
        <v>BA1720</v>
      </c>
      <c r="B19" s="89" t="str">
        <f>'INPUT CE'!B362</f>
        <v>B.2.B.1.12.A) Altri servizi non sanitari da pubblico (Aziende sanitarie pubbliche della Regione)</v>
      </c>
      <c r="C19" s="85" t="s">
        <v>1359</v>
      </c>
      <c r="D19" s="107">
        <f>'INPUT CE'!C362</f>
        <v>645593.62</v>
      </c>
      <c r="E19" s="107">
        <f>'INPUT CE'!D362</f>
        <v>567458.68000000005</v>
      </c>
      <c r="F19" s="107">
        <f>'INPUT CE'!E362</f>
        <v>533530.91</v>
      </c>
      <c r="G19" s="110">
        <f>'INPUT CE'!F362</f>
        <v>0</v>
      </c>
      <c r="H19" s="107">
        <f t="shared" si="0"/>
        <v>-33927.770000000019</v>
      </c>
      <c r="I19" s="99">
        <f t="shared" si="1"/>
        <v>-5.9788970009234887E-2</v>
      </c>
      <c r="J19" s="402"/>
      <c r="K19" s="403"/>
      <c r="L19" s="114" t="str">
        <f t="shared" si="2"/>
        <v>BA1720 Project</v>
      </c>
      <c r="M19" s="115"/>
      <c r="N19" s="110"/>
      <c r="O19" s="110"/>
      <c r="P19" s="110"/>
      <c r="Q19" s="107">
        <f t="shared" si="4"/>
        <v>0</v>
      </c>
      <c r="R19" s="99" t="e">
        <f t="shared" si="5"/>
        <v>#DIV/0!</v>
      </c>
      <c r="S19" s="76"/>
      <c r="T19" s="76"/>
      <c r="U19" s="76"/>
      <c r="V19" s="76"/>
      <c r="W19" s="76"/>
      <c r="X19" s="76"/>
      <c r="Y19" s="76"/>
      <c r="Z19" s="76"/>
      <c r="AA19" s="76"/>
    </row>
    <row r="20" spans="1:27" ht="14.25" customHeight="1">
      <c r="A20" s="102" t="str">
        <f>'INPUT CE'!A363</f>
        <v>BA1730</v>
      </c>
      <c r="B20" s="89" t="str">
        <f>'INPUT CE'!B363</f>
        <v>B.2.B.1.12.B) Altri servizi non sanitari da altri soggetti pubblici</v>
      </c>
      <c r="C20" s="85" t="s">
        <v>1360</v>
      </c>
      <c r="D20" s="107">
        <f>'INPUT CE'!C363</f>
        <v>20536.099999999999</v>
      </c>
      <c r="E20" s="107">
        <f>'INPUT CE'!D363</f>
        <v>33523.199999999997</v>
      </c>
      <c r="F20" s="107">
        <f>'INPUT CE'!E363</f>
        <v>593620.77</v>
      </c>
      <c r="G20" s="110">
        <f>'INPUT CE'!F363</f>
        <v>188233.01</v>
      </c>
      <c r="H20" s="107">
        <f t="shared" si="0"/>
        <v>560097.57000000007</v>
      </c>
      <c r="I20" s="99">
        <f t="shared" si="1"/>
        <v>16.70775970074456</v>
      </c>
      <c r="J20" s="429" t="s">
        <v>1734</v>
      </c>
      <c r="K20" s="403"/>
      <c r="L20" s="114" t="str">
        <f t="shared" si="2"/>
        <v>BA1730 Project</v>
      </c>
      <c r="M20" s="115"/>
      <c r="N20" s="110"/>
      <c r="O20" s="110"/>
      <c r="P20" s="110"/>
      <c r="Q20" s="107">
        <f t="shared" si="4"/>
        <v>0</v>
      </c>
      <c r="R20" s="99" t="e">
        <f t="shared" si="5"/>
        <v>#DIV/0!</v>
      </c>
      <c r="S20" s="76"/>
      <c r="T20" s="76"/>
      <c r="U20" s="76"/>
      <c r="V20" s="76"/>
      <c r="W20" s="76"/>
      <c r="X20" s="76"/>
      <c r="Y20" s="76"/>
      <c r="Z20" s="76"/>
      <c r="AA20" s="76"/>
    </row>
    <row r="21" spans="1:27" ht="14.25" customHeight="1">
      <c r="A21" s="102" t="str">
        <f>'INPUT CE'!A365</f>
        <v>BA1740a</v>
      </c>
      <c r="B21" s="89" t="str">
        <f>'INPUT CE'!B365</f>
        <v>B.2.B.1.12.C.1) Altri servizi non sanitari esternalizzati (1)</v>
      </c>
      <c r="C21" s="85" t="s">
        <v>1361</v>
      </c>
      <c r="D21" s="107">
        <f>'INPUT CE'!C365</f>
        <v>12620684.32</v>
      </c>
      <c r="E21" s="107">
        <f>'INPUT CE'!D365</f>
        <v>12396432.58</v>
      </c>
      <c r="F21" s="107">
        <f>'INPUT CE'!E365</f>
        <v>14591121</v>
      </c>
      <c r="G21" s="110">
        <f>'INPUT CE'!F365</f>
        <v>3518815.62</v>
      </c>
      <c r="H21" s="107">
        <f t="shared" si="0"/>
        <v>2194688.42</v>
      </c>
      <c r="I21" s="99">
        <f t="shared" si="1"/>
        <v>0.17704193572115567</v>
      </c>
      <c r="J21" s="420" t="s">
        <v>1362</v>
      </c>
      <c r="K21" s="403"/>
      <c r="L21" s="114" t="str">
        <f t="shared" si="2"/>
        <v>BA1740a Project</v>
      </c>
      <c r="M21" s="115"/>
      <c r="N21" s="110"/>
      <c r="O21" s="110"/>
      <c r="P21" s="110"/>
      <c r="Q21" s="107">
        <f t="shared" si="4"/>
        <v>0</v>
      </c>
      <c r="R21" s="99" t="e">
        <f t="shared" si="5"/>
        <v>#DIV/0!</v>
      </c>
      <c r="S21" s="76"/>
      <c r="T21" s="76"/>
      <c r="U21" s="76"/>
      <c r="V21" s="76"/>
      <c r="W21" s="76"/>
      <c r="X21" s="76"/>
      <c r="Y21" s="76"/>
      <c r="Z21" s="76"/>
      <c r="AA21" s="76"/>
    </row>
    <row r="22" spans="1:27" ht="14.25" customHeight="1">
      <c r="A22" s="102" t="str">
        <f>'INPUT CE'!A366</f>
        <v>BA1740b</v>
      </c>
      <c r="B22" s="89" t="str">
        <f>'INPUT CE'!B366</f>
        <v>B.2.B.1.12.C.2) Altri servizi non sanitari da privato: altro (2)</v>
      </c>
      <c r="C22" s="85" t="s">
        <v>1363</v>
      </c>
      <c r="D22" s="107">
        <f>'INPUT CE'!C366</f>
        <v>4686428.2</v>
      </c>
      <c r="E22" s="107">
        <f>'INPUT CE'!D366</f>
        <v>5259025.84</v>
      </c>
      <c r="F22" s="107">
        <f>'INPUT CE'!E366</f>
        <v>7013415.6699999999</v>
      </c>
      <c r="G22" s="110">
        <f>'INPUT CE'!F366</f>
        <v>1434623.7500000002</v>
      </c>
      <c r="H22" s="107">
        <f t="shared" si="0"/>
        <v>1754389.83</v>
      </c>
      <c r="I22" s="99">
        <f t="shared" si="1"/>
        <v>0.33359597069407054</v>
      </c>
      <c r="J22" s="420" t="s">
        <v>1362</v>
      </c>
      <c r="K22" s="403"/>
      <c r="L22" s="114" t="str">
        <f t="shared" si="2"/>
        <v>BA1740b Project</v>
      </c>
      <c r="M22" s="115"/>
      <c r="N22" s="110"/>
      <c r="O22" s="110"/>
      <c r="P22" s="110"/>
      <c r="Q22" s="107">
        <f t="shared" si="4"/>
        <v>0</v>
      </c>
      <c r="R22" s="99" t="e">
        <f t="shared" si="5"/>
        <v>#DIV/0!</v>
      </c>
      <c r="S22" s="76"/>
      <c r="T22" s="76"/>
      <c r="U22" s="76"/>
      <c r="V22" s="76"/>
      <c r="W22" s="76"/>
      <c r="X22" s="76"/>
      <c r="Y22" s="76"/>
      <c r="Z22" s="76"/>
      <c r="AA22" s="76"/>
    </row>
    <row r="23" spans="1:27"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row>
    <row r="24" spans="1:27"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row>
    <row r="25" spans="1:27" ht="14.25" customHeight="1">
      <c r="A25" s="76"/>
      <c r="B25" s="77" t="s">
        <v>1364</v>
      </c>
      <c r="C25" s="78"/>
      <c r="D25" s="79"/>
      <c r="E25" s="79"/>
      <c r="F25" s="79"/>
      <c r="G25" s="79"/>
      <c r="H25" s="79"/>
      <c r="I25" s="80"/>
      <c r="J25" s="76"/>
      <c r="K25" s="76"/>
      <c r="L25" s="76"/>
      <c r="M25" s="76"/>
      <c r="N25" s="76"/>
      <c r="O25" s="76"/>
      <c r="P25" s="76"/>
      <c r="Q25" s="76"/>
      <c r="R25" s="76"/>
      <c r="S25" s="76"/>
      <c r="T25" s="76"/>
      <c r="U25" s="76"/>
      <c r="V25" s="76"/>
      <c r="W25" s="76"/>
      <c r="X25" s="76"/>
      <c r="Y25" s="76"/>
      <c r="Z25" s="76"/>
      <c r="AA25" s="76"/>
    </row>
    <row r="26" spans="1:27" ht="14.25" customHeight="1">
      <c r="A26" s="76"/>
      <c r="B26" s="116" t="s">
        <v>1365</v>
      </c>
      <c r="C26" s="76"/>
      <c r="D26" s="76"/>
      <c r="E26" s="76"/>
      <c r="F26" s="76"/>
      <c r="G26" s="76"/>
      <c r="H26" s="76"/>
      <c r="I26" s="76"/>
      <c r="J26" s="76"/>
      <c r="K26" s="76"/>
      <c r="L26" s="76"/>
      <c r="M26" s="76"/>
      <c r="N26" s="76"/>
      <c r="O26" s="76"/>
      <c r="P26" s="76"/>
      <c r="Q26" s="76"/>
      <c r="R26" s="76"/>
      <c r="S26" s="76"/>
      <c r="T26" s="76"/>
      <c r="U26" s="76"/>
      <c r="V26" s="76"/>
      <c r="W26" s="76"/>
      <c r="X26" s="76"/>
      <c r="Y26" s="76"/>
      <c r="Z26" s="76"/>
      <c r="AA26" s="76"/>
    </row>
    <row r="27" spans="1:27" ht="54.75" customHeight="1">
      <c r="A27" s="76"/>
      <c r="B27" s="427" t="str">
        <f>B21</f>
        <v>B.2.B.1.12.C.1) Altri servizi non sanitari esternalizzati (1)</v>
      </c>
      <c r="C27" s="428"/>
      <c r="D27" s="82" t="str">
        <f>'INPUT CE'!$C$7</f>
        <v>CONSUNTIVO 2019</v>
      </c>
      <c r="E27" s="82" t="str">
        <f>'INPUT CE'!$D$7</f>
        <v>CONSUNTIVO 2020</v>
      </c>
      <c r="F27" s="82" t="str">
        <f>'INPUT CE'!$E$7</f>
        <v>CONSUNTIVO 2021</v>
      </c>
      <c r="G27" s="83" t="str">
        <f>CONCATENATE('INPUT CE'!$E$7," ",'INPUT CE'!$F$7)</f>
        <v>CONSUNTIVO 2021 Di cui Covid</v>
      </c>
      <c r="H27" s="82" t="s">
        <v>1239</v>
      </c>
      <c r="I27" s="82" t="s">
        <v>1240</v>
      </c>
      <c r="J27" s="405" t="s">
        <v>1243</v>
      </c>
      <c r="K27" s="406"/>
      <c r="L27" s="76"/>
      <c r="M27" s="76"/>
      <c r="N27" s="76"/>
      <c r="O27" s="76"/>
      <c r="P27" s="76"/>
      <c r="Q27" s="76"/>
      <c r="R27" s="76"/>
      <c r="S27" s="76"/>
      <c r="T27" s="76"/>
      <c r="U27" s="76"/>
      <c r="V27" s="76"/>
      <c r="W27" s="76"/>
      <c r="X27" s="76"/>
      <c r="Y27" s="76"/>
      <c r="Z27" s="76"/>
      <c r="AA27" s="76"/>
    </row>
    <row r="28" spans="1:27" ht="14.25" customHeight="1">
      <c r="A28" s="76" t="str">
        <f t="shared" ref="A28:A47" si="6">CONCATENATE("di cui ",$A$21)</f>
        <v>di cui BA1740a</v>
      </c>
      <c r="B28" s="422" t="s">
        <v>1619</v>
      </c>
      <c r="C28" s="423"/>
      <c r="D28" s="348"/>
      <c r="E28" s="347">
        <v>14995.32</v>
      </c>
      <c r="F28" s="110"/>
      <c r="G28" s="110"/>
      <c r="H28" s="107">
        <f t="shared" ref="H28:H47" si="7">F28-E28</f>
        <v>-14995.32</v>
      </c>
      <c r="I28" s="99">
        <f t="shared" ref="I28:I47" si="8">F28/E28-1</f>
        <v>-1</v>
      </c>
      <c r="J28" s="402"/>
      <c r="K28" s="403"/>
      <c r="L28" s="76"/>
      <c r="M28" s="76"/>
      <c r="N28" s="76"/>
      <c r="O28" s="76"/>
      <c r="P28" s="76"/>
      <c r="Q28" s="76"/>
      <c r="R28" s="76"/>
      <c r="S28" s="76"/>
      <c r="T28" s="76"/>
      <c r="U28" s="76"/>
      <c r="V28" s="76"/>
      <c r="W28" s="76"/>
      <c r="X28" s="76"/>
      <c r="Y28" s="76"/>
      <c r="Z28" s="76"/>
      <c r="AA28" s="76"/>
    </row>
    <row r="29" spans="1:27" ht="15.75" customHeight="1">
      <c r="A29" s="76" t="str">
        <f t="shared" si="6"/>
        <v>di cui BA1740a</v>
      </c>
      <c r="B29" s="422" t="s">
        <v>1620</v>
      </c>
      <c r="C29" s="423"/>
      <c r="D29" s="348"/>
      <c r="E29" s="347">
        <v>318090.31</v>
      </c>
      <c r="F29" s="110"/>
      <c r="G29" s="110"/>
      <c r="H29" s="107">
        <f t="shared" si="7"/>
        <v>-318090.31</v>
      </c>
      <c r="I29" s="99">
        <f t="shared" si="8"/>
        <v>-1</v>
      </c>
      <c r="J29" s="402"/>
      <c r="K29" s="403"/>
      <c r="L29" s="76"/>
      <c r="M29" s="76"/>
      <c r="N29" s="76"/>
      <c r="O29" s="76"/>
      <c r="P29" s="76"/>
      <c r="Q29" s="76"/>
      <c r="R29" s="76"/>
      <c r="S29" s="76"/>
      <c r="T29" s="76"/>
      <c r="U29" s="76"/>
      <c r="V29" s="76"/>
      <c r="W29" s="76"/>
      <c r="X29" s="76"/>
      <c r="Y29" s="76"/>
      <c r="Z29" s="76"/>
      <c r="AA29" s="76"/>
    </row>
    <row r="30" spans="1:27" ht="60.75" customHeight="1">
      <c r="A30" s="76" t="str">
        <f t="shared" si="6"/>
        <v>di cui BA1740a</v>
      </c>
      <c r="B30" s="422" t="s">
        <v>1621</v>
      </c>
      <c r="C30" s="423"/>
      <c r="D30" s="348"/>
      <c r="E30" s="347">
        <v>446883.25</v>
      </c>
      <c r="F30" s="110">
        <f>196197.24+695352.42</f>
        <v>891549.66</v>
      </c>
      <c r="G30" s="110">
        <f>99792.34+595560.08</f>
        <v>695352.41999999993</v>
      </c>
      <c r="H30" s="107">
        <f t="shared" si="7"/>
        <v>444666.41000000003</v>
      </c>
      <c r="I30" s="99">
        <f t="shared" si="8"/>
        <v>0.99503933074242545</v>
      </c>
      <c r="J30" s="421" t="s">
        <v>1669</v>
      </c>
      <c r="K30" s="419"/>
      <c r="L30" s="76"/>
      <c r="M30" s="76"/>
      <c r="N30" s="76"/>
      <c r="O30" s="76"/>
      <c r="P30" s="76"/>
      <c r="Q30" s="76"/>
      <c r="R30" s="76"/>
      <c r="S30" s="76"/>
      <c r="T30" s="76"/>
      <c r="U30" s="76"/>
      <c r="V30" s="76"/>
      <c r="W30" s="76"/>
      <c r="X30" s="76"/>
      <c r="Y30" s="76"/>
      <c r="Z30" s="76"/>
      <c r="AA30" s="76"/>
    </row>
    <row r="31" spans="1:27" ht="15.75" customHeight="1">
      <c r="A31" s="76" t="str">
        <f t="shared" si="6"/>
        <v>di cui BA1740a</v>
      </c>
      <c r="B31" s="422" t="s">
        <v>1622</v>
      </c>
      <c r="C31" s="423"/>
      <c r="D31" s="348"/>
      <c r="E31" s="347">
        <v>10171690.42</v>
      </c>
      <c r="F31" s="110"/>
      <c r="G31" s="110"/>
      <c r="H31" s="107">
        <f t="shared" si="7"/>
        <v>-10171690.42</v>
      </c>
      <c r="I31" s="99">
        <f t="shared" si="8"/>
        <v>-1</v>
      </c>
      <c r="J31" s="402"/>
      <c r="K31" s="403"/>
      <c r="L31" s="76"/>
      <c r="M31" s="76"/>
      <c r="N31" s="76"/>
      <c r="O31" s="76"/>
      <c r="P31" s="76"/>
      <c r="Q31" s="76"/>
      <c r="R31" s="76"/>
      <c r="S31" s="76"/>
      <c r="T31" s="76"/>
      <c r="U31" s="76"/>
      <c r="V31" s="76"/>
      <c r="W31" s="76"/>
      <c r="X31" s="76"/>
      <c r="Y31" s="76"/>
      <c r="Z31" s="76"/>
      <c r="AA31" s="76"/>
    </row>
    <row r="32" spans="1:27" ht="15.75" customHeight="1">
      <c r="A32" s="76" t="str">
        <f t="shared" si="6"/>
        <v>di cui BA1740a</v>
      </c>
      <c r="B32" s="422" t="s">
        <v>1623</v>
      </c>
      <c r="C32" s="423"/>
      <c r="D32" s="348"/>
      <c r="E32" s="347">
        <v>1396225.74</v>
      </c>
      <c r="F32" s="110"/>
      <c r="G32" s="110"/>
      <c r="H32" s="107">
        <f t="shared" si="7"/>
        <v>-1396225.74</v>
      </c>
      <c r="I32" s="99">
        <f t="shared" si="8"/>
        <v>-1</v>
      </c>
      <c r="J32" s="402"/>
      <c r="K32" s="403"/>
      <c r="L32" s="76"/>
      <c r="M32" s="76"/>
      <c r="N32" s="76"/>
      <c r="O32" s="76"/>
      <c r="P32" s="76"/>
      <c r="Q32" s="76"/>
      <c r="R32" s="76"/>
      <c r="S32" s="76"/>
      <c r="T32" s="76"/>
      <c r="U32" s="76"/>
      <c r="V32" s="76"/>
      <c r="W32" s="76"/>
      <c r="X32" s="76"/>
      <c r="Y32" s="76"/>
      <c r="Z32" s="76"/>
      <c r="AA32" s="76"/>
    </row>
    <row r="33" spans="1:27" ht="15.75" customHeight="1">
      <c r="A33" s="76" t="str">
        <f t="shared" si="6"/>
        <v>di cui BA1740a</v>
      </c>
      <c r="B33" s="422" t="s">
        <v>1624</v>
      </c>
      <c r="C33" s="423"/>
      <c r="D33" s="348"/>
      <c r="E33" s="347">
        <v>48547.540000000008</v>
      </c>
      <c r="F33" s="110"/>
      <c r="G33" s="110"/>
      <c r="H33" s="107">
        <f t="shared" si="7"/>
        <v>-48547.540000000008</v>
      </c>
      <c r="I33" s="99">
        <f t="shared" si="8"/>
        <v>-1</v>
      </c>
      <c r="J33" s="402"/>
      <c r="K33" s="403"/>
      <c r="L33" s="76"/>
      <c r="M33" s="76"/>
      <c r="N33" s="76"/>
      <c r="O33" s="76"/>
      <c r="P33" s="76"/>
      <c r="Q33" s="76"/>
      <c r="R33" s="76"/>
      <c r="S33" s="76"/>
      <c r="T33" s="76"/>
      <c r="U33" s="76"/>
      <c r="V33" s="76"/>
      <c r="W33" s="76"/>
      <c r="X33" s="76"/>
      <c r="Y33" s="76"/>
      <c r="Z33" s="76"/>
      <c r="AA33" s="76"/>
    </row>
    <row r="34" spans="1:27" ht="15.75" customHeight="1">
      <c r="A34" s="76" t="str">
        <f t="shared" si="6"/>
        <v>di cui BA1740a</v>
      </c>
      <c r="B34" s="426"/>
      <c r="C34" s="403"/>
      <c r="D34" s="115"/>
      <c r="E34" s="110"/>
      <c r="F34" s="110"/>
      <c r="G34" s="110"/>
      <c r="H34" s="107">
        <f t="shared" si="7"/>
        <v>0</v>
      </c>
      <c r="I34" s="99" t="e">
        <f t="shared" si="8"/>
        <v>#DIV/0!</v>
      </c>
      <c r="J34" s="402"/>
      <c r="K34" s="403"/>
      <c r="L34" s="76"/>
      <c r="M34" s="76"/>
      <c r="N34" s="76"/>
      <c r="O34" s="76"/>
      <c r="P34" s="76"/>
      <c r="Q34" s="76"/>
      <c r="R34" s="76"/>
      <c r="S34" s="76"/>
      <c r="T34" s="76"/>
      <c r="U34" s="76"/>
      <c r="V34" s="76"/>
      <c r="W34" s="76"/>
      <c r="X34" s="76"/>
      <c r="Y34" s="76"/>
      <c r="Z34" s="76"/>
      <c r="AA34" s="76"/>
    </row>
    <row r="35" spans="1:27" ht="15.75" customHeight="1">
      <c r="A35" s="76" t="str">
        <f t="shared" si="6"/>
        <v>di cui BA1740a</v>
      </c>
      <c r="B35" s="426"/>
      <c r="C35" s="403"/>
      <c r="D35" s="115"/>
      <c r="E35" s="110"/>
      <c r="F35" s="110"/>
      <c r="G35" s="110"/>
      <c r="H35" s="107">
        <f t="shared" si="7"/>
        <v>0</v>
      </c>
      <c r="I35" s="99" t="e">
        <f t="shared" si="8"/>
        <v>#DIV/0!</v>
      </c>
      <c r="J35" s="402"/>
      <c r="K35" s="403"/>
      <c r="L35" s="76"/>
      <c r="M35" s="76"/>
      <c r="N35" s="76"/>
      <c r="O35" s="76"/>
      <c r="P35" s="76"/>
      <c r="Q35" s="76"/>
      <c r="R35" s="76"/>
      <c r="S35" s="76"/>
      <c r="T35" s="76"/>
      <c r="U35" s="76"/>
      <c r="V35" s="76"/>
      <c r="W35" s="76"/>
      <c r="X35" s="76"/>
      <c r="Y35" s="76"/>
      <c r="Z35" s="76"/>
      <c r="AA35" s="76"/>
    </row>
    <row r="36" spans="1:27" ht="15.75" customHeight="1">
      <c r="A36" s="76" t="str">
        <f t="shared" si="6"/>
        <v>di cui BA1740a</v>
      </c>
      <c r="B36" s="426"/>
      <c r="C36" s="403"/>
      <c r="D36" s="115"/>
      <c r="E36" s="110"/>
      <c r="F36" s="110"/>
      <c r="G36" s="110"/>
      <c r="H36" s="107">
        <f t="shared" si="7"/>
        <v>0</v>
      </c>
      <c r="I36" s="99" t="e">
        <f t="shared" si="8"/>
        <v>#DIV/0!</v>
      </c>
      <c r="J36" s="402"/>
      <c r="K36" s="403"/>
      <c r="L36" s="76"/>
      <c r="M36" s="76"/>
      <c r="N36" s="76"/>
      <c r="O36" s="76"/>
      <c r="P36" s="76"/>
      <c r="Q36" s="76"/>
      <c r="R36" s="76"/>
      <c r="S36" s="76"/>
      <c r="T36" s="76"/>
      <c r="U36" s="76"/>
      <c r="V36" s="76"/>
      <c r="W36" s="76"/>
      <c r="X36" s="76"/>
      <c r="Y36" s="76"/>
      <c r="Z36" s="76"/>
      <c r="AA36" s="76"/>
    </row>
    <row r="37" spans="1:27" ht="15.75" customHeight="1">
      <c r="A37" s="76" t="str">
        <f t="shared" si="6"/>
        <v>di cui BA1740a</v>
      </c>
      <c r="B37" s="426"/>
      <c r="C37" s="403"/>
      <c r="D37" s="115"/>
      <c r="E37" s="110"/>
      <c r="F37" s="110"/>
      <c r="G37" s="110"/>
      <c r="H37" s="107">
        <f t="shared" si="7"/>
        <v>0</v>
      </c>
      <c r="I37" s="99" t="e">
        <f t="shared" si="8"/>
        <v>#DIV/0!</v>
      </c>
      <c r="J37" s="402"/>
      <c r="K37" s="403"/>
      <c r="L37" s="76"/>
      <c r="M37" s="76"/>
      <c r="N37" s="76"/>
      <c r="O37" s="76"/>
      <c r="P37" s="76"/>
      <c r="Q37" s="76"/>
      <c r="R37" s="76"/>
      <c r="S37" s="76"/>
      <c r="T37" s="76"/>
      <c r="U37" s="76"/>
      <c r="V37" s="76"/>
      <c r="W37" s="76"/>
      <c r="X37" s="76"/>
      <c r="Y37" s="76"/>
      <c r="Z37" s="76"/>
      <c r="AA37" s="76"/>
    </row>
    <row r="38" spans="1:27" ht="15.75" customHeight="1">
      <c r="A38" s="76" t="str">
        <f t="shared" si="6"/>
        <v>di cui BA1740a</v>
      </c>
      <c r="B38" s="426"/>
      <c r="C38" s="403"/>
      <c r="D38" s="115"/>
      <c r="E38" s="110"/>
      <c r="F38" s="110"/>
      <c r="G38" s="110"/>
      <c r="H38" s="107">
        <f t="shared" si="7"/>
        <v>0</v>
      </c>
      <c r="I38" s="99" t="e">
        <f t="shared" si="8"/>
        <v>#DIV/0!</v>
      </c>
      <c r="J38" s="402"/>
      <c r="K38" s="403"/>
      <c r="L38" s="76"/>
      <c r="M38" s="76"/>
      <c r="N38" s="76"/>
      <c r="O38" s="76"/>
      <c r="P38" s="76"/>
      <c r="Q38" s="76"/>
      <c r="R38" s="76"/>
      <c r="S38" s="76"/>
      <c r="T38" s="76"/>
      <c r="U38" s="76"/>
      <c r="V38" s="76"/>
      <c r="W38" s="76"/>
      <c r="X38" s="76"/>
      <c r="Y38" s="76"/>
      <c r="Z38" s="76"/>
      <c r="AA38" s="76"/>
    </row>
    <row r="39" spans="1:27" ht="15.75" customHeight="1">
      <c r="A39" s="76" t="str">
        <f t="shared" si="6"/>
        <v>di cui BA1740a</v>
      </c>
      <c r="B39" s="426"/>
      <c r="C39" s="403"/>
      <c r="D39" s="115"/>
      <c r="E39" s="110"/>
      <c r="F39" s="110"/>
      <c r="G39" s="110"/>
      <c r="H39" s="107">
        <f t="shared" si="7"/>
        <v>0</v>
      </c>
      <c r="I39" s="99" t="e">
        <f t="shared" si="8"/>
        <v>#DIV/0!</v>
      </c>
      <c r="J39" s="402"/>
      <c r="K39" s="403"/>
      <c r="L39" s="76"/>
      <c r="M39" s="76"/>
      <c r="N39" s="76"/>
      <c r="O39" s="76"/>
      <c r="P39" s="76"/>
      <c r="Q39" s="76"/>
      <c r="R39" s="76"/>
      <c r="S39" s="76"/>
      <c r="T39" s="76"/>
      <c r="U39" s="76"/>
      <c r="V39" s="76"/>
      <c r="W39" s="76"/>
      <c r="X39" s="76"/>
      <c r="Y39" s="76"/>
      <c r="Z39" s="76"/>
      <c r="AA39" s="76"/>
    </row>
    <row r="40" spans="1:27" ht="15.75" customHeight="1">
      <c r="A40" s="76" t="str">
        <f t="shared" si="6"/>
        <v>di cui BA1740a</v>
      </c>
      <c r="B40" s="426"/>
      <c r="C40" s="403"/>
      <c r="D40" s="115"/>
      <c r="E40" s="110"/>
      <c r="F40" s="110"/>
      <c r="G40" s="110"/>
      <c r="H40" s="107">
        <f t="shared" si="7"/>
        <v>0</v>
      </c>
      <c r="I40" s="99" t="e">
        <f t="shared" si="8"/>
        <v>#DIV/0!</v>
      </c>
      <c r="J40" s="402"/>
      <c r="K40" s="403"/>
      <c r="L40" s="76"/>
      <c r="M40" s="76"/>
      <c r="N40" s="76"/>
      <c r="O40" s="76"/>
      <c r="P40" s="76"/>
      <c r="Q40" s="76"/>
      <c r="R40" s="76"/>
      <c r="S40" s="76"/>
      <c r="T40" s="76"/>
      <c r="U40" s="76"/>
      <c r="V40" s="76"/>
      <c r="W40" s="76"/>
      <c r="X40" s="76"/>
      <c r="Y40" s="76"/>
      <c r="Z40" s="76"/>
      <c r="AA40" s="76"/>
    </row>
    <row r="41" spans="1:27" ht="15.75" customHeight="1">
      <c r="A41" s="76" t="str">
        <f t="shared" si="6"/>
        <v>di cui BA1740a</v>
      </c>
      <c r="B41" s="426"/>
      <c r="C41" s="403"/>
      <c r="D41" s="115"/>
      <c r="E41" s="110"/>
      <c r="F41" s="110"/>
      <c r="G41" s="110"/>
      <c r="H41" s="107">
        <f t="shared" si="7"/>
        <v>0</v>
      </c>
      <c r="I41" s="99" t="e">
        <f t="shared" si="8"/>
        <v>#DIV/0!</v>
      </c>
      <c r="J41" s="402"/>
      <c r="K41" s="403"/>
      <c r="L41" s="76"/>
      <c r="M41" s="76"/>
      <c r="N41" s="76"/>
      <c r="O41" s="76"/>
      <c r="P41" s="76"/>
      <c r="Q41" s="76"/>
      <c r="R41" s="76"/>
      <c r="S41" s="76"/>
      <c r="T41" s="76"/>
      <c r="U41" s="76"/>
      <c r="V41" s="76"/>
      <c r="W41" s="76"/>
      <c r="X41" s="76"/>
      <c r="Y41" s="76"/>
      <c r="Z41" s="76"/>
      <c r="AA41" s="76"/>
    </row>
    <row r="42" spans="1:27" ht="15.75" customHeight="1">
      <c r="A42" s="76" t="str">
        <f t="shared" si="6"/>
        <v>di cui BA1740a</v>
      </c>
      <c r="B42" s="426"/>
      <c r="C42" s="403"/>
      <c r="D42" s="115"/>
      <c r="E42" s="110"/>
      <c r="F42" s="110"/>
      <c r="G42" s="110"/>
      <c r="H42" s="107">
        <f t="shared" si="7"/>
        <v>0</v>
      </c>
      <c r="I42" s="99" t="e">
        <f t="shared" si="8"/>
        <v>#DIV/0!</v>
      </c>
      <c r="J42" s="402"/>
      <c r="K42" s="403"/>
      <c r="L42" s="76"/>
      <c r="M42" s="76"/>
      <c r="N42" s="76"/>
      <c r="O42" s="76"/>
      <c r="P42" s="76"/>
      <c r="Q42" s="76"/>
      <c r="R42" s="76"/>
      <c r="S42" s="76"/>
      <c r="T42" s="76"/>
      <c r="U42" s="76"/>
      <c r="V42" s="76"/>
      <c r="W42" s="76"/>
      <c r="X42" s="76"/>
      <c r="Y42" s="76"/>
      <c r="Z42" s="76"/>
      <c r="AA42" s="76"/>
    </row>
    <row r="43" spans="1:27" ht="15.75" customHeight="1">
      <c r="A43" s="76" t="str">
        <f t="shared" si="6"/>
        <v>di cui BA1740a</v>
      </c>
      <c r="B43" s="426"/>
      <c r="C43" s="403"/>
      <c r="D43" s="115"/>
      <c r="E43" s="110"/>
      <c r="F43" s="110"/>
      <c r="G43" s="110"/>
      <c r="H43" s="107">
        <f t="shared" si="7"/>
        <v>0</v>
      </c>
      <c r="I43" s="99" t="e">
        <f t="shared" si="8"/>
        <v>#DIV/0!</v>
      </c>
      <c r="J43" s="402"/>
      <c r="K43" s="403"/>
      <c r="L43" s="76"/>
      <c r="M43" s="76"/>
      <c r="N43" s="76"/>
      <c r="O43" s="76"/>
      <c r="P43" s="76"/>
      <c r="Q43" s="76"/>
      <c r="R43" s="76"/>
      <c r="S43" s="76"/>
      <c r="T43" s="76"/>
      <c r="U43" s="76"/>
      <c r="V43" s="76"/>
      <c r="W43" s="76"/>
      <c r="X43" s="76"/>
      <c r="Y43" s="76"/>
      <c r="Z43" s="76"/>
      <c r="AA43" s="76"/>
    </row>
    <row r="44" spans="1:27" ht="15.75" customHeight="1">
      <c r="A44" s="76" t="str">
        <f t="shared" si="6"/>
        <v>di cui BA1740a</v>
      </c>
      <c r="B44" s="426"/>
      <c r="C44" s="403"/>
      <c r="D44" s="115"/>
      <c r="E44" s="110"/>
      <c r="F44" s="110"/>
      <c r="G44" s="110"/>
      <c r="H44" s="107">
        <f t="shared" si="7"/>
        <v>0</v>
      </c>
      <c r="I44" s="99" t="e">
        <f t="shared" si="8"/>
        <v>#DIV/0!</v>
      </c>
      <c r="J44" s="402"/>
      <c r="K44" s="403"/>
      <c r="L44" s="76"/>
      <c r="M44" s="76"/>
      <c r="N44" s="76"/>
      <c r="O44" s="76"/>
      <c r="P44" s="76"/>
      <c r="Q44" s="76"/>
      <c r="R44" s="76"/>
      <c r="S44" s="76"/>
      <c r="T44" s="76"/>
      <c r="U44" s="76"/>
      <c r="V44" s="76"/>
      <c r="W44" s="76"/>
      <c r="X44" s="76"/>
      <c r="Y44" s="76"/>
      <c r="Z44" s="76"/>
      <c r="AA44" s="76"/>
    </row>
    <row r="45" spans="1:27" ht="15.75" customHeight="1">
      <c r="A45" s="76" t="str">
        <f t="shared" si="6"/>
        <v>di cui BA1740a</v>
      </c>
      <c r="B45" s="426"/>
      <c r="C45" s="403"/>
      <c r="D45" s="115"/>
      <c r="E45" s="110"/>
      <c r="F45" s="110"/>
      <c r="G45" s="110"/>
      <c r="H45" s="107">
        <f t="shared" si="7"/>
        <v>0</v>
      </c>
      <c r="I45" s="99" t="e">
        <f t="shared" si="8"/>
        <v>#DIV/0!</v>
      </c>
      <c r="J45" s="402"/>
      <c r="K45" s="403"/>
      <c r="L45" s="76"/>
      <c r="M45" s="76"/>
      <c r="N45" s="76"/>
      <c r="O45" s="76"/>
      <c r="P45" s="76"/>
      <c r="Q45" s="76"/>
      <c r="R45" s="76"/>
      <c r="S45" s="76"/>
      <c r="T45" s="76"/>
      <c r="U45" s="76"/>
      <c r="V45" s="76"/>
      <c r="W45" s="76"/>
      <c r="X45" s="76"/>
      <c r="Y45" s="76"/>
      <c r="Z45" s="76"/>
      <c r="AA45" s="76"/>
    </row>
    <row r="46" spans="1:27" ht="15.75" customHeight="1">
      <c r="A46" s="76" t="str">
        <f t="shared" si="6"/>
        <v>di cui BA1740a</v>
      </c>
      <c r="B46" s="426"/>
      <c r="C46" s="403"/>
      <c r="D46" s="115"/>
      <c r="E46" s="110"/>
      <c r="F46" s="110"/>
      <c r="G46" s="110"/>
      <c r="H46" s="107">
        <f t="shared" si="7"/>
        <v>0</v>
      </c>
      <c r="I46" s="99" t="e">
        <f t="shared" si="8"/>
        <v>#DIV/0!</v>
      </c>
      <c r="J46" s="402"/>
      <c r="K46" s="403"/>
      <c r="L46" s="76"/>
      <c r="M46" s="76"/>
      <c r="N46" s="76"/>
      <c r="O46" s="76"/>
      <c r="P46" s="76"/>
      <c r="Q46" s="76"/>
      <c r="R46" s="76"/>
      <c r="S46" s="76"/>
      <c r="T46" s="76"/>
      <c r="U46" s="76"/>
      <c r="V46" s="76"/>
      <c r="W46" s="76"/>
      <c r="X46" s="76"/>
      <c r="Y46" s="76"/>
      <c r="Z46" s="76"/>
      <c r="AA46" s="76"/>
    </row>
    <row r="47" spans="1:27" ht="15.75" customHeight="1">
      <c r="A47" s="76" t="str">
        <f t="shared" si="6"/>
        <v>di cui BA1740a</v>
      </c>
      <c r="B47" s="426"/>
      <c r="C47" s="403"/>
      <c r="D47" s="115"/>
      <c r="E47" s="110"/>
      <c r="F47" s="110"/>
      <c r="G47" s="110"/>
      <c r="H47" s="107">
        <f t="shared" si="7"/>
        <v>0</v>
      </c>
      <c r="I47" s="99" t="e">
        <f t="shared" si="8"/>
        <v>#DIV/0!</v>
      </c>
      <c r="J47" s="402"/>
      <c r="K47" s="403"/>
      <c r="L47" s="76"/>
      <c r="M47" s="76"/>
      <c r="N47" s="76"/>
      <c r="O47" s="76"/>
      <c r="P47" s="76"/>
      <c r="Q47" s="76"/>
      <c r="R47" s="76"/>
      <c r="S47" s="76"/>
      <c r="T47" s="76"/>
      <c r="U47" s="76"/>
      <c r="V47" s="76"/>
      <c r="W47" s="76"/>
      <c r="X47" s="76"/>
      <c r="Y47" s="76"/>
      <c r="Z47" s="76"/>
      <c r="AA47" s="76"/>
    </row>
    <row r="48" spans="1:27" ht="15.75" customHeight="1">
      <c r="A48" s="76"/>
      <c r="B48" s="76" t="s">
        <v>1252</v>
      </c>
      <c r="C48" s="76"/>
      <c r="D48" s="76"/>
      <c r="E48" s="117">
        <f t="shared" ref="E48:G48" si="9">SUM(E28:E47)-E21</f>
        <v>0</v>
      </c>
      <c r="F48" s="117">
        <f t="shared" si="9"/>
        <v>-13699571.34</v>
      </c>
      <c r="G48" s="117">
        <f t="shared" si="9"/>
        <v>-2823463.2</v>
      </c>
      <c r="H48" s="76"/>
      <c r="I48" s="76"/>
      <c r="J48" s="76"/>
      <c r="K48" s="76"/>
      <c r="L48" s="76"/>
      <c r="M48" s="76"/>
      <c r="N48" s="76"/>
      <c r="O48" s="76"/>
      <c r="P48" s="76"/>
      <c r="Q48" s="76"/>
      <c r="R48" s="76"/>
      <c r="S48" s="76"/>
      <c r="T48" s="76"/>
      <c r="U48" s="76"/>
      <c r="V48" s="76"/>
      <c r="W48" s="76"/>
      <c r="X48" s="76"/>
      <c r="Y48" s="76"/>
      <c r="Z48" s="76"/>
      <c r="AA48" s="76"/>
    </row>
    <row r="49" spans="1:27"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1:27"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spans="1:27" ht="15.75" customHeight="1">
      <c r="A51" s="76"/>
      <c r="B51" s="116" t="s">
        <v>1366</v>
      </c>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1:27" ht="38.25" customHeight="1">
      <c r="A52" s="76"/>
      <c r="B52" s="424" t="str">
        <f>B22</f>
        <v>B.2.B.1.12.C.2) Altri servizi non sanitari da privato: altro (2)</v>
      </c>
      <c r="C52" s="425"/>
      <c r="D52" s="82" t="str">
        <f>'INPUT CE'!$C$7</f>
        <v>CONSUNTIVO 2019</v>
      </c>
      <c r="E52" s="82" t="str">
        <f>'INPUT CE'!$D$7</f>
        <v>CONSUNTIVO 2020</v>
      </c>
      <c r="F52" s="82" t="str">
        <f>'INPUT CE'!$E$7</f>
        <v>CONSUNTIVO 2021</v>
      </c>
      <c r="G52" s="83" t="str">
        <f>CONCATENATE('INPUT CE'!$E$7," ",'INPUT CE'!$F$7)</f>
        <v>CONSUNTIVO 2021 Di cui Covid</v>
      </c>
      <c r="H52" s="82" t="s">
        <v>1239</v>
      </c>
      <c r="I52" s="82" t="s">
        <v>1240</v>
      </c>
      <c r="J52" s="405" t="s">
        <v>1243</v>
      </c>
      <c r="K52" s="406"/>
      <c r="L52" s="76"/>
      <c r="M52" s="76"/>
      <c r="N52" s="76"/>
      <c r="O52" s="76"/>
      <c r="P52" s="76"/>
      <c r="Q52" s="76"/>
      <c r="R52" s="76"/>
      <c r="S52" s="76"/>
      <c r="T52" s="76"/>
      <c r="U52" s="76"/>
      <c r="V52" s="76"/>
      <c r="W52" s="76"/>
      <c r="X52" s="76"/>
      <c r="Y52" s="76"/>
      <c r="Z52" s="76"/>
      <c r="AA52" s="76"/>
    </row>
    <row r="53" spans="1:27" ht="15.75" customHeight="1">
      <c r="A53" s="76" t="str">
        <f t="shared" ref="A53:A72" si="10">CONCATENATE("di cui ",$A$22)</f>
        <v>di cui BA1740b</v>
      </c>
      <c r="B53" s="422" t="s">
        <v>1367</v>
      </c>
      <c r="C53" s="423"/>
      <c r="D53" s="349"/>
      <c r="E53" s="347">
        <v>0</v>
      </c>
      <c r="F53" s="110">
        <v>83215</v>
      </c>
      <c r="G53" s="110">
        <v>83215</v>
      </c>
      <c r="H53" s="107">
        <f t="shared" ref="H53:H72" si="11">F53-E53</f>
        <v>83215</v>
      </c>
      <c r="I53" s="99" t="e">
        <f t="shared" ref="I53:I72" si="12">F53/E53-1</f>
        <v>#DIV/0!</v>
      </c>
      <c r="J53" s="402"/>
      <c r="K53" s="403"/>
      <c r="L53" s="76"/>
      <c r="M53" s="76"/>
      <c r="N53" s="76"/>
      <c r="O53" s="76"/>
      <c r="P53" s="76"/>
      <c r="Q53" s="76"/>
      <c r="R53" s="76"/>
      <c r="S53" s="76"/>
      <c r="T53" s="76"/>
      <c r="U53" s="76"/>
      <c r="V53" s="76"/>
      <c r="W53" s="76"/>
      <c r="X53" s="76"/>
      <c r="Y53" s="76"/>
      <c r="Z53" s="76"/>
      <c r="AA53" s="76"/>
    </row>
    <row r="54" spans="1:27" ht="15.75" customHeight="1">
      <c r="A54" s="76" t="str">
        <f t="shared" si="10"/>
        <v>di cui BA1740b</v>
      </c>
      <c r="B54" s="422" t="s">
        <v>1368</v>
      </c>
      <c r="C54" s="423"/>
      <c r="D54" s="349"/>
      <c r="E54" s="347">
        <f>51980.24+55223.3+64924.58</f>
        <v>172128.12</v>
      </c>
      <c r="F54" s="110"/>
      <c r="G54" s="110"/>
      <c r="H54" s="107">
        <f t="shared" si="11"/>
        <v>-172128.12</v>
      </c>
      <c r="I54" s="99">
        <f t="shared" si="12"/>
        <v>-1</v>
      </c>
      <c r="J54" s="402"/>
      <c r="K54" s="403"/>
      <c r="L54" s="76"/>
      <c r="M54" s="76"/>
      <c r="N54" s="76"/>
      <c r="O54" s="76"/>
      <c r="P54" s="76"/>
      <c r="Q54" s="76"/>
      <c r="R54" s="76"/>
      <c r="S54" s="76"/>
      <c r="T54" s="76"/>
      <c r="U54" s="76"/>
      <c r="V54" s="76"/>
      <c r="W54" s="76"/>
      <c r="X54" s="76"/>
      <c r="Y54" s="76"/>
      <c r="Z54" s="76"/>
      <c r="AA54" s="76"/>
    </row>
    <row r="55" spans="1:27" ht="15.75" customHeight="1">
      <c r="A55" s="76" t="str">
        <f t="shared" si="10"/>
        <v>di cui BA1740b</v>
      </c>
      <c r="B55" s="422" t="s">
        <v>1625</v>
      </c>
      <c r="C55" s="423"/>
      <c r="D55" s="349"/>
      <c r="E55" s="347">
        <v>1396733.86</v>
      </c>
      <c r="F55" s="110"/>
      <c r="G55" s="110"/>
      <c r="H55" s="107">
        <f t="shared" si="11"/>
        <v>-1396733.86</v>
      </c>
      <c r="I55" s="99">
        <f t="shared" si="12"/>
        <v>-1</v>
      </c>
      <c r="J55" s="402"/>
      <c r="K55" s="403"/>
      <c r="L55" s="76"/>
      <c r="M55" s="76"/>
      <c r="N55" s="76"/>
      <c r="O55" s="76"/>
      <c r="P55" s="76"/>
      <c r="Q55" s="76"/>
      <c r="R55" s="76"/>
      <c r="S55" s="76"/>
      <c r="T55" s="76"/>
      <c r="U55" s="76"/>
      <c r="V55" s="76"/>
      <c r="W55" s="76"/>
      <c r="X55" s="76"/>
      <c r="Y55" s="76"/>
      <c r="Z55" s="76"/>
      <c r="AA55" s="76"/>
    </row>
    <row r="56" spans="1:27" ht="15.75" customHeight="1">
      <c r="A56" s="76" t="str">
        <f t="shared" si="10"/>
        <v>di cui BA1740b</v>
      </c>
      <c r="B56" s="422" t="s">
        <v>1626</v>
      </c>
      <c r="C56" s="423"/>
      <c r="D56" s="349"/>
      <c r="E56" s="347">
        <v>54192.32</v>
      </c>
      <c r="F56" s="110"/>
      <c r="G56" s="110"/>
      <c r="H56" s="107">
        <f t="shared" si="11"/>
        <v>-54192.32</v>
      </c>
      <c r="I56" s="99">
        <f t="shared" si="12"/>
        <v>-1</v>
      </c>
      <c r="J56" s="402"/>
      <c r="K56" s="403"/>
      <c r="L56" s="76"/>
      <c r="M56" s="76"/>
      <c r="N56" s="76"/>
      <c r="O56" s="76"/>
      <c r="P56" s="76"/>
      <c r="Q56" s="76"/>
      <c r="R56" s="76"/>
      <c r="S56" s="76"/>
      <c r="T56" s="76"/>
      <c r="U56" s="76"/>
      <c r="V56" s="76"/>
      <c r="W56" s="76"/>
      <c r="X56" s="76"/>
      <c r="Y56" s="76"/>
      <c r="Z56" s="76"/>
      <c r="AA56" s="76"/>
    </row>
    <row r="57" spans="1:27" ht="15.75" customHeight="1">
      <c r="A57" s="76" t="str">
        <f t="shared" si="10"/>
        <v>di cui BA1740b</v>
      </c>
      <c r="B57" s="422" t="s">
        <v>1627</v>
      </c>
      <c r="C57" s="423"/>
      <c r="D57" s="349"/>
      <c r="E57" s="347">
        <v>301540.21999999997</v>
      </c>
      <c r="F57" s="110"/>
      <c r="G57" s="110"/>
      <c r="H57" s="107">
        <f t="shared" si="11"/>
        <v>-301540.21999999997</v>
      </c>
      <c r="I57" s="99">
        <f t="shared" si="12"/>
        <v>-1</v>
      </c>
      <c r="J57" s="402"/>
      <c r="K57" s="403"/>
      <c r="L57" s="76"/>
      <c r="M57" s="76"/>
      <c r="N57" s="76"/>
      <c r="O57" s="76"/>
      <c r="P57" s="76"/>
      <c r="Q57" s="76"/>
      <c r="R57" s="76"/>
      <c r="S57" s="76"/>
      <c r="T57" s="76"/>
      <c r="U57" s="76"/>
      <c r="V57" s="76"/>
      <c r="W57" s="76"/>
      <c r="X57" s="76"/>
      <c r="Y57" s="76"/>
      <c r="Z57" s="76"/>
      <c r="AA57" s="76"/>
    </row>
    <row r="58" spans="1:27" ht="15.75" customHeight="1">
      <c r="A58" s="76" t="str">
        <f t="shared" si="10"/>
        <v>di cui BA1740b</v>
      </c>
      <c r="B58" s="422" t="s">
        <v>1628</v>
      </c>
      <c r="C58" s="423"/>
      <c r="D58" s="349"/>
      <c r="E58" s="347">
        <v>0</v>
      </c>
      <c r="F58" s="110"/>
      <c r="G58" s="110"/>
      <c r="H58" s="107">
        <f t="shared" si="11"/>
        <v>0</v>
      </c>
      <c r="I58" s="99" t="e">
        <f t="shared" si="12"/>
        <v>#DIV/0!</v>
      </c>
      <c r="J58" s="402"/>
      <c r="K58" s="403"/>
      <c r="L58" s="76"/>
      <c r="M58" s="76"/>
      <c r="N58" s="76"/>
      <c r="O58" s="76"/>
      <c r="P58" s="76"/>
      <c r="Q58" s="76"/>
      <c r="R58" s="76"/>
      <c r="S58" s="76"/>
      <c r="T58" s="76"/>
      <c r="U58" s="76"/>
      <c r="V58" s="76"/>
      <c r="W58" s="76"/>
      <c r="X58" s="76"/>
      <c r="Y58" s="76"/>
      <c r="Z58" s="76"/>
      <c r="AA58" s="76"/>
    </row>
    <row r="59" spans="1:27" ht="15.75" customHeight="1">
      <c r="A59" s="76" t="str">
        <f t="shared" si="10"/>
        <v>di cui BA1740b</v>
      </c>
      <c r="B59" s="432" t="s">
        <v>1639</v>
      </c>
      <c r="C59" s="423"/>
      <c r="D59" s="349"/>
      <c r="E59" s="347">
        <v>98771.199999999997</v>
      </c>
      <c r="F59" s="110"/>
      <c r="G59" s="110"/>
      <c r="H59" s="107">
        <f t="shared" si="11"/>
        <v>-98771.199999999997</v>
      </c>
      <c r="I59" s="99">
        <f t="shared" si="12"/>
        <v>-1</v>
      </c>
      <c r="J59" s="402"/>
      <c r="K59" s="403"/>
      <c r="L59" s="76"/>
      <c r="M59" s="76"/>
      <c r="N59" s="76"/>
      <c r="O59" s="76"/>
      <c r="P59" s="76"/>
      <c r="Q59" s="76"/>
      <c r="R59" s="76"/>
      <c r="S59" s="76"/>
      <c r="T59" s="76"/>
      <c r="U59" s="76"/>
      <c r="V59" s="76"/>
      <c r="W59" s="76"/>
      <c r="X59" s="76"/>
      <c r="Y59" s="76"/>
      <c r="Z59" s="76"/>
      <c r="AA59" s="76"/>
    </row>
    <row r="60" spans="1:27" ht="15.75" customHeight="1">
      <c r="A60" s="76" t="str">
        <f t="shared" si="10"/>
        <v>di cui BA1740b</v>
      </c>
      <c r="B60" s="422" t="s">
        <v>1629</v>
      </c>
      <c r="C60" s="423"/>
      <c r="D60" s="349"/>
      <c r="E60" s="347">
        <v>536103.38</v>
      </c>
      <c r="F60" s="110"/>
      <c r="G60" s="110"/>
      <c r="H60" s="107">
        <f t="shared" si="11"/>
        <v>-536103.38</v>
      </c>
      <c r="I60" s="99">
        <f t="shared" si="12"/>
        <v>-1</v>
      </c>
      <c r="J60" s="402"/>
      <c r="K60" s="403"/>
      <c r="L60" s="76"/>
      <c r="M60" s="76"/>
      <c r="N60" s="76"/>
      <c r="O60" s="76"/>
      <c r="P60" s="76"/>
      <c r="Q60" s="76"/>
      <c r="R60" s="76"/>
      <c r="S60" s="76"/>
      <c r="T60" s="76"/>
      <c r="U60" s="76"/>
      <c r="V60" s="76"/>
      <c r="W60" s="76"/>
      <c r="X60" s="76"/>
      <c r="Y60" s="76"/>
      <c r="Z60" s="76"/>
      <c r="AA60" s="76"/>
    </row>
    <row r="61" spans="1:27" ht="15.75" customHeight="1">
      <c r="A61" s="76" t="str">
        <f t="shared" si="10"/>
        <v>di cui BA1740b</v>
      </c>
      <c r="B61" s="422" t="s">
        <v>1630</v>
      </c>
      <c r="C61" s="423"/>
      <c r="D61" s="349"/>
      <c r="E61" s="347">
        <v>76686.22</v>
      </c>
      <c r="F61" s="110"/>
      <c r="G61" s="110"/>
      <c r="H61" s="107">
        <f t="shared" si="11"/>
        <v>-76686.22</v>
      </c>
      <c r="I61" s="99">
        <f t="shared" si="12"/>
        <v>-1</v>
      </c>
      <c r="J61" s="402"/>
      <c r="K61" s="403"/>
      <c r="L61" s="76"/>
      <c r="M61" s="76"/>
      <c r="N61" s="76"/>
      <c r="O61" s="76"/>
      <c r="P61" s="76"/>
      <c r="Q61" s="76"/>
      <c r="R61" s="76"/>
      <c r="S61" s="76"/>
      <c r="T61" s="76"/>
      <c r="U61" s="76"/>
      <c r="V61" s="76"/>
      <c r="W61" s="76"/>
      <c r="X61" s="76"/>
      <c r="Y61" s="76"/>
      <c r="Z61" s="76"/>
      <c r="AA61" s="76"/>
    </row>
    <row r="62" spans="1:27" ht="15.75" customHeight="1">
      <c r="A62" s="76" t="str">
        <f t="shared" si="10"/>
        <v>di cui BA1740b</v>
      </c>
      <c r="B62" s="422" t="s">
        <v>1631</v>
      </c>
      <c r="C62" s="423"/>
      <c r="D62" s="349"/>
      <c r="E62" s="347">
        <v>48249.62</v>
      </c>
      <c r="F62" s="110"/>
      <c r="G62" s="110"/>
      <c r="H62" s="107">
        <f t="shared" si="11"/>
        <v>-48249.62</v>
      </c>
      <c r="I62" s="99">
        <f t="shared" si="12"/>
        <v>-1</v>
      </c>
      <c r="J62" s="402"/>
      <c r="K62" s="403"/>
      <c r="L62" s="76"/>
      <c r="M62" s="76"/>
      <c r="N62" s="76"/>
      <c r="O62" s="76"/>
      <c r="P62" s="76"/>
      <c r="Q62" s="76"/>
      <c r="R62" s="76"/>
      <c r="S62" s="76"/>
      <c r="T62" s="76"/>
      <c r="U62" s="76"/>
      <c r="V62" s="76"/>
      <c r="W62" s="76"/>
      <c r="X62" s="76"/>
      <c r="Y62" s="76"/>
      <c r="Z62" s="76"/>
      <c r="AA62" s="76"/>
    </row>
    <row r="63" spans="1:27" ht="27" customHeight="1">
      <c r="A63" s="76" t="str">
        <f t="shared" si="10"/>
        <v>di cui BA1740b</v>
      </c>
      <c r="B63" s="422" t="s">
        <v>1632</v>
      </c>
      <c r="C63" s="423"/>
      <c r="D63" s="349"/>
      <c r="E63" s="347">
        <v>518403.78</v>
      </c>
      <c r="F63" s="110"/>
      <c r="G63" s="110"/>
      <c r="H63" s="107">
        <f t="shared" si="11"/>
        <v>-518403.78</v>
      </c>
      <c r="I63" s="99">
        <f t="shared" si="12"/>
        <v>-1</v>
      </c>
      <c r="J63" s="402"/>
      <c r="K63" s="403"/>
      <c r="L63" s="76"/>
      <c r="M63" s="76"/>
      <c r="N63" s="76"/>
      <c r="O63" s="76"/>
      <c r="P63" s="76"/>
      <c r="Q63" s="76"/>
      <c r="R63" s="76"/>
      <c r="S63" s="76"/>
      <c r="T63" s="76"/>
      <c r="U63" s="76"/>
      <c r="V63" s="76"/>
      <c r="W63" s="76"/>
      <c r="X63" s="76"/>
      <c r="Y63" s="76"/>
      <c r="Z63" s="76"/>
      <c r="AA63" s="76"/>
    </row>
    <row r="64" spans="1:27" ht="23.25" customHeight="1">
      <c r="A64" s="76" t="str">
        <f t="shared" si="10"/>
        <v>di cui BA1740b</v>
      </c>
      <c r="B64" s="422" t="s">
        <v>1633</v>
      </c>
      <c r="C64" s="423"/>
      <c r="D64" s="349"/>
      <c r="E64" s="347">
        <v>242271.35999999999</v>
      </c>
      <c r="F64" s="110"/>
      <c r="G64" s="110"/>
      <c r="H64" s="107">
        <f t="shared" si="11"/>
        <v>-242271.35999999999</v>
      </c>
      <c r="I64" s="99">
        <f t="shared" si="12"/>
        <v>-1</v>
      </c>
      <c r="J64" s="402"/>
      <c r="K64" s="403"/>
      <c r="L64" s="76"/>
      <c r="M64" s="76"/>
      <c r="N64" s="76"/>
      <c r="O64" s="76"/>
      <c r="P64" s="76"/>
      <c r="Q64" s="76"/>
      <c r="R64" s="76"/>
      <c r="S64" s="76"/>
      <c r="T64" s="76"/>
      <c r="U64" s="76"/>
      <c r="V64" s="76"/>
      <c r="W64" s="76"/>
      <c r="X64" s="76"/>
      <c r="Y64" s="76"/>
      <c r="Z64" s="76"/>
      <c r="AA64" s="76"/>
    </row>
    <row r="65" spans="1:27" ht="15.75" customHeight="1">
      <c r="A65" s="76" t="str">
        <f t="shared" si="10"/>
        <v>di cui BA1740b</v>
      </c>
      <c r="B65" s="422" t="s">
        <v>1634</v>
      </c>
      <c r="C65" s="423"/>
      <c r="D65" s="349"/>
      <c r="E65" s="347">
        <v>77770.22</v>
      </c>
      <c r="F65" s="110"/>
      <c r="G65" s="110"/>
      <c r="H65" s="107">
        <f t="shared" si="11"/>
        <v>-77770.22</v>
      </c>
      <c r="I65" s="99">
        <f t="shared" si="12"/>
        <v>-1</v>
      </c>
      <c r="J65" s="402"/>
      <c r="K65" s="403"/>
      <c r="L65" s="76"/>
      <c r="M65" s="76"/>
      <c r="N65" s="76"/>
      <c r="O65" s="76"/>
      <c r="P65" s="76"/>
      <c r="Q65" s="76"/>
      <c r="R65" s="76"/>
      <c r="S65" s="76"/>
      <c r="T65" s="76"/>
      <c r="U65" s="76"/>
      <c r="V65" s="76"/>
      <c r="W65" s="76"/>
      <c r="X65" s="76"/>
      <c r="Y65" s="76"/>
      <c r="Z65" s="76"/>
      <c r="AA65" s="76"/>
    </row>
    <row r="66" spans="1:27" ht="48.75" customHeight="1">
      <c r="A66" s="76" t="str">
        <f t="shared" si="10"/>
        <v>di cui BA1740b</v>
      </c>
      <c r="B66" s="422" t="s">
        <v>1635</v>
      </c>
      <c r="C66" s="423"/>
      <c r="D66" s="349"/>
      <c r="E66" s="347">
        <v>1649375.17</v>
      </c>
      <c r="F66" s="110"/>
      <c r="G66" s="110"/>
      <c r="H66" s="107">
        <f t="shared" si="11"/>
        <v>-1649375.17</v>
      </c>
      <c r="I66" s="99">
        <f t="shared" si="12"/>
        <v>-1</v>
      </c>
      <c r="J66" s="402"/>
      <c r="K66" s="403"/>
      <c r="L66" s="76"/>
      <c r="M66" s="76"/>
      <c r="N66" s="76"/>
      <c r="O66" s="76"/>
      <c r="P66" s="76"/>
      <c r="Q66" s="76"/>
      <c r="R66" s="76"/>
      <c r="S66" s="76"/>
      <c r="T66" s="76"/>
      <c r="U66" s="76"/>
      <c r="V66" s="76"/>
      <c r="W66" s="76"/>
      <c r="X66" s="76"/>
      <c r="Y66" s="76"/>
      <c r="Z66" s="76"/>
      <c r="AA66" s="76"/>
    </row>
    <row r="67" spans="1:27" ht="15.75" customHeight="1">
      <c r="A67" s="76" t="str">
        <f t="shared" si="10"/>
        <v>di cui BA1740b</v>
      </c>
      <c r="B67" s="422" t="s">
        <v>1636</v>
      </c>
      <c r="C67" s="423"/>
      <c r="D67" s="349"/>
      <c r="E67" s="347">
        <v>4486.21</v>
      </c>
      <c r="F67" s="110"/>
      <c r="G67" s="110"/>
      <c r="H67" s="107">
        <f t="shared" si="11"/>
        <v>-4486.21</v>
      </c>
      <c r="I67" s="99">
        <f t="shared" si="12"/>
        <v>-1</v>
      </c>
      <c r="J67" s="402"/>
      <c r="K67" s="403"/>
      <c r="L67" s="76"/>
      <c r="M67" s="76"/>
      <c r="N67" s="76"/>
      <c r="O67" s="76"/>
      <c r="P67" s="76"/>
      <c r="Q67" s="76"/>
      <c r="R67" s="76"/>
      <c r="S67" s="76"/>
      <c r="T67" s="76"/>
      <c r="U67" s="76"/>
      <c r="V67" s="76"/>
      <c r="W67" s="76"/>
      <c r="X67" s="76"/>
      <c r="Y67" s="76"/>
      <c r="Z67" s="76"/>
      <c r="AA67" s="76"/>
    </row>
    <row r="68" spans="1:27" ht="15.75" customHeight="1">
      <c r="A68" s="76" t="str">
        <f t="shared" si="10"/>
        <v>di cui BA1740b</v>
      </c>
      <c r="B68" s="422" t="s">
        <v>1637</v>
      </c>
      <c r="C68" s="423"/>
      <c r="D68" s="349"/>
      <c r="E68" s="347">
        <v>166896.28</v>
      </c>
      <c r="F68" s="110"/>
      <c r="G68" s="110"/>
      <c r="H68" s="107">
        <f t="shared" si="11"/>
        <v>-166896.28</v>
      </c>
      <c r="I68" s="99">
        <f t="shared" si="12"/>
        <v>-1</v>
      </c>
      <c r="J68" s="402"/>
      <c r="K68" s="403"/>
      <c r="L68" s="76"/>
      <c r="M68" s="76"/>
      <c r="N68" s="76"/>
      <c r="O68" s="76"/>
      <c r="P68" s="76"/>
      <c r="Q68" s="76"/>
      <c r="R68" s="76"/>
      <c r="S68" s="76"/>
      <c r="T68" s="76"/>
      <c r="U68" s="76"/>
      <c r="V68" s="76"/>
      <c r="W68" s="76"/>
      <c r="X68" s="76"/>
      <c r="Y68" s="76"/>
      <c r="Z68" s="76"/>
      <c r="AA68" s="76"/>
    </row>
    <row r="69" spans="1:27" ht="15.75" customHeight="1">
      <c r="A69" s="76" t="str">
        <f t="shared" si="10"/>
        <v>di cui BA1740b</v>
      </c>
      <c r="B69" s="422" t="s">
        <v>1638</v>
      </c>
      <c r="C69" s="423"/>
      <c r="D69" s="349"/>
      <c r="E69" s="347">
        <v>-84582.12</v>
      </c>
      <c r="F69" s="110"/>
      <c r="G69" s="110"/>
      <c r="H69" s="107">
        <f t="shared" si="11"/>
        <v>84582.12</v>
      </c>
      <c r="I69" s="99">
        <f t="shared" si="12"/>
        <v>-1</v>
      </c>
      <c r="J69" s="402"/>
      <c r="K69" s="403"/>
      <c r="L69" s="76"/>
      <c r="M69" s="76"/>
      <c r="N69" s="76"/>
      <c r="O69" s="76"/>
      <c r="P69" s="76"/>
      <c r="Q69" s="76"/>
      <c r="R69" s="76"/>
      <c r="S69" s="76"/>
      <c r="T69" s="76"/>
      <c r="U69" s="76"/>
      <c r="V69" s="76"/>
      <c r="W69" s="76"/>
      <c r="X69" s="76"/>
      <c r="Y69" s="76"/>
      <c r="Z69" s="76"/>
      <c r="AA69" s="76"/>
    </row>
    <row r="70" spans="1:27" ht="15.75" customHeight="1">
      <c r="A70" s="76" t="str">
        <f t="shared" si="10"/>
        <v>di cui BA1740b</v>
      </c>
      <c r="B70" s="426"/>
      <c r="C70" s="403"/>
      <c r="D70" s="112"/>
      <c r="E70" s="110"/>
      <c r="F70" s="110"/>
      <c r="G70" s="110"/>
      <c r="H70" s="107">
        <f t="shared" si="11"/>
        <v>0</v>
      </c>
      <c r="I70" s="99" t="e">
        <f t="shared" si="12"/>
        <v>#DIV/0!</v>
      </c>
      <c r="J70" s="402"/>
      <c r="K70" s="403"/>
      <c r="L70" s="76"/>
      <c r="M70" s="76"/>
      <c r="N70" s="76"/>
      <c r="O70" s="76"/>
      <c r="P70" s="76"/>
      <c r="Q70" s="76"/>
      <c r="R70" s="76"/>
      <c r="S70" s="76"/>
      <c r="T70" s="76"/>
      <c r="U70" s="76"/>
      <c r="V70" s="76"/>
      <c r="W70" s="76"/>
      <c r="X70" s="76"/>
      <c r="Y70" s="76"/>
      <c r="Z70" s="76"/>
      <c r="AA70" s="76"/>
    </row>
    <row r="71" spans="1:27" ht="15.75" customHeight="1">
      <c r="A71" s="76" t="str">
        <f t="shared" si="10"/>
        <v>di cui BA1740b</v>
      </c>
      <c r="B71" s="426"/>
      <c r="C71" s="403"/>
      <c r="D71" s="112"/>
      <c r="E71" s="110"/>
      <c r="F71" s="110"/>
      <c r="G71" s="110"/>
      <c r="H71" s="107">
        <f t="shared" si="11"/>
        <v>0</v>
      </c>
      <c r="I71" s="99" t="e">
        <f t="shared" si="12"/>
        <v>#DIV/0!</v>
      </c>
      <c r="J71" s="402"/>
      <c r="K71" s="403"/>
      <c r="L71" s="76"/>
      <c r="M71" s="76"/>
      <c r="N71" s="76"/>
      <c r="O71" s="76"/>
      <c r="P71" s="76"/>
      <c r="Q71" s="76"/>
      <c r="R71" s="76"/>
      <c r="S71" s="76"/>
      <c r="T71" s="76"/>
      <c r="U71" s="76"/>
      <c r="V71" s="76"/>
      <c r="W71" s="76"/>
      <c r="X71" s="76"/>
      <c r="Y71" s="76"/>
      <c r="Z71" s="76"/>
      <c r="AA71" s="76"/>
    </row>
    <row r="72" spans="1:27" ht="15.75" customHeight="1">
      <c r="A72" s="76" t="str">
        <f t="shared" si="10"/>
        <v>di cui BA1740b</v>
      </c>
      <c r="B72" s="426"/>
      <c r="C72" s="403"/>
      <c r="D72" s="112"/>
      <c r="E72" s="110"/>
      <c r="F72" s="110"/>
      <c r="G72" s="110"/>
      <c r="H72" s="107">
        <f t="shared" si="11"/>
        <v>0</v>
      </c>
      <c r="I72" s="99" t="e">
        <f t="shared" si="12"/>
        <v>#DIV/0!</v>
      </c>
      <c r="J72" s="402"/>
      <c r="K72" s="403"/>
      <c r="L72" s="76"/>
      <c r="M72" s="76"/>
      <c r="N72" s="76"/>
      <c r="O72" s="76"/>
      <c r="P72" s="76"/>
      <c r="Q72" s="76"/>
      <c r="R72" s="76"/>
      <c r="S72" s="76"/>
      <c r="T72" s="76"/>
      <c r="U72" s="76"/>
      <c r="V72" s="76"/>
      <c r="W72" s="76"/>
      <c r="X72" s="76"/>
      <c r="Y72" s="76"/>
      <c r="Z72" s="76"/>
      <c r="AA72" s="76"/>
    </row>
    <row r="73" spans="1:27" ht="15.75" customHeight="1">
      <c r="A73" s="76"/>
      <c r="B73" s="76" t="s">
        <v>1252</v>
      </c>
      <c r="C73" s="76"/>
      <c r="D73" s="76"/>
      <c r="E73" s="117">
        <f t="shared" ref="E73:G73" si="13">SUM(E53:E72)-E22</f>
        <v>0</v>
      </c>
      <c r="F73" s="117">
        <f t="shared" si="13"/>
        <v>-6930200.6699999999</v>
      </c>
      <c r="G73" s="117">
        <f t="shared" si="13"/>
        <v>-1351408.7500000002</v>
      </c>
      <c r="H73" s="76"/>
      <c r="I73" s="76"/>
      <c r="J73" s="76"/>
      <c r="K73" s="76"/>
      <c r="L73" s="76"/>
      <c r="M73" s="76"/>
      <c r="N73" s="76"/>
      <c r="O73" s="76"/>
      <c r="P73" s="76"/>
      <c r="Q73" s="76"/>
      <c r="R73" s="76"/>
      <c r="S73" s="76"/>
      <c r="T73" s="76"/>
      <c r="U73" s="76"/>
      <c r="V73" s="76"/>
      <c r="W73" s="76"/>
      <c r="X73" s="76"/>
      <c r="Y73" s="76"/>
      <c r="Z73" s="76"/>
      <c r="AA73" s="76"/>
    </row>
    <row r="74" spans="1:27"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row>
    <row r="75" spans="1:27"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row>
    <row r="76" spans="1:27"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row>
    <row r="77" spans="1:27"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row>
    <row r="78" spans="1:27"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row>
    <row r="79" spans="1:27"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row>
    <row r="80" spans="1:27"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row>
    <row r="81" spans="1:27"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row>
    <row r="82" spans="1:27"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row>
    <row r="83" spans="1:27"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row>
    <row r="84" spans="1:27"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row>
    <row r="85" spans="1:27"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row>
    <row r="86" spans="1:27"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row>
    <row r="87" spans="1:27"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row>
    <row r="88" spans="1:27"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row>
    <row r="89" spans="1:27"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row>
    <row r="90" spans="1:27"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row>
    <row r="91" spans="1:27"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row>
    <row r="92" spans="1:27"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row>
    <row r="93" spans="1:27"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row>
    <row r="94" spans="1:27"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row>
    <row r="95" spans="1:27"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row>
    <row r="96" spans="1:27"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row>
    <row r="97" spans="1:27"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row>
    <row r="98" spans="1:27"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row>
    <row r="99" spans="1:27"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row>
    <row r="100" spans="1:27"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row>
    <row r="101" spans="1:27"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row>
    <row r="102" spans="1:27"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row>
    <row r="103" spans="1:27"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row>
    <row r="104" spans="1:27"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row>
    <row r="105" spans="1:27"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row>
    <row r="106" spans="1:27"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row>
    <row r="107" spans="1:27"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row>
    <row r="108" spans="1:27"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row>
    <row r="109" spans="1:27"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row>
    <row r="110" spans="1:27"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spans="1:27"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spans="1:27"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spans="1:27"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spans="1:27"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spans="1:27"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spans="1:27"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spans="1:27"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spans="1:27"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spans="1:27"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spans="1:27"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spans="1:27"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spans="1:27"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spans="1:27"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spans="1:27"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spans="1:27"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1:27"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1:27"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1:27"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1:27"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1:27"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1:27"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1:27"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1:27"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1:27"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1:27"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1:27"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1:27"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1:27"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1:27"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1:27"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1:27"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1:27"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1:27"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1:27"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1:27"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1:27"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1:27"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1:27"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1:27"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1:27"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1:27"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1:27"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1:27"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1:27"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1:27"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1:27"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1:27"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1:27"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1:27"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1:27"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1:27"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1:27"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1:27"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1:27"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1:27"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1:27"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1:27"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1:27"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1:27"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1:27"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1:27"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1:27"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1:27"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1:27"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1:27"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1:27"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1:27"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1:27"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1:27"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1:27"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1:27"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1:27"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1:27"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1:27"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1:27"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1:27"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1:27"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1:27"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1:27"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1:27"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1:27"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1:27"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1:27"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1:27"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1:27"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1:27"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1:27"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1:27"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1:27"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1:27"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1:27"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spans="1:27"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spans="1:27"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spans="1:27"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spans="1:27"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spans="1:27"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spans="1:27"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spans="1:27"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spans="1:27"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spans="1:27"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spans="1:27"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spans="1:27"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spans="1:27"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spans="1:27"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spans="1:27"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spans="1:27"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spans="1:27"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spans="1:27"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spans="1:27"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spans="1:27"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spans="1:27"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row>
    <row r="222" spans="1:27"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row>
    <row r="223" spans="1:27"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row>
    <row r="224" spans="1:27"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row>
    <row r="225" spans="1:27"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row>
    <row r="226" spans="1:27"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row>
    <row r="227" spans="1:27"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row>
    <row r="228" spans="1:27"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row>
    <row r="229" spans="1:27"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row>
    <row r="230" spans="1:27"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row>
    <row r="231" spans="1:27"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row>
    <row r="232" spans="1:27" ht="15.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row>
    <row r="233" spans="1:27" ht="15.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spans="1:27" ht="15.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spans="1:27" ht="15.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spans="1:27" ht="15.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spans="1:27" ht="15.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spans="1:27" ht="15.75" customHeigh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spans="1:27" ht="15.7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spans="1:27" ht="15.75" customHeigh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spans="1:27" ht="15.75" customHeigh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spans="1:27" ht="15.75" customHeight="1">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spans="1:27" ht="15.75" customHeight="1">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spans="1:27" ht="15.75" customHeight="1">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spans="1:27" ht="15.75" customHeight="1">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spans="1:27" ht="15.75" customHeight="1">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spans="1:27" ht="15.75" customHeight="1">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spans="1:27" ht="15.75" customHeight="1">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spans="1:27" ht="15.75" customHeight="1">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spans="1:27" ht="15.75" customHeight="1">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spans="1:27" ht="15.75" customHeight="1">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spans="1:27" ht="15.75" customHeight="1">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spans="1:27" ht="15.75" customHeight="1">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spans="1:27" ht="15.75" customHeight="1">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spans="1:27" ht="15.75" customHeight="1">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spans="1:27" ht="15.75" customHeight="1">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spans="1:27" ht="15.75" customHeight="1">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spans="1:27" ht="15.75" customHeight="1">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spans="1:27" ht="15.75" customHeight="1">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spans="1:27" ht="15.75" customHeight="1">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spans="1:27" ht="15.75" customHeight="1">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spans="1:27" ht="15.75" customHeight="1">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spans="1:27" ht="15.75" customHeight="1">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spans="1:27" ht="15.75" customHeight="1">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spans="1:27" ht="15.75" customHeight="1">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spans="1:27" ht="15.75" customHeight="1">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spans="1:27" ht="15.75" customHeight="1">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spans="1:27" ht="15.75" customHeight="1">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spans="1:27" ht="15.75" customHeight="1">
      <c r="A269" s="76"/>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spans="1:27" ht="15.75" customHeight="1">
      <c r="A270" s="76"/>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spans="1:27" ht="15.75" customHeight="1">
      <c r="A271" s="76"/>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spans="1:27" ht="15.75" customHeight="1">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spans="1:27" ht="15.75" customHeight="1">
      <c r="A273" s="76"/>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spans="1:27" ht="15.75" customHeight="1"/>
    <row r="275" spans="1:27" ht="15.75" customHeight="1"/>
    <row r="276" spans="1:27" ht="15.75" customHeight="1"/>
    <row r="277" spans="1:27" ht="15.75" customHeight="1"/>
    <row r="278" spans="1:27" ht="15.75" customHeight="1"/>
    <row r="279" spans="1:27" ht="15.75" customHeight="1"/>
    <row r="280" spans="1:27" ht="15.75" customHeight="1"/>
    <row r="281" spans="1:27" ht="15.75" customHeight="1"/>
    <row r="282" spans="1:27" ht="15.75" customHeight="1"/>
    <row r="283" spans="1:27" ht="15.75" customHeight="1"/>
    <row r="284" spans="1:27" ht="15.75" customHeight="1"/>
    <row r="285" spans="1:27" ht="15.75" customHeight="1"/>
    <row r="286" spans="1:27" ht="15.75" customHeight="1"/>
    <row r="287" spans="1:27" ht="15.75" customHeight="1"/>
    <row r="288" spans="1:2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4">
    <mergeCell ref="J38:K38"/>
    <mergeCell ref="J39:K39"/>
    <mergeCell ref="J40:K40"/>
    <mergeCell ref="J41:K41"/>
    <mergeCell ref="B55:C55"/>
    <mergeCell ref="B56:C56"/>
    <mergeCell ref="J55:K55"/>
    <mergeCell ref="J56:K56"/>
    <mergeCell ref="J53:K53"/>
    <mergeCell ref="J54:K54"/>
    <mergeCell ref="B57:C57"/>
    <mergeCell ref="B53:C53"/>
    <mergeCell ref="B34:C34"/>
    <mergeCell ref="B35:C35"/>
    <mergeCell ref="B36:C36"/>
    <mergeCell ref="B37:C37"/>
    <mergeCell ref="B38:C38"/>
    <mergeCell ref="B39:C39"/>
    <mergeCell ref="B40:C40"/>
    <mergeCell ref="B41:C41"/>
    <mergeCell ref="B42:C42"/>
    <mergeCell ref="B54:C54"/>
    <mergeCell ref="B58:C58"/>
    <mergeCell ref="B59:C59"/>
    <mergeCell ref="B60:C60"/>
    <mergeCell ref="B68:C68"/>
    <mergeCell ref="B69:C69"/>
    <mergeCell ref="B70:C70"/>
    <mergeCell ref="B71:C71"/>
    <mergeCell ref="B72:C72"/>
    <mergeCell ref="B61:C61"/>
    <mergeCell ref="B62:C62"/>
    <mergeCell ref="B63:C63"/>
    <mergeCell ref="B64:C64"/>
    <mergeCell ref="B65:C65"/>
    <mergeCell ref="B66:C66"/>
    <mergeCell ref="B67:C67"/>
    <mergeCell ref="J57:K57"/>
    <mergeCell ref="J58:K58"/>
    <mergeCell ref="J59:K59"/>
    <mergeCell ref="J60:K60"/>
    <mergeCell ref="J61:K61"/>
    <mergeCell ref="J69:K69"/>
    <mergeCell ref="J70:K70"/>
    <mergeCell ref="J71:K71"/>
    <mergeCell ref="J72:K72"/>
    <mergeCell ref="J62:K62"/>
    <mergeCell ref="J63:K63"/>
    <mergeCell ref="J64:K64"/>
    <mergeCell ref="J65:K65"/>
    <mergeCell ref="J66:K66"/>
    <mergeCell ref="J67:K67"/>
    <mergeCell ref="J68:K68"/>
    <mergeCell ref="M3:P3"/>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J27:K27"/>
    <mergeCell ref="B27:C27"/>
    <mergeCell ref="B28:C28"/>
    <mergeCell ref="B29:C29"/>
    <mergeCell ref="B30:C30"/>
    <mergeCell ref="B31:C31"/>
    <mergeCell ref="B32:C32"/>
    <mergeCell ref="B33:C33"/>
    <mergeCell ref="J28:K28"/>
    <mergeCell ref="J29:K29"/>
    <mergeCell ref="J30:K30"/>
    <mergeCell ref="J31:K31"/>
    <mergeCell ref="J32:K32"/>
    <mergeCell ref="J33:K33"/>
    <mergeCell ref="J34:K34"/>
    <mergeCell ref="B52:C52"/>
    <mergeCell ref="J44:K44"/>
    <mergeCell ref="J45:K45"/>
    <mergeCell ref="J46:K46"/>
    <mergeCell ref="J47:K47"/>
    <mergeCell ref="J52:K52"/>
    <mergeCell ref="B43:C43"/>
    <mergeCell ref="B44:C44"/>
    <mergeCell ref="B45:C45"/>
    <mergeCell ref="B46:C46"/>
    <mergeCell ref="B47:C47"/>
    <mergeCell ref="J42:K42"/>
    <mergeCell ref="J43:K43"/>
    <mergeCell ref="J35:K35"/>
    <mergeCell ref="J36:K36"/>
    <mergeCell ref="J37:K37"/>
  </mergeCells>
  <conditionalFormatting sqref="I5:I22">
    <cfRule type="cellIs" dxfId="50" priority="1" operator="lessThan">
      <formula>0</formula>
    </cfRule>
  </conditionalFormatting>
  <conditionalFormatting sqref="I5:I7">
    <cfRule type="cellIs" dxfId="49" priority="2" operator="lessThan">
      <formula>0</formula>
    </cfRule>
  </conditionalFormatting>
  <conditionalFormatting sqref="I28:I45">
    <cfRule type="cellIs" dxfId="48" priority="3" operator="lessThan">
      <formula>0</formula>
    </cfRule>
  </conditionalFormatting>
  <conditionalFormatting sqref="I53:I70">
    <cfRule type="cellIs" dxfId="47" priority="4" operator="lessThan">
      <formula>0</formula>
    </cfRule>
  </conditionalFormatting>
  <conditionalFormatting sqref="I46:I47">
    <cfRule type="cellIs" dxfId="46" priority="5" operator="lessThan">
      <formula>0</formula>
    </cfRule>
  </conditionalFormatting>
  <conditionalFormatting sqref="I71:I72">
    <cfRule type="cellIs" dxfId="45" priority="6" operator="lessThan">
      <formula>0</formula>
    </cfRule>
  </conditionalFormatting>
  <conditionalFormatting sqref="G73">
    <cfRule type="cellIs" dxfId="44" priority="7" operator="notEqual">
      <formula>0</formula>
    </cfRule>
  </conditionalFormatting>
  <conditionalFormatting sqref="E48">
    <cfRule type="cellIs" dxfId="43" priority="8" operator="notEqual">
      <formula>0</formula>
    </cfRule>
  </conditionalFormatting>
  <conditionalFormatting sqref="F48">
    <cfRule type="cellIs" dxfId="42" priority="9" operator="notEqual">
      <formula>0</formula>
    </cfRule>
  </conditionalFormatting>
  <conditionalFormatting sqref="G48">
    <cfRule type="cellIs" dxfId="41" priority="10" operator="notEqual">
      <formula>0</formula>
    </cfRule>
  </conditionalFormatting>
  <conditionalFormatting sqref="E73">
    <cfRule type="cellIs" dxfId="40" priority="11" operator="notEqual">
      <formula>0</formula>
    </cfRule>
  </conditionalFormatting>
  <conditionalFormatting sqref="F73">
    <cfRule type="cellIs" dxfId="39" priority="12" operator="notEqual">
      <formula>0</formula>
    </cfRule>
  </conditionalFormatting>
  <conditionalFormatting sqref="R5:R22">
    <cfRule type="cellIs" dxfId="38" priority="13" operator="lessThan">
      <formula>0</formula>
    </cfRule>
  </conditionalFormatting>
  <conditionalFormatting sqref="R5:R22">
    <cfRule type="cellIs" dxfId="37" priority="14" operator="lessThan">
      <formula>0</formula>
    </cfRule>
  </conditionalFormatting>
  <pageMargins left="0.7" right="0.7" top="0.75" bottom="0.75"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22" workbookViewId="0">
      <selection activeCell="F38" sqref="F38"/>
    </sheetView>
  </sheetViews>
  <sheetFormatPr defaultColWidth="14.42578125" defaultRowHeight="15" customHeight="1"/>
  <cols>
    <col min="1" max="1" width="15.28515625" customWidth="1"/>
    <col min="2" max="2" width="52" customWidth="1"/>
    <col min="3" max="3" width="26.5703125" hidden="1" customWidth="1"/>
    <col min="4" max="4" width="17.85546875" customWidth="1"/>
    <col min="5" max="5" width="16.85546875" customWidth="1"/>
    <col min="6" max="7" width="14.140625" customWidth="1"/>
    <col min="8" max="8" width="15.85546875" customWidth="1"/>
    <col min="9" max="9" width="13.42578125" customWidth="1"/>
    <col min="11" max="11" width="45.28515625" customWidth="1"/>
    <col min="12" max="12" width="16.28515625" customWidth="1"/>
    <col min="13" max="15" width="14.85546875" customWidth="1"/>
    <col min="16" max="26" width="9.140625" customWidth="1"/>
  </cols>
  <sheetData>
    <row r="1" spans="1:26" ht="6.75" customHeight="1">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4.25" customHeight="1">
      <c r="A2" s="76"/>
      <c r="B2" s="77" t="s">
        <v>1369</v>
      </c>
      <c r="C2" s="78"/>
      <c r="D2" s="79"/>
      <c r="E2" s="79"/>
      <c r="F2" s="79"/>
      <c r="G2" s="79"/>
      <c r="H2" s="79"/>
      <c r="I2" s="80"/>
      <c r="J2" s="76"/>
      <c r="K2" s="76"/>
      <c r="L2" s="76"/>
      <c r="M2" s="76"/>
      <c r="N2" s="76"/>
      <c r="O2" s="76"/>
      <c r="P2" s="76"/>
      <c r="Q2" s="76"/>
      <c r="R2" s="76"/>
      <c r="S2" s="76"/>
      <c r="T2" s="76"/>
      <c r="U2" s="76"/>
      <c r="V2" s="76"/>
      <c r="W2" s="76"/>
      <c r="X2" s="76"/>
      <c r="Y2" s="76"/>
      <c r="Z2" s="76"/>
    </row>
    <row r="3" spans="1:26" ht="14.25" customHeight="1">
      <c r="A3" s="76"/>
      <c r="B3" s="76"/>
      <c r="C3" s="76"/>
      <c r="D3" s="76"/>
      <c r="E3" s="76"/>
      <c r="F3" s="76"/>
      <c r="G3" s="76"/>
      <c r="H3" s="76"/>
      <c r="I3" s="76"/>
      <c r="J3" s="76"/>
      <c r="K3" s="76"/>
      <c r="L3" s="76"/>
      <c r="M3" s="430" t="s">
        <v>1345</v>
      </c>
      <c r="N3" s="431"/>
      <c r="O3" s="401"/>
      <c r="P3" s="76"/>
      <c r="Q3" s="76"/>
      <c r="R3" s="76"/>
      <c r="S3" s="76"/>
      <c r="T3" s="76"/>
      <c r="U3" s="76"/>
      <c r="V3" s="76"/>
      <c r="W3" s="76"/>
      <c r="X3" s="76"/>
      <c r="Y3" s="76"/>
      <c r="Z3" s="76"/>
    </row>
    <row r="4" spans="1:26" ht="54.75" customHeight="1">
      <c r="A4" s="76"/>
      <c r="B4" s="81" t="s">
        <v>1237</v>
      </c>
      <c r="C4" s="81" t="s">
        <v>1238</v>
      </c>
      <c r="D4" s="82" t="str">
        <f>'INPUT CE'!$C$7</f>
        <v>CONSUNTIVO 2019</v>
      </c>
      <c r="E4" s="82" t="str">
        <f>'INPUT CE'!$D$7</f>
        <v>CONSUNTIVO 2020</v>
      </c>
      <c r="F4" s="82" t="str">
        <f>'INPUT CE'!$E$7</f>
        <v>CONSUNTIVO 2021</v>
      </c>
      <c r="G4" s="83" t="str">
        <f>CONCATENATE('INPUT CE'!$E$7," ",'INPUT CE'!$F$7)</f>
        <v>CONSUNTIVO 2021 Di cui Covid</v>
      </c>
      <c r="H4" s="82" t="s">
        <v>1239</v>
      </c>
      <c r="I4" s="118" t="s">
        <v>1240</v>
      </c>
      <c r="J4" s="433" t="s">
        <v>1243</v>
      </c>
      <c r="K4" s="403"/>
      <c r="L4" s="76"/>
      <c r="M4" s="113" t="str">
        <f>'INPUT CE'!$C$7</f>
        <v>CONSUNTIVO 2019</v>
      </c>
      <c r="N4" s="113" t="str">
        <f>'INPUT CE'!$D$7</f>
        <v>CONSUNTIVO 2020</v>
      </c>
      <c r="O4" s="113" t="str">
        <f>'INPUT CE'!$E$7</f>
        <v>CONSUNTIVO 2021</v>
      </c>
      <c r="P4" s="82" t="s">
        <v>1239</v>
      </c>
      <c r="Q4" s="82" t="s">
        <v>1240</v>
      </c>
      <c r="R4" s="76"/>
      <c r="S4" s="76"/>
      <c r="T4" s="76"/>
      <c r="U4" s="76"/>
      <c r="V4" s="76"/>
      <c r="W4" s="76"/>
      <c r="X4" s="76"/>
      <c r="Y4" s="76"/>
      <c r="Z4" s="76"/>
    </row>
    <row r="5" spans="1:26" ht="15.75" customHeight="1">
      <c r="A5" s="76"/>
      <c r="B5" s="76"/>
      <c r="C5" s="76"/>
      <c r="D5" s="76"/>
      <c r="E5" s="76"/>
      <c r="F5" s="76"/>
      <c r="G5" s="76"/>
      <c r="H5" s="76"/>
      <c r="I5" s="76"/>
      <c r="J5" s="76"/>
      <c r="K5" s="76"/>
      <c r="L5" s="76"/>
      <c r="M5" s="76"/>
      <c r="N5" s="76"/>
      <c r="O5" s="76"/>
      <c r="P5" s="76"/>
      <c r="Q5" s="76"/>
      <c r="R5" s="76"/>
      <c r="S5" s="76"/>
      <c r="T5" s="76"/>
      <c r="U5" s="76"/>
      <c r="V5" s="76"/>
      <c r="W5" s="76"/>
      <c r="X5" s="76"/>
      <c r="Y5" s="76"/>
      <c r="Z5" s="76"/>
    </row>
    <row r="6" spans="1:26" ht="15.75" customHeight="1">
      <c r="A6" s="76"/>
      <c r="B6" s="76"/>
      <c r="C6" s="76"/>
      <c r="D6" s="76"/>
      <c r="E6" s="76"/>
      <c r="F6" s="76"/>
      <c r="G6" s="76"/>
      <c r="H6" s="76"/>
      <c r="I6" s="76"/>
      <c r="J6" s="76"/>
      <c r="K6" s="76"/>
      <c r="L6" s="76"/>
      <c r="M6" s="76"/>
      <c r="N6" s="76"/>
      <c r="O6" s="76"/>
      <c r="P6" s="76"/>
      <c r="Q6" s="76"/>
      <c r="R6" s="76"/>
      <c r="S6" s="76"/>
      <c r="T6" s="76"/>
      <c r="U6" s="76"/>
      <c r="V6" s="76"/>
      <c r="W6" s="76"/>
      <c r="X6" s="76"/>
      <c r="Y6" s="76"/>
      <c r="Z6" s="76"/>
    </row>
    <row r="7" spans="1:26" ht="15.75" customHeight="1">
      <c r="A7" s="84" t="str">
        <f>'INPUT CE'!A176</f>
        <v>BA0250</v>
      </c>
      <c r="B7" s="104" t="str">
        <f>'INPUT CE'!B176</f>
        <v>B.1.A.4)  Prodotti dietetici</v>
      </c>
      <c r="C7" s="85" t="str">
        <f t="shared" ref="C7:C12" si="0">TRIM(MID(B7,FIND(")",B7)+2,LEN(B7)-(FIND(")",B7)+1)))</f>
        <v>Prodotti dietetici</v>
      </c>
      <c r="D7" s="107">
        <f>'INPUT CE'!C176</f>
        <v>1158563.42</v>
      </c>
      <c r="E7" s="107">
        <f>'INPUT CE'!D176</f>
        <v>1327663.27</v>
      </c>
      <c r="F7" s="107">
        <f>'INPUT CE'!E176</f>
        <v>1197906.52</v>
      </c>
      <c r="G7" s="110">
        <f>'INPUT CE'!F176</f>
        <v>36174.57</v>
      </c>
      <c r="H7" s="107">
        <f t="shared" ref="H7:H12" si="1">F7-E7</f>
        <v>-129756.75</v>
      </c>
      <c r="I7" s="99">
        <f t="shared" ref="I7:I12" si="2">F7/E7-1</f>
        <v>-9.7733177479557787E-2</v>
      </c>
      <c r="J7" s="119"/>
      <c r="K7" s="120"/>
      <c r="L7" s="76"/>
      <c r="M7" s="76"/>
      <c r="N7" s="76"/>
      <c r="O7" s="76"/>
      <c r="P7" s="76"/>
      <c r="Q7" s="76"/>
      <c r="R7" s="76"/>
      <c r="S7" s="76"/>
      <c r="T7" s="76"/>
      <c r="U7" s="76"/>
      <c r="V7" s="76"/>
      <c r="W7" s="76"/>
      <c r="X7" s="76"/>
      <c r="Y7" s="76"/>
      <c r="Z7" s="76"/>
    </row>
    <row r="8" spans="1:26" ht="15.75" customHeight="1">
      <c r="A8" s="84" t="str">
        <f>'INPUT CE'!A177</f>
        <v>BA0260</v>
      </c>
      <c r="B8" s="104" t="str">
        <f>'INPUT CE'!B177</f>
        <v>B.1.A.5)  Materiali per la profilassi (vaccini)</v>
      </c>
      <c r="C8" s="85" t="str">
        <f t="shared" si="0"/>
        <v>Materiali per la profilassi (vaccini)</v>
      </c>
      <c r="D8" s="107">
        <f>'INPUT CE'!C177</f>
        <v>9852463.8200000003</v>
      </c>
      <c r="E8" s="107">
        <f>'INPUT CE'!D177</f>
        <v>10538639.800000001</v>
      </c>
      <c r="F8" s="107">
        <f>'INPUT CE'!E177</f>
        <v>11617639.51</v>
      </c>
      <c r="G8" s="110">
        <f>'INPUT CE'!F177</f>
        <v>0</v>
      </c>
      <c r="H8" s="107">
        <f t="shared" si="1"/>
        <v>1078999.709999999</v>
      </c>
      <c r="I8" s="99">
        <f t="shared" si="2"/>
        <v>0.10238510191799133</v>
      </c>
      <c r="J8" s="394" t="s">
        <v>1713</v>
      </c>
      <c r="K8" s="120"/>
      <c r="L8" s="76"/>
      <c r="M8" s="76"/>
      <c r="N8" s="76"/>
      <c r="O8" s="76"/>
      <c r="P8" s="76"/>
      <c r="Q8" s="76"/>
      <c r="R8" s="76"/>
      <c r="S8" s="76"/>
      <c r="T8" s="76"/>
      <c r="U8" s="76"/>
      <c r="V8" s="76"/>
      <c r="W8" s="76"/>
      <c r="X8" s="76"/>
      <c r="Y8" s="76"/>
      <c r="Z8" s="76"/>
    </row>
    <row r="9" spans="1:26" ht="15.75" customHeight="1">
      <c r="A9" s="84" t="str">
        <f>'INPUT CE'!A178</f>
        <v>BA0270</v>
      </c>
      <c r="B9" s="104" t="str">
        <f>'INPUT CE'!B178</f>
        <v>B.1.A.6)  Prodotti chimici</v>
      </c>
      <c r="C9" s="85" t="str">
        <f t="shared" si="0"/>
        <v>Prodotti chimici</v>
      </c>
      <c r="D9" s="107">
        <f>'INPUT CE'!C178</f>
        <v>49216.05</v>
      </c>
      <c r="E9" s="107">
        <f>'INPUT CE'!D178</f>
        <v>32230.79</v>
      </c>
      <c r="F9" s="107">
        <f>'INPUT CE'!E178</f>
        <v>35714.57</v>
      </c>
      <c r="G9" s="110">
        <f>'INPUT CE'!F178</f>
        <v>0</v>
      </c>
      <c r="H9" s="107">
        <f t="shared" si="1"/>
        <v>3483.7799999999988</v>
      </c>
      <c r="I9" s="99">
        <f t="shared" si="2"/>
        <v>0.10808856996679261</v>
      </c>
      <c r="J9" s="119"/>
      <c r="K9" s="120"/>
      <c r="L9" s="76"/>
      <c r="M9" s="76"/>
      <c r="N9" s="76"/>
      <c r="O9" s="76"/>
      <c r="P9" s="76"/>
      <c r="Q9" s="76"/>
      <c r="R9" s="76"/>
      <c r="S9" s="76"/>
      <c r="T9" s="76"/>
      <c r="U9" s="76"/>
      <c r="V9" s="76"/>
      <c r="W9" s="76"/>
      <c r="X9" s="76"/>
      <c r="Y9" s="76"/>
      <c r="Z9" s="76"/>
    </row>
    <row r="10" spans="1:26" ht="15.75" customHeight="1">
      <c r="A10" s="84" t="str">
        <f>'INPUT CE'!A179</f>
        <v>BA0280</v>
      </c>
      <c r="B10" s="104" t="str">
        <f>'INPUT CE'!B179</f>
        <v>B.1.A.7)  Materiali e prodotti per uso veterinario</v>
      </c>
      <c r="C10" s="85" t="str">
        <f t="shared" si="0"/>
        <v>Materiali e prodotti per uso veterinario</v>
      </c>
      <c r="D10" s="107">
        <f>'INPUT CE'!C179</f>
        <v>53745.94</v>
      </c>
      <c r="E10" s="107">
        <f>'INPUT CE'!D179</f>
        <v>57777.89</v>
      </c>
      <c r="F10" s="107">
        <f>'INPUT CE'!E179</f>
        <v>64653.17</v>
      </c>
      <c r="G10" s="110">
        <f>'INPUT CE'!F179</f>
        <v>0</v>
      </c>
      <c r="H10" s="107">
        <f t="shared" si="1"/>
        <v>6875.2799999999988</v>
      </c>
      <c r="I10" s="99">
        <f t="shared" si="2"/>
        <v>0.11899499964432758</v>
      </c>
      <c r="J10" s="119"/>
      <c r="K10" s="120"/>
      <c r="L10" s="76"/>
      <c r="M10" s="76"/>
      <c r="N10" s="76"/>
      <c r="O10" s="76"/>
      <c r="P10" s="76"/>
      <c r="Q10" s="76"/>
      <c r="R10" s="76"/>
      <c r="S10" s="76"/>
      <c r="T10" s="76"/>
      <c r="U10" s="76"/>
      <c r="V10" s="76"/>
      <c r="W10" s="76"/>
      <c r="X10" s="76"/>
      <c r="Y10" s="76"/>
      <c r="Z10" s="76"/>
    </row>
    <row r="11" spans="1:26" ht="15.75" customHeight="1">
      <c r="A11" s="84" t="str">
        <f>'INPUT CE'!A180</f>
        <v>BA0290</v>
      </c>
      <c r="B11" s="104" t="str">
        <f>'INPUT CE'!B180</f>
        <v>B.1.A.8)  Altri beni e prodotti sanitari</v>
      </c>
      <c r="C11" s="85" t="str">
        <f t="shared" si="0"/>
        <v>Altri beni e prodotti sanitari</v>
      </c>
      <c r="D11" s="107">
        <f>'INPUT CE'!C180</f>
        <v>383241.85</v>
      </c>
      <c r="E11" s="107">
        <f>'INPUT CE'!D180</f>
        <v>470083.45</v>
      </c>
      <c r="F11" s="107">
        <f>'INPUT CE'!E180</f>
        <v>477036.28</v>
      </c>
      <c r="G11" s="110">
        <f>'INPUT CE'!F180</f>
        <v>45090.42</v>
      </c>
      <c r="H11" s="107">
        <f t="shared" si="1"/>
        <v>6952.8300000000163</v>
      </c>
      <c r="I11" s="99">
        <f t="shared" si="2"/>
        <v>1.4790629195731153E-2</v>
      </c>
      <c r="J11" s="119"/>
      <c r="K11" s="120"/>
      <c r="L11" s="76"/>
      <c r="M11" s="76"/>
      <c r="N11" s="76"/>
      <c r="O11" s="76"/>
      <c r="P11" s="76"/>
      <c r="Q11" s="76"/>
      <c r="R11" s="76"/>
      <c r="S11" s="76"/>
      <c r="T11" s="76"/>
      <c r="U11" s="76"/>
      <c r="V11" s="76"/>
      <c r="W11" s="76"/>
      <c r="X11" s="76"/>
      <c r="Y11" s="76"/>
      <c r="Z11" s="76"/>
    </row>
    <row r="12" spans="1:26" ht="15.75" customHeight="1">
      <c r="A12" s="84" t="str">
        <f>'INPUT CE'!A189</f>
        <v>BA0310</v>
      </c>
      <c r="B12" s="104" t="str">
        <f>'INPUT CE'!B189</f>
        <v>B.1.B)  Acquisti di beni non sanitari</v>
      </c>
      <c r="C12" s="85" t="str">
        <f t="shared" si="0"/>
        <v>Acquisti di beni non sanitari</v>
      </c>
      <c r="D12" s="107">
        <f>'INPUT CE'!C189</f>
        <v>2340357.87</v>
      </c>
      <c r="E12" s="107">
        <f>'INPUT CE'!D189</f>
        <v>2094570.84</v>
      </c>
      <c r="F12" s="107">
        <f>'INPUT CE'!E189</f>
        <v>2203380.3199999998</v>
      </c>
      <c r="G12" s="110">
        <f>'INPUT CE'!F189</f>
        <v>72866.259999999995</v>
      </c>
      <c r="H12" s="107">
        <f t="shared" si="1"/>
        <v>108809.47999999975</v>
      </c>
      <c r="I12" s="99">
        <f t="shared" si="2"/>
        <v>5.1948340883042121E-2</v>
      </c>
      <c r="J12" s="119"/>
      <c r="K12" s="120"/>
      <c r="L12" s="114" t="str">
        <f>CONCATENATE(A12," Project")</f>
        <v>BA0310 Project</v>
      </c>
      <c r="M12" s="111"/>
      <c r="N12" s="110"/>
      <c r="O12" s="110"/>
      <c r="P12" s="107">
        <f>O12-N12</f>
        <v>0</v>
      </c>
      <c r="Q12" s="99" t="e">
        <f>O12/N12-1</f>
        <v>#DIV/0!</v>
      </c>
      <c r="R12" s="76"/>
      <c r="S12" s="76"/>
      <c r="T12" s="76"/>
      <c r="U12" s="76"/>
      <c r="V12" s="76"/>
      <c r="W12" s="76"/>
      <c r="X12" s="76"/>
      <c r="Y12" s="76"/>
      <c r="Z12" s="76"/>
    </row>
    <row r="13" spans="1:26" ht="15.75" customHeight="1">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row>
    <row r="14" spans="1:26" ht="14.25" customHeight="1">
      <c r="A14" s="84" t="str">
        <f>'INPUT CE'!A384</f>
        <v>BA1910</v>
      </c>
      <c r="B14" s="104" t="str">
        <f>'INPUT CE'!B384</f>
        <v>B.3)  Manutenzione e riparazione (ordinaria esternalizzata)</v>
      </c>
      <c r="C14" s="85" t="str">
        <f t="shared" ref="C14:C20" si="3">TRIM(MID(B14,FIND(")",B14)+2,LEN(B14)-(FIND(")",B14)+1)))</f>
        <v>Manutenzione e riparazione (ordinaria esternalizzata)</v>
      </c>
      <c r="D14" s="106">
        <f>'INPUT CE'!C384</f>
        <v>25147676.140000001</v>
      </c>
      <c r="E14" s="106">
        <f>'INPUT CE'!D384</f>
        <v>30125098.329999998</v>
      </c>
      <c r="F14" s="106">
        <f>'INPUT CE'!E384</f>
        <v>31811901.289999999</v>
      </c>
      <c r="G14" s="106">
        <f>SUM(G15:G20)</f>
        <v>2416922.5099999998</v>
      </c>
      <c r="H14" s="106">
        <f t="shared" ref="H14:H20" si="4">F14-E14</f>
        <v>1686802.9600000009</v>
      </c>
      <c r="I14" s="101">
        <f t="shared" ref="I14:I20" si="5">F14/E14-1</f>
        <v>5.5993276487340315E-2</v>
      </c>
      <c r="J14" s="420"/>
      <c r="K14" s="403"/>
      <c r="L14" s="114" t="str">
        <f t="shared" ref="L14:L20" si="6">CONCATENATE(A14," Project")</f>
        <v>BA1910 Project</v>
      </c>
      <c r="M14" s="106">
        <f t="shared" ref="M14:O14" si="7">SUM(M15:M20)</f>
        <v>0</v>
      </c>
      <c r="N14" s="106">
        <f t="shared" si="7"/>
        <v>0</v>
      </c>
      <c r="O14" s="106">
        <f t="shared" si="7"/>
        <v>0</v>
      </c>
      <c r="P14" s="106">
        <f t="shared" ref="P14:P20" si="8">O14-N14</f>
        <v>0</v>
      </c>
      <c r="Q14" s="101" t="e">
        <f t="shared" ref="Q14:Q20" si="9">O14/N14-1</f>
        <v>#DIV/0!</v>
      </c>
      <c r="R14" s="109"/>
      <c r="S14" s="109"/>
      <c r="T14" s="109"/>
      <c r="U14" s="109"/>
      <c r="V14" s="109"/>
      <c r="W14" s="109"/>
      <c r="X14" s="109"/>
      <c r="Y14" s="109"/>
      <c r="Z14" s="109"/>
    </row>
    <row r="15" spans="1:26" ht="14.25" customHeight="1">
      <c r="A15" s="102" t="str">
        <f>'INPUT CE'!A385</f>
        <v>BA1920</v>
      </c>
      <c r="B15" s="89" t="str">
        <f>'INPUT CE'!B385</f>
        <v>B.3.A)  Manutenzione e riparazione ai fabbricati e loro pertinenze</v>
      </c>
      <c r="C15" s="85" t="str">
        <f t="shared" si="3"/>
        <v>Manutenzione e riparazione ai fabbricati e loro pertinenze</v>
      </c>
      <c r="D15" s="107">
        <f>'INPUT CE'!C385</f>
        <v>1153752.53</v>
      </c>
      <c r="E15" s="107">
        <f>'INPUT CE'!D385</f>
        <v>2960375.03</v>
      </c>
      <c r="F15" s="107">
        <f>'INPUT CE'!E385</f>
        <v>2893137.29</v>
      </c>
      <c r="G15" s="110">
        <f>'INPUT CE'!F385</f>
        <v>1052339.8500000001</v>
      </c>
      <c r="H15" s="107">
        <f t="shared" si="4"/>
        <v>-67237.739999999758</v>
      </c>
      <c r="I15" s="99">
        <f t="shared" si="5"/>
        <v>-2.2712575034792071E-2</v>
      </c>
      <c r="J15" s="394" t="s">
        <v>1714</v>
      </c>
      <c r="K15" s="120"/>
      <c r="L15" s="114" t="str">
        <f t="shared" si="6"/>
        <v>BA1920 Project</v>
      </c>
      <c r="M15" s="111"/>
      <c r="N15" s="110"/>
      <c r="O15" s="110"/>
      <c r="P15" s="107">
        <f t="shared" si="8"/>
        <v>0</v>
      </c>
      <c r="Q15" s="99" t="e">
        <f t="shared" si="9"/>
        <v>#DIV/0!</v>
      </c>
      <c r="R15" s="76"/>
      <c r="S15" s="76"/>
      <c r="T15" s="76"/>
      <c r="U15" s="76"/>
      <c r="V15" s="76"/>
      <c r="W15" s="76"/>
      <c r="X15" s="76"/>
      <c r="Y15" s="76"/>
      <c r="Z15" s="76"/>
    </row>
    <row r="16" spans="1:26" ht="14.25" customHeight="1">
      <c r="A16" s="102" t="str">
        <f>'INPUT CE'!A386</f>
        <v>BA1930</v>
      </c>
      <c r="B16" s="89" t="str">
        <f>'INPUT CE'!B386</f>
        <v>B.3.B)  Manutenzione e riparazione agli impianti e macchinari</v>
      </c>
      <c r="C16" s="85" t="str">
        <f t="shared" si="3"/>
        <v>Manutenzione e riparazione agli impianti e macchinari</v>
      </c>
      <c r="D16" s="107">
        <f>'INPUT CE'!C386</f>
        <v>11569197.029999999</v>
      </c>
      <c r="E16" s="107">
        <f>'INPUT CE'!D386</f>
        <v>14345101.880000001</v>
      </c>
      <c r="F16" s="107">
        <f>'INPUT CE'!E386</f>
        <v>15047467.390000001</v>
      </c>
      <c r="G16" s="110">
        <f>'INPUT CE'!F386</f>
        <v>1355798.66</v>
      </c>
      <c r="H16" s="107">
        <f t="shared" si="4"/>
        <v>702365.50999999978</v>
      </c>
      <c r="I16" s="99">
        <f t="shared" si="5"/>
        <v>4.8962044039522645E-2</v>
      </c>
      <c r="J16" s="119" t="s">
        <v>1715</v>
      </c>
      <c r="K16" s="120"/>
      <c r="L16" s="114" t="str">
        <f t="shared" si="6"/>
        <v>BA1930 Project</v>
      </c>
      <c r="M16" s="111"/>
      <c r="N16" s="110"/>
      <c r="O16" s="110"/>
      <c r="P16" s="107">
        <f t="shared" si="8"/>
        <v>0</v>
      </c>
      <c r="Q16" s="99" t="e">
        <f t="shared" si="9"/>
        <v>#DIV/0!</v>
      </c>
      <c r="R16" s="76"/>
      <c r="S16" s="76"/>
      <c r="T16" s="76"/>
      <c r="U16" s="76"/>
      <c r="V16" s="76"/>
      <c r="W16" s="76"/>
      <c r="X16" s="76"/>
      <c r="Y16" s="76"/>
      <c r="Z16" s="76"/>
    </row>
    <row r="17" spans="1:26" ht="14.25" customHeight="1">
      <c r="A17" s="102" t="str">
        <f>'INPUT CE'!A387</f>
        <v>BA1940</v>
      </c>
      <c r="B17" s="89" t="str">
        <f>'INPUT CE'!B387</f>
        <v>B.3.C)  Manutenzione e riparazione alle attrezzature sanitarie e scientifiche</v>
      </c>
      <c r="C17" s="85" t="str">
        <f t="shared" si="3"/>
        <v>Manutenzione e riparazione alle attrezzature sanitarie e scientifiche</v>
      </c>
      <c r="D17" s="107">
        <f>'INPUT CE'!C387</f>
        <v>9613193.3399999999</v>
      </c>
      <c r="E17" s="107">
        <f>'INPUT CE'!D387</f>
        <v>9352727.6199999992</v>
      </c>
      <c r="F17" s="107">
        <f>'INPUT CE'!E387</f>
        <v>9938074.4900000002</v>
      </c>
      <c r="G17" s="110">
        <f>'INPUT CE'!F387</f>
        <v>0</v>
      </c>
      <c r="H17" s="107">
        <f t="shared" si="4"/>
        <v>585346.87000000104</v>
      </c>
      <c r="I17" s="99">
        <f t="shared" si="5"/>
        <v>6.258568556495625E-2</v>
      </c>
      <c r="J17" s="119" t="s">
        <v>1716</v>
      </c>
      <c r="K17" s="120"/>
      <c r="L17" s="114" t="str">
        <f t="shared" si="6"/>
        <v>BA1940 Project</v>
      </c>
      <c r="M17" s="111"/>
      <c r="N17" s="110"/>
      <c r="O17" s="110"/>
      <c r="P17" s="107">
        <f t="shared" si="8"/>
        <v>0</v>
      </c>
      <c r="Q17" s="99" t="e">
        <f t="shared" si="9"/>
        <v>#DIV/0!</v>
      </c>
      <c r="R17" s="76"/>
      <c r="S17" s="76"/>
      <c r="T17" s="76"/>
      <c r="U17" s="76"/>
      <c r="V17" s="76"/>
      <c r="W17" s="76"/>
      <c r="X17" s="76"/>
      <c r="Y17" s="76"/>
      <c r="Z17" s="76"/>
    </row>
    <row r="18" spans="1:26" ht="14.25" customHeight="1">
      <c r="A18" s="102" t="str">
        <f>'INPUT CE'!A388</f>
        <v>BA1950</v>
      </c>
      <c r="B18" s="89" t="str">
        <f>'INPUT CE'!B388</f>
        <v>B.3.D)  Manutenzione e riparazione ai mobili e arredi</v>
      </c>
      <c r="C18" s="85" t="str">
        <f t="shared" si="3"/>
        <v>Manutenzione e riparazione ai mobili e arredi</v>
      </c>
      <c r="D18" s="107">
        <f>'INPUT CE'!C388</f>
        <v>20102.64</v>
      </c>
      <c r="E18" s="107">
        <f>'INPUT CE'!D388</f>
        <v>21210.58</v>
      </c>
      <c r="F18" s="107">
        <f>'INPUT CE'!E388</f>
        <v>35578.769999999997</v>
      </c>
      <c r="G18" s="110">
        <f>'INPUT CE'!F388</f>
        <v>0</v>
      </c>
      <c r="H18" s="107">
        <f t="shared" si="4"/>
        <v>14368.189999999995</v>
      </c>
      <c r="I18" s="99">
        <f t="shared" si="5"/>
        <v>0.6774067470102183</v>
      </c>
      <c r="J18" s="119"/>
      <c r="K18" s="120"/>
      <c r="L18" s="114" t="str">
        <f t="shared" si="6"/>
        <v>BA1950 Project</v>
      </c>
      <c r="M18" s="111"/>
      <c r="N18" s="110"/>
      <c r="O18" s="110"/>
      <c r="P18" s="107">
        <f t="shared" si="8"/>
        <v>0</v>
      </c>
      <c r="Q18" s="99" t="e">
        <f t="shared" si="9"/>
        <v>#DIV/0!</v>
      </c>
      <c r="R18" s="76"/>
      <c r="S18" s="76"/>
      <c r="T18" s="76"/>
      <c r="U18" s="76"/>
      <c r="V18" s="76"/>
      <c r="W18" s="76"/>
      <c r="X18" s="76"/>
      <c r="Y18" s="76"/>
      <c r="Z18" s="76"/>
    </row>
    <row r="19" spans="1:26" ht="14.25" customHeight="1">
      <c r="A19" s="102" t="str">
        <f>'INPUT CE'!A389</f>
        <v>BA1960</v>
      </c>
      <c r="B19" s="89" t="str">
        <f>'INPUT CE'!B389</f>
        <v>B.3.E)  Manutenzione e riparazione agli automezzi</v>
      </c>
      <c r="C19" s="85" t="str">
        <f t="shared" si="3"/>
        <v>Manutenzione e riparazione agli automezzi</v>
      </c>
      <c r="D19" s="107">
        <f>'INPUT CE'!C389</f>
        <v>87421.57</v>
      </c>
      <c r="E19" s="107">
        <f>'INPUT CE'!D389</f>
        <v>67017.149999999994</v>
      </c>
      <c r="F19" s="107">
        <f>'INPUT CE'!E389</f>
        <v>79570.3</v>
      </c>
      <c r="G19" s="110">
        <f>'INPUT CE'!F389</f>
        <v>0</v>
      </c>
      <c r="H19" s="107">
        <f t="shared" si="4"/>
        <v>12553.150000000009</v>
      </c>
      <c r="I19" s="99">
        <f t="shared" si="5"/>
        <v>0.18731250135226585</v>
      </c>
      <c r="J19" s="119"/>
      <c r="K19" s="120"/>
      <c r="L19" s="114" t="str">
        <f t="shared" si="6"/>
        <v>BA1960 Project</v>
      </c>
      <c r="M19" s="111"/>
      <c r="N19" s="110"/>
      <c r="O19" s="110"/>
      <c r="P19" s="107">
        <f t="shared" si="8"/>
        <v>0</v>
      </c>
      <c r="Q19" s="99" t="e">
        <f t="shared" si="9"/>
        <v>#DIV/0!</v>
      </c>
      <c r="R19" s="76"/>
      <c r="S19" s="76"/>
      <c r="T19" s="76"/>
      <c r="U19" s="76"/>
      <c r="V19" s="76"/>
      <c r="W19" s="76"/>
      <c r="X19" s="76"/>
      <c r="Y19" s="76"/>
      <c r="Z19" s="76"/>
    </row>
    <row r="20" spans="1:26" ht="14.25" customHeight="1">
      <c r="A20" s="102" t="str">
        <f>'INPUT CE'!A390</f>
        <v>BA1970</v>
      </c>
      <c r="B20" s="89" t="str">
        <f>'INPUT CE'!B390</f>
        <v>B.3.F)  Altre manutenzioni e riparazioni</v>
      </c>
      <c r="C20" s="85" t="str">
        <f t="shared" si="3"/>
        <v>Altre manutenzioni e riparazioni</v>
      </c>
      <c r="D20" s="107">
        <f>'INPUT CE'!C390</f>
        <v>2704009.03</v>
      </c>
      <c r="E20" s="107">
        <f>'INPUT CE'!D390</f>
        <v>3378666.07</v>
      </c>
      <c r="F20" s="107">
        <f>'INPUT CE'!E390</f>
        <v>3818073.05</v>
      </c>
      <c r="G20" s="110">
        <f>'INPUT CE'!F390</f>
        <v>8784</v>
      </c>
      <c r="H20" s="107">
        <f t="shared" si="4"/>
        <v>439406.98</v>
      </c>
      <c r="I20" s="99">
        <f t="shared" si="5"/>
        <v>0.13005339115978387</v>
      </c>
      <c r="J20" s="119" t="s">
        <v>1717</v>
      </c>
      <c r="K20" s="120"/>
      <c r="L20" s="114" t="str">
        <f t="shared" si="6"/>
        <v>BA1970 Project</v>
      </c>
      <c r="M20" s="111"/>
      <c r="N20" s="110"/>
      <c r="O20" s="110"/>
      <c r="P20" s="107">
        <f t="shared" si="8"/>
        <v>0</v>
      </c>
      <c r="Q20" s="99" t="e">
        <f t="shared" si="9"/>
        <v>#DIV/0!</v>
      </c>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4.25" customHeight="1">
      <c r="A22" s="84" t="str">
        <f>'INPUT CE'!A392</f>
        <v>BA1990</v>
      </c>
      <c r="B22" s="104" t="str">
        <f>'INPUT CE'!B392</f>
        <v>B.4)   Godimento di beni di terzi</v>
      </c>
      <c r="C22" s="85" t="str">
        <f t="shared" ref="C22:C28" si="10">TRIM(MID(B22,FIND(")",B22)+2,LEN(B22)-(FIND(")",B22)+1)))</f>
        <v>Godimento di beni di terzi</v>
      </c>
      <c r="D22" s="106">
        <f>'INPUT CE'!C392</f>
        <v>6738114.6500000004</v>
      </c>
      <c r="E22" s="106">
        <f>'INPUT CE'!D392</f>
        <v>6551442.0999999996</v>
      </c>
      <c r="F22" s="106">
        <f>'INPUT CE'!E392</f>
        <v>6883152.6699999999</v>
      </c>
      <c r="G22" s="106">
        <f>SUM(G23:G28)</f>
        <v>246442.46</v>
      </c>
      <c r="H22" s="106">
        <f t="shared" ref="H22:H28" si="11">F22-E22</f>
        <v>331710.5700000003</v>
      </c>
      <c r="I22" s="101">
        <f t="shared" ref="I22:I28" si="12">F22/E22-1</f>
        <v>5.0631687640191547E-2</v>
      </c>
      <c r="J22" s="420"/>
      <c r="K22" s="403"/>
      <c r="L22" s="114" t="str">
        <f t="shared" ref="L22:L28" si="13">CONCATENATE(A22," Project")</f>
        <v>BA1990 Project</v>
      </c>
      <c r="M22" s="106">
        <f t="shared" ref="M22:O22" si="14">SUM(M23:M28)</f>
        <v>0</v>
      </c>
      <c r="N22" s="106">
        <f t="shared" si="14"/>
        <v>0</v>
      </c>
      <c r="O22" s="106">
        <f t="shared" si="14"/>
        <v>0</v>
      </c>
      <c r="P22" s="106">
        <f t="shared" ref="P22:P28" si="15">O22-N22</f>
        <v>0</v>
      </c>
      <c r="Q22" s="101" t="e">
        <f t="shared" ref="Q22:Q28" si="16">O22/N22-1</f>
        <v>#DIV/0!</v>
      </c>
      <c r="R22" s="108"/>
      <c r="S22" s="109"/>
      <c r="T22" s="109"/>
      <c r="U22" s="109"/>
      <c r="V22" s="109"/>
      <c r="W22" s="109"/>
      <c r="X22" s="109"/>
      <c r="Y22" s="109"/>
      <c r="Z22" s="109"/>
    </row>
    <row r="23" spans="1:26" ht="14.25" customHeight="1">
      <c r="A23" s="102" t="str">
        <f>'INPUT CE'!A393</f>
        <v>BA2000</v>
      </c>
      <c r="B23" s="89" t="str">
        <f>'INPUT CE'!B393</f>
        <v>B.4.A)  Fitti passivi</v>
      </c>
      <c r="C23" s="85" t="str">
        <f t="shared" si="10"/>
        <v>Fitti passivi</v>
      </c>
      <c r="D23" s="107">
        <f>'INPUT CE'!C393</f>
        <v>324308.15999999997</v>
      </c>
      <c r="E23" s="107">
        <f>'INPUT CE'!D393</f>
        <v>305448.71000000002</v>
      </c>
      <c r="F23" s="107">
        <f>'INPUT CE'!E393</f>
        <v>341053.55</v>
      </c>
      <c r="G23" s="110">
        <f>'INPUT CE'!F393</f>
        <v>68320</v>
      </c>
      <c r="H23" s="107">
        <f t="shared" si="11"/>
        <v>35604.839999999967</v>
      </c>
      <c r="I23" s="99">
        <f t="shared" si="12"/>
        <v>0.11656569117610593</v>
      </c>
      <c r="J23" s="119" t="s">
        <v>1718</v>
      </c>
      <c r="K23" s="120"/>
      <c r="L23" s="114" t="str">
        <f t="shared" si="13"/>
        <v>BA2000 Project</v>
      </c>
      <c r="M23" s="111"/>
      <c r="N23" s="110"/>
      <c r="O23" s="110"/>
      <c r="P23" s="107">
        <f t="shared" si="15"/>
        <v>0</v>
      </c>
      <c r="Q23" s="99" t="e">
        <f t="shared" si="16"/>
        <v>#DIV/0!</v>
      </c>
      <c r="R23" s="88"/>
      <c r="S23" s="76"/>
      <c r="T23" s="76"/>
      <c r="U23" s="76"/>
      <c r="V23" s="76"/>
      <c r="W23" s="76"/>
      <c r="X23" s="76"/>
      <c r="Y23" s="76"/>
      <c r="Z23" s="76"/>
    </row>
    <row r="24" spans="1:26" ht="14.25" customHeight="1">
      <c r="A24" s="102" t="str">
        <f>'INPUT CE'!A395</f>
        <v>BA2020</v>
      </c>
      <c r="B24" s="89" t="str">
        <f>'INPUT CE'!B395</f>
        <v>B.4.B.1) Canoni di noleggio - area sanitaria</v>
      </c>
      <c r="C24" s="85" t="str">
        <f t="shared" si="10"/>
        <v>Canoni di noleggio - area sanitaria</v>
      </c>
      <c r="D24" s="107">
        <f>'INPUT CE'!C395</f>
        <v>5162914.5</v>
      </c>
      <c r="E24" s="107">
        <f>'INPUT CE'!D395</f>
        <v>4922425.3499999996</v>
      </c>
      <c r="F24" s="107">
        <f>'INPUT CE'!E395</f>
        <v>5175849.5199999996</v>
      </c>
      <c r="G24" s="110">
        <f>'INPUT CE'!F395</f>
        <v>108103.43</v>
      </c>
      <c r="H24" s="107">
        <f t="shared" si="11"/>
        <v>253424.16999999993</v>
      </c>
      <c r="I24" s="99">
        <f t="shared" si="12"/>
        <v>5.1483598425723143E-2</v>
      </c>
      <c r="J24" s="119" t="s">
        <v>1719</v>
      </c>
      <c r="K24" s="120"/>
      <c r="L24" s="114" t="str">
        <f t="shared" si="13"/>
        <v>BA2020 Project</v>
      </c>
      <c r="M24" s="111"/>
      <c r="N24" s="110"/>
      <c r="O24" s="110"/>
      <c r="P24" s="107">
        <f t="shared" si="15"/>
        <v>0</v>
      </c>
      <c r="Q24" s="99" t="e">
        <f t="shared" si="16"/>
        <v>#DIV/0!</v>
      </c>
      <c r="R24" s="76"/>
      <c r="S24" s="76"/>
      <c r="T24" s="76"/>
      <c r="U24" s="76"/>
      <c r="V24" s="76"/>
      <c r="W24" s="76"/>
      <c r="X24" s="76"/>
      <c r="Y24" s="76"/>
      <c r="Z24" s="76"/>
    </row>
    <row r="25" spans="1:26" ht="14.25" customHeight="1">
      <c r="A25" s="102" t="str">
        <f>'INPUT CE'!A396</f>
        <v>BA2030</v>
      </c>
      <c r="B25" s="89" t="str">
        <f>'INPUT CE'!B396</f>
        <v>B.4.B.2) Canoni di noleggio - area non sanitaria</v>
      </c>
      <c r="C25" s="85" t="str">
        <f t="shared" si="10"/>
        <v>Canoni di noleggio - area non sanitaria</v>
      </c>
      <c r="D25" s="107">
        <f>'INPUT CE'!C396</f>
        <v>1250891.99</v>
      </c>
      <c r="E25" s="107">
        <f>'INPUT CE'!D396</f>
        <v>1323568.04</v>
      </c>
      <c r="F25" s="107">
        <f>'INPUT CE'!E396</f>
        <v>1366249.6</v>
      </c>
      <c r="G25" s="110">
        <f>'INPUT CE'!F396</f>
        <v>70019.03</v>
      </c>
      <c r="H25" s="107">
        <f t="shared" si="11"/>
        <v>42681.560000000056</v>
      </c>
      <c r="I25" s="99">
        <f t="shared" si="12"/>
        <v>3.2247348613827276E-2</v>
      </c>
      <c r="J25" s="119" t="s">
        <v>1720</v>
      </c>
      <c r="K25" s="120"/>
      <c r="L25" s="114" t="str">
        <f t="shared" si="13"/>
        <v>BA2030 Project</v>
      </c>
      <c r="M25" s="111"/>
      <c r="N25" s="110"/>
      <c r="O25" s="110"/>
      <c r="P25" s="107">
        <f t="shared" si="15"/>
        <v>0</v>
      </c>
      <c r="Q25" s="99" t="e">
        <f t="shared" si="16"/>
        <v>#DIV/0!</v>
      </c>
      <c r="R25" s="76"/>
      <c r="S25" s="76"/>
      <c r="T25" s="76"/>
      <c r="U25" s="76"/>
      <c r="V25" s="76"/>
      <c r="W25" s="76"/>
      <c r="X25" s="76"/>
      <c r="Y25" s="76"/>
      <c r="Z25" s="76"/>
    </row>
    <row r="26" spans="1:26" ht="14.25" customHeight="1">
      <c r="A26" s="102" t="str">
        <f>'INPUT CE'!A398</f>
        <v>BA2050</v>
      </c>
      <c r="B26" s="89" t="str">
        <f>'INPUT CE'!B398</f>
        <v>B.4.C.1) Canoni di leasing - area sanitaria</v>
      </c>
      <c r="C26" s="85" t="str">
        <f t="shared" si="10"/>
        <v>Canoni di leasing - area sanitaria</v>
      </c>
      <c r="D26" s="107">
        <f>'INPUT CE'!C398</f>
        <v>0</v>
      </c>
      <c r="E26" s="107">
        <f>'INPUT CE'!D398</f>
        <v>0</v>
      </c>
      <c r="F26" s="107">
        <f>'INPUT CE'!E398</f>
        <v>0</v>
      </c>
      <c r="G26" s="110">
        <f>'INPUT CE'!F398</f>
        <v>0</v>
      </c>
      <c r="H26" s="107">
        <f t="shared" si="11"/>
        <v>0</v>
      </c>
      <c r="I26" s="99" t="e">
        <f t="shared" si="12"/>
        <v>#DIV/0!</v>
      </c>
      <c r="J26" s="119"/>
      <c r="K26" s="120"/>
      <c r="L26" s="114" t="str">
        <f t="shared" si="13"/>
        <v>BA2050 Project</v>
      </c>
      <c r="M26" s="111"/>
      <c r="N26" s="110"/>
      <c r="O26" s="110"/>
      <c r="P26" s="107">
        <f t="shared" si="15"/>
        <v>0</v>
      </c>
      <c r="Q26" s="99" t="e">
        <f t="shared" si="16"/>
        <v>#DIV/0!</v>
      </c>
      <c r="R26" s="76"/>
      <c r="S26" s="76"/>
      <c r="T26" s="76"/>
      <c r="U26" s="76"/>
      <c r="V26" s="76"/>
      <c r="W26" s="76"/>
      <c r="X26" s="76"/>
      <c r="Y26" s="76"/>
      <c r="Z26" s="76"/>
    </row>
    <row r="27" spans="1:26" ht="14.25" customHeight="1">
      <c r="A27" s="102" t="str">
        <f>'INPUT CE'!A399</f>
        <v>BA2060</v>
      </c>
      <c r="B27" s="89" t="str">
        <f>'INPUT CE'!B399</f>
        <v>B.4.C.2) Canoni di leasing - area non sanitaria</v>
      </c>
      <c r="C27" s="85" t="str">
        <f t="shared" si="10"/>
        <v>Canoni di leasing - area non sanitaria</v>
      </c>
      <c r="D27" s="107">
        <f>'INPUT CE'!C399</f>
        <v>0</v>
      </c>
      <c r="E27" s="107">
        <f>'INPUT CE'!D399</f>
        <v>0</v>
      </c>
      <c r="F27" s="107">
        <f>'INPUT CE'!E399</f>
        <v>0</v>
      </c>
      <c r="G27" s="110">
        <f>'INPUT CE'!F399</f>
        <v>0</v>
      </c>
      <c r="H27" s="107">
        <f t="shared" si="11"/>
        <v>0</v>
      </c>
      <c r="I27" s="99" t="e">
        <f t="shared" si="12"/>
        <v>#DIV/0!</v>
      </c>
      <c r="J27" s="119"/>
      <c r="K27" s="120"/>
      <c r="L27" s="114" t="str">
        <f t="shared" si="13"/>
        <v>BA2060 Project</v>
      </c>
      <c r="M27" s="111"/>
      <c r="N27" s="110"/>
      <c r="O27" s="110"/>
      <c r="P27" s="107">
        <f t="shared" si="15"/>
        <v>0</v>
      </c>
      <c r="Q27" s="99" t="e">
        <f t="shared" si="16"/>
        <v>#DIV/0!</v>
      </c>
      <c r="R27" s="76"/>
      <c r="S27" s="76"/>
      <c r="T27" s="76"/>
      <c r="U27" s="76"/>
      <c r="V27" s="76"/>
      <c r="W27" s="76"/>
      <c r="X27" s="76"/>
      <c r="Y27" s="76"/>
      <c r="Z27" s="76"/>
    </row>
    <row r="28" spans="1:26" ht="14.25" customHeight="1">
      <c r="A28" s="102" t="str">
        <f>'INPUT CE'!A400</f>
        <v>BA2061</v>
      </c>
      <c r="B28" s="89" t="str">
        <f>'INPUT CE'!B400</f>
        <v>B.4.D)  Canoni di project financing</v>
      </c>
      <c r="C28" s="85" t="str">
        <f t="shared" si="10"/>
        <v>Canoni di project financing</v>
      </c>
      <c r="D28" s="107">
        <f>'INPUT CE'!C400</f>
        <v>0</v>
      </c>
      <c r="E28" s="107">
        <f>'INPUT CE'!D400</f>
        <v>0</v>
      </c>
      <c r="F28" s="107">
        <f>'INPUT CE'!E400</f>
        <v>0</v>
      </c>
      <c r="G28" s="110">
        <f>'INPUT CE'!F400</f>
        <v>0</v>
      </c>
      <c r="H28" s="107">
        <f t="shared" si="11"/>
        <v>0</v>
      </c>
      <c r="I28" s="99" t="e">
        <f t="shared" si="12"/>
        <v>#DIV/0!</v>
      </c>
      <c r="J28" s="119"/>
      <c r="K28" s="120"/>
      <c r="L28" s="114" t="str">
        <f t="shared" si="13"/>
        <v>BA2061 Project</v>
      </c>
      <c r="M28" s="111"/>
      <c r="N28" s="110"/>
      <c r="O28" s="110"/>
      <c r="P28" s="107">
        <f t="shared" si="15"/>
        <v>0</v>
      </c>
      <c r="Q28" s="99" t="e">
        <f t="shared" si="16"/>
        <v>#DIV/0!</v>
      </c>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4.25" customHeight="1">
      <c r="A30" s="84" t="str">
        <f>'INPUT CE'!A444</f>
        <v>BA2500</v>
      </c>
      <c r="B30" s="104" t="str">
        <f>'INPUT CE'!B444</f>
        <v>B.9)   Oneri diversi di gestione</v>
      </c>
      <c r="C30" s="85" t="str">
        <f>TRIM(MID(B30,FIND(")",B30)+2,LEN(B30)-(FIND(")",B30)+1)))</f>
        <v>Oneri diversi di gestione</v>
      </c>
      <c r="D30" s="106">
        <f>'INPUT CE'!C444</f>
        <v>4896460.99</v>
      </c>
      <c r="E30" s="106">
        <f>'INPUT CE'!D444</f>
        <v>4843464.3</v>
      </c>
      <c r="F30" s="106">
        <f>'INPUT CE'!E444</f>
        <v>5350130.07</v>
      </c>
      <c r="G30" s="110">
        <f>'INPUT CE'!F444</f>
        <v>0</v>
      </c>
      <c r="H30" s="106">
        <f>F30-E30</f>
        <v>506665.77000000048</v>
      </c>
      <c r="I30" s="101">
        <f>F30/E30-1</f>
        <v>0.10460813554463488</v>
      </c>
      <c r="J30" s="119"/>
      <c r="K30" s="120"/>
      <c r="L30" s="114" t="str">
        <f>CONCATENATE(A30," Project")</f>
        <v>BA2500 Project</v>
      </c>
      <c r="M30" s="111"/>
      <c r="N30" s="110"/>
      <c r="O30" s="110"/>
      <c r="P30" s="107">
        <f>O30-N30</f>
        <v>0</v>
      </c>
      <c r="Q30" s="99" t="e">
        <f>O30/N30-1</f>
        <v>#DIV/0!</v>
      </c>
      <c r="R30" s="109"/>
      <c r="S30" s="109"/>
      <c r="T30" s="109"/>
      <c r="U30" s="109"/>
      <c r="V30" s="109"/>
      <c r="W30" s="109"/>
      <c r="X30" s="109"/>
      <c r="Y30" s="109"/>
      <c r="Z30" s="109"/>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54.75" customHeight="1">
      <c r="A34" s="76"/>
      <c r="B34" s="81" t="s">
        <v>1237</v>
      </c>
      <c r="C34" s="81" t="s">
        <v>1238</v>
      </c>
      <c r="D34" s="82" t="str">
        <f>'INPUT CE'!$C$7</f>
        <v>CONSUNTIVO 2019</v>
      </c>
      <c r="E34" s="82" t="str">
        <f>'INPUT CE'!$D$7</f>
        <v>CONSUNTIVO 2020</v>
      </c>
      <c r="F34" s="82" t="str">
        <f>'INPUT CE'!$E$7</f>
        <v>CONSUNTIVO 2021</v>
      </c>
      <c r="G34" s="83" t="str">
        <f>CONCATENATE('INPUT CE'!$E$7," ",'INPUT CE'!$F$7)</f>
        <v>CONSUNTIVO 2021 Di cui Covid</v>
      </c>
      <c r="H34" s="118" t="s">
        <v>1239</v>
      </c>
      <c r="I34" s="82" t="s">
        <v>1240</v>
      </c>
      <c r="J34" s="76"/>
      <c r="K34" s="76"/>
      <c r="L34" s="76"/>
      <c r="M34" s="76"/>
      <c r="N34" s="76"/>
      <c r="O34" s="76"/>
      <c r="P34" s="76"/>
      <c r="Q34" s="76"/>
      <c r="R34" s="76"/>
      <c r="S34" s="76"/>
      <c r="T34" s="76"/>
      <c r="U34" s="76"/>
      <c r="V34" s="76"/>
      <c r="W34" s="76"/>
      <c r="X34" s="76"/>
      <c r="Y34" s="76"/>
      <c r="Z34" s="76"/>
    </row>
    <row r="35" spans="1:26" ht="15.75" customHeight="1">
      <c r="A35" s="84" t="str">
        <f>'INPUT CE'!A158</f>
        <v>BA0030</v>
      </c>
      <c r="B35" s="104" t="str">
        <f>'INPUT CE'!B158</f>
        <v>B.1.A.1)  Prodotti farmaceutici ed emoderivati</v>
      </c>
      <c r="C35" s="85" t="str">
        <f>TRIM(MID(B35,FIND(")",B35)+2,LEN(B35)-(FIND(")",B35)+1)))</f>
        <v>Prodotti farmaceutici ed emoderivati</v>
      </c>
      <c r="D35" s="107">
        <f>'INPUT CE'!C158</f>
        <v>47386284.25</v>
      </c>
      <c r="E35" s="107">
        <f>'INPUT CE'!D158</f>
        <v>54709923.789999999</v>
      </c>
      <c r="F35" s="107">
        <f>'INPUT CE'!E158</f>
        <v>54952742.75</v>
      </c>
      <c r="G35" s="107">
        <f>'INPUT CE'!F158</f>
        <v>775531.01</v>
      </c>
      <c r="H35" s="121">
        <f t="shared" ref="H35:H37" si="17">F35-E35</f>
        <v>242818.96000000089</v>
      </c>
      <c r="I35" s="90">
        <f t="shared" ref="I35:I37" si="18">F35/E35-1</f>
        <v>4.4382982680077898E-3</v>
      </c>
      <c r="J35" s="76"/>
      <c r="K35" s="76"/>
      <c r="L35" s="76"/>
      <c r="M35" s="76"/>
      <c r="N35" s="76"/>
      <c r="O35" s="76"/>
      <c r="P35" s="76"/>
      <c r="Q35" s="76"/>
      <c r="R35" s="76"/>
      <c r="S35" s="76"/>
      <c r="T35" s="76"/>
      <c r="U35" s="76"/>
      <c r="V35" s="76"/>
      <c r="W35" s="76"/>
      <c r="X35" s="76"/>
      <c r="Y35" s="76"/>
      <c r="Z35" s="76"/>
    </row>
    <row r="36" spans="1:26" ht="15.75" customHeight="1">
      <c r="A36" s="76" t="str">
        <f>CONCATENATE("di cui ",A35)</f>
        <v>di cui BA0030</v>
      </c>
      <c r="B36" s="104" t="s">
        <v>1370</v>
      </c>
      <c r="C36" s="85" t="s">
        <v>1370</v>
      </c>
      <c r="D36" s="111"/>
      <c r="E36" s="110">
        <v>6578825</v>
      </c>
      <c r="F36" s="110">
        <v>7169453</v>
      </c>
      <c r="G36" s="110"/>
      <c r="H36" s="121">
        <f t="shared" si="17"/>
        <v>590628</v>
      </c>
      <c r="I36" s="90">
        <f t="shared" si="18"/>
        <v>8.9777125854540785E-2</v>
      </c>
      <c r="J36" s="76"/>
      <c r="K36" s="76"/>
      <c r="L36" s="76"/>
      <c r="M36" s="76"/>
      <c r="N36" s="76"/>
      <c r="O36" s="76"/>
      <c r="P36" s="76"/>
      <c r="Q36" s="76"/>
      <c r="R36" s="76"/>
      <c r="S36" s="76"/>
      <c r="T36" s="76"/>
      <c r="U36" s="76"/>
      <c r="V36" s="76"/>
      <c r="W36" s="76"/>
      <c r="X36" s="76"/>
      <c r="Y36" s="76"/>
      <c r="Z36" s="76"/>
    </row>
    <row r="37" spans="1:26" ht="15.75" customHeight="1">
      <c r="A37" s="76" t="str">
        <f>CONCATENATE("di cui ",A35)</f>
        <v>di cui BA0030</v>
      </c>
      <c r="B37" s="104" t="s">
        <v>1371</v>
      </c>
      <c r="C37" s="85" t="s">
        <v>1371</v>
      </c>
      <c r="D37" s="111"/>
      <c r="E37" s="110">
        <v>447792</v>
      </c>
      <c r="F37" s="110">
        <v>24719</v>
      </c>
      <c r="G37" s="110"/>
      <c r="H37" s="121">
        <f t="shared" si="17"/>
        <v>-423073</v>
      </c>
      <c r="I37" s="90">
        <f t="shared" si="18"/>
        <v>-0.94479803122878481</v>
      </c>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5.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5.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5.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5.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5.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5.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M3:O3"/>
    <mergeCell ref="J4:K4"/>
    <mergeCell ref="J14:K14"/>
    <mergeCell ref="J22:K22"/>
  </mergeCells>
  <conditionalFormatting sqref="I14:I19 I22:I28">
    <cfRule type="cellIs" dxfId="36" priority="1" operator="lessThan">
      <formula>0</formula>
    </cfRule>
  </conditionalFormatting>
  <conditionalFormatting sqref="I14:I19">
    <cfRule type="cellIs" dxfId="35" priority="2" operator="lessThan">
      <formula>0</formula>
    </cfRule>
  </conditionalFormatting>
  <conditionalFormatting sqref="I20">
    <cfRule type="cellIs" dxfId="34" priority="3" operator="lessThan">
      <formula>0</formula>
    </cfRule>
  </conditionalFormatting>
  <conditionalFormatting sqref="I30">
    <cfRule type="cellIs" dxfId="33" priority="4" operator="lessThan">
      <formula>0</formula>
    </cfRule>
  </conditionalFormatting>
  <conditionalFormatting sqref="I30">
    <cfRule type="cellIs" dxfId="32" priority="5" operator="lessThan">
      <formula>0</formula>
    </cfRule>
  </conditionalFormatting>
  <conditionalFormatting sqref="I20">
    <cfRule type="cellIs" dxfId="31" priority="6" operator="lessThan">
      <formula>0</formula>
    </cfRule>
  </conditionalFormatting>
  <conditionalFormatting sqref="I7">
    <cfRule type="cellIs" dxfId="30" priority="7" operator="lessThan">
      <formula>0</formula>
    </cfRule>
  </conditionalFormatting>
  <conditionalFormatting sqref="I7">
    <cfRule type="cellIs" dxfId="29" priority="8" operator="lessThan">
      <formula>0</formula>
    </cfRule>
  </conditionalFormatting>
  <conditionalFormatting sqref="I8">
    <cfRule type="cellIs" dxfId="28" priority="9" operator="lessThan">
      <formula>0</formula>
    </cfRule>
  </conditionalFormatting>
  <conditionalFormatting sqref="I8">
    <cfRule type="cellIs" dxfId="27" priority="10" operator="lessThan">
      <formula>0</formula>
    </cfRule>
  </conditionalFormatting>
  <conditionalFormatting sqref="I9">
    <cfRule type="cellIs" dxfId="26" priority="11" operator="lessThan">
      <formula>0</formula>
    </cfRule>
  </conditionalFormatting>
  <conditionalFormatting sqref="I9">
    <cfRule type="cellIs" dxfId="25" priority="12" operator="lessThan">
      <formula>0</formula>
    </cfRule>
  </conditionalFormatting>
  <conditionalFormatting sqref="I10">
    <cfRule type="cellIs" dxfId="24" priority="13" operator="lessThan">
      <formula>0</formula>
    </cfRule>
  </conditionalFormatting>
  <conditionalFormatting sqref="I10">
    <cfRule type="cellIs" dxfId="23" priority="14" operator="lessThan">
      <formula>0</formula>
    </cfRule>
  </conditionalFormatting>
  <conditionalFormatting sqref="I11">
    <cfRule type="cellIs" dxfId="22" priority="15" operator="lessThan">
      <formula>0</formula>
    </cfRule>
  </conditionalFormatting>
  <conditionalFormatting sqref="I11">
    <cfRule type="cellIs" dxfId="21" priority="16" operator="lessThan">
      <formula>0</formula>
    </cfRule>
  </conditionalFormatting>
  <conditionalFormatting sqref="I12">
    <cfRule type="cellIs" dxfId="20" priority="17" operator="lessThan">
      <formula>0</formula>
    </cfRule>
  </conditionalFormatting>
  <conditionalFormatting sqref="I12">
    <cfRule type="cellIs" dxfId="19" priority="18" operator="lessThan">
      <formula>0</formula>
    </cfRule>
  </conditionalFormatting>
  <conditionalFormatting sqref="Q17:Q20">
    <cfRule type="cellIs" dxfId="18" priority="19" operator="lessThan">
      <formula>0</formula>
    </cfRule>
  </conditionalFormatting>
  <conditionalFormatting sqref="Q17:Q20">
    <cfRule type="cellIs" dxfId="17" priority="20" operator="lessThan">
      <formula>0</formula>
    </cfRule>
  </conditionalFormatting>
  <conditionalFormatting sqref="Q16">
    <cfRule type="cellIs" dxfId="16" priority="21" operator="lessThan">
      <formula>0</formula>
    </cfRule>
  </conditionalFormatting>
  <conditionalFormatting sqref="Q16">
    <cfRule type="cellIs" dxfId="15" priority="22" operator="lessThan">
      <formula>0</formula>
    </cfRule>
  </conditionalFormatting>
  <conditionalFormatting sqref="Q14:Q15">
    <cfRule type="cellIs" dxfId="14" priority="23" operator="lessThan">
      <formula>0</formula>
    </cfRule>
  </conditionalFormatting>
  <conditionalFormatting sqref="Q14:Q15">
    <cfRule type="cellIs" dxfId="13" priority="24" operator="lessThan">
      <formula>0</formula>
    </cfRule>
  </conditionalFormatting>
  <conditionalFormatting sqref="Q12">
    <cfRule type="cellIs" dxfId="12" priority="25" operator="lessThan">
      <formula>0</formula>
    </cfRule>
  </conditionalFormatting>
  <conditionalFormatting sqref="Q12">
    <cfRule type="cellIs" dxfId="11" priority="26" operator="lessThan">
      <formula>0</formula>
    </cfRule>
  </conditionalFormatting>
  <conditionalFormatting sqref="Q23:Q28 Q30">
    <cfRule type="cellIs" dxfId="10" priority="27" operator="lessThan">
      <formula>0</formula>
    </cfRule>
  </conditionalFormatting>
  <conditionalFormatting sqref="Q23:Q28 Q30">
    <cfRule type="cellIs" dxfId="9" priority="28" operator="lessThan">
      <formula>0</formula>
    </cfRule>
  </conditionalFormatting>
  <conditionalFormatting sqref="Q22">
    <cfRule type="cellIs" dxfId="8" priority="29" operator="lessThan">
      <formula>0</formula>
    </cfRule>
  </conditionalFormatting>
  <conditionalFormatting sqref="Q22">
    <cfRule type="cellIs" dxfId="7" priority="30" operator="lessThan">
      <formula>0</formula>
    </cfRule>
  </conditionalFormatting>
  <conditionalFormatting sqref="I36:I37">
    <cfRule type="cellIs" dxfId="6" priority="31" operator="lessThan">
      <formula>0</formula>
    </cfRule>
  </conditionalFormatting>
  <conditionalFormatting sqref="I35">
    <cfRule type="cellIs" dxfId="5" priority="32" operator="lessThan">
      <formula>0</formula>
    </cfRule>
  </conditionalFormatting>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25</vt:i4>
      </vt:variant>
    </vt:vector>
  </HeadingPairs>
  <TitlesOfParts>
    <vt:vector size="25" baseType="lpstr">
      <vt:lpstr>INPUT CE</vt:lpstr>
      <vt:lpstr>01_MMG</vt:lpstr>
      <vt:lpstr>02_Ospedaliera</vt:lpstr>
      <vt:lpstr>03_Specialistica</vt:lpstr>
      <vt:lpstr>04_Altri acquisti prest sanitar</vt:lpstr>
      <vt:lpstr>05_SocioSanitario</vt:lpstr>
      <vt:lpstr>06_Altri servizi sanitari</vt:lpstr>
      <vt:lpstr>07_ServNonSan</vt:lpstr>
      <vt:lpstr>08_AltriCosti</vt:lpstr>
      <vt:lpstr>09_Accantonamenti</vt:lpstr>
      <vt:lpstr>10_Personale</vt:lpstr>
      <vt:lpstr>11_Ricavi</vt:lpstr>
      <vt:lpstr>CeCov-Personale-al31.12</vt:lpstr>
      <vt:lpstr>DB</vt:lpstr>
      <vt:lpstr>Tetti</vt:lpstr>
      <vt:lpstr>Dati Flusso</vt:lpstr>
      <vt:lpstr>Farmaci Acquisti Diretti</vt:lpstr>
      <vt:lpstr>DPC farmaci</vt:lpstr>
      <vt:lpstr>DPC DM</vt:lpstr>
      <vt:lpstr>Procapite A-H</vt:lpstr>
      <vt:lpstr>Convenzionata</vt:lpstr>
      <vt:lpstr>Dispositivi medici</vt:lpstr>
      <vt:lpstr>Dispositivi IVD</vt:lpstr>
      <vt:lpstr>Procapite protesica</vt:lpstr>
      <vt:lpstr>Procapite integrativa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Marcolongo</dc:creator>
  <cp:lastModifiedBy>admin</cp:lastModifiedBy>
  <cp:lastPrinted>2022-06-14T13:11:44Z</cp:lastPrinted>
  <dcterms:created xsi:type="dcterms:W3CDTF">2022-04-15T10:56:05Z</dcterms:created>
  <dcterms:modified xsi:type="dcterms:W3CDTF">2022-06-15T07:48:35Z</dcterms:modified>
</cp:coreProperties>
</file>